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7.xml" ContentType="application/vnd.openxmlformats-officedocument.drawing+xml"/>
  <Override PartName="/xl/comments8.xml" ContentType="application/vnd.openxmlformats-officedocument.spreadsheetml.comments+xml"/>
  <Override PartName="/xl/drawings/drawing8.xml" ContentType="application/vnd.openxmlformats-officedocument.drawing+xml"/>
  <Override PartName="/xl/comments9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Z:\CPL\COMISSÃO 017-S - JULHO.2021\5 - LICITAÇÕES 2023\CONCORRÊNCIA\"/>
    </mc:Choice>
  </mc:AlternateContent>
  <xr:revisionPtr revIDLastSave="0" documentId="8_{60AFAD05-1D5B-453A-BC2D-C2F6D55F7348}" xr6:coauthVersionLast="47" xr6:coauthVersionMax="47" xr10:uidLastSave="{00000000-0000-0000-0000-000000000000}"/>
  <bookViews>
    <workbookView xWindow="-120" yWindow="-120" windowWidth="29040" windowHeight="15840" activeTab="1" xr2:uid="{8FB191B0-0AA4-4336-BF2D-B68297732B75}"/>
  </bookViews>
  <sheets>
    <sheet name="BDI sem desoneração" sheetId="158" r:id="rId1"/>
    <sheet name="Orçamento" sheetId="1" r:id="rId2"/>
    <sheet name="Cronograma" sheetId="203" r:id="rId3"/>
    <sheet name="1-3205864" sheetId="85" r:id="rId4"/>
    <sheet name="1-1505860" sheetId="86" r:id="rId5"/>
    <sheet name="1-2306016" sheetId="108" r:id="rId6"/>
    <sheet name="2-4011233" sheetId="45" r:id="rId7"/>
    <sheet name="2-4011353" sheetId="93" r:id="rId8"/>
    <sheet name="2-4011351" sheetId="96" r:id="rId9"/>
    <sheet name="2-2003947" sheetId="97" r:id="rId10"/>
    <sheet name="2-C001" sheetId="206" r:id="rId11"/>
    <sheet name="3-1600989" sheetId="41" r:id="rId12"/>
    <sheet name="3-Dnit 35" sheetId="171" r:id="rId13"/>
    <sheet name="3-6817829" sheetId="9" r:id="rId14"/>
    <sheet name="3-2003622" sheetId="10" r:id="rId15"/>
    <sheet name="3 -2003473" sheetId="11" r:id="rId16"/>
    <sheet name="03-40615" sheetId="13" r:id="rId17"/>
    <sheet name="3-0804015" sheetId="40" r:id="rId18"/>
    <sheet name="3-0804031" sheetId="12" r:id="rId19"/>
    <sheet name="Comp. Trincheira 1, 2 e 3" sheetId="16" r:id="rId20"/>
    <sheet name="3-1106165" sheetId="42" r:id="rId21"/>
    <sheet name="COMP. GRELHA TRINCHEIRA" sheetId="69" r:id="rId22"/>
    <sheet name="03-43068" sheetId="43" state="hidden" r:id="rId23"/>
    <sheet name="3-DNIT-01" sheetId="46" r:id="rId24"/>
    <sheet name="3-DNIT-02" sheetId="47" r:id="rId25"/>
    <sheet name="3-DNIT-03" sheetId="48" r:id="rId26"/>
    <sheet name="3-DNIT-04" sheetId="49" r:id="rId27"/>
    <sheet name="3-DNIT-05" sheetId="50" r:id="rId28"/>
    <sheet name="3-DNIT-06" sheetId="51" r:id="rId29"/>
    <sheet name="3-DNIT-07" sheetId="52" r:id="rId30"/>
    <sheet name="3-DNIT-08" sheetId="53" r:id="rId31"/>
    <sheet name="3-DNIT-09" sheetId="54" r:id="rId32"/>
    <sheet name="3-DNIT-10" sheetId="55" r:id="rId33"/>
    <sheet name="3-DNIT-11" sheetId="56" r:id="rId34"/>
    <sheet name="3-DNIT-12" sheetId="57" r:id="rId35"/>
    <sheet name="3-DNIT-13" sheetId="58" r:id="rId36"/>
    <sheet name="3-DNIT-14" sheetId="59" r:id="rId37"/>
    <sheet name="3-DNIT-15" sheetId="60" r:id="rId38"/>
    <sheet name="3-DNIT-16" sheetId="61" r:id="rId39"/>
    <sheet name="3-DNIT-17" sheetId="62" r:id="rId40"/>
    <sheet name="3-DNIT-18" sheetId="63" r:id="rId41"/>
    <sheet name="3-DNIT-19" sheetId="64" r:id="rId42"/>
    <sheet name="03 -2003716" sheetId="65" r:id="rId43"/>
    <sheet name="3-DNIT-20" sheetId="66" r:id="rId44"/>
    <sheet name="3-DNIT-21" sheetId="67" r:id="rId45"/>
    <sheet name="03-42257" sheetId="101" state="hidden" r:id="rId46"/>
    <sheet name="03 -1107892" sheetId="105" r:id="rId47"/>
    <sheet name="03 -4915712" sheetId="156" r:id="rId48"/>
    <sheet name="3-43067" sheetId="187" r:id="rId49"/>
    <sheet name="03 -909620" sheetId="188" r:id="rId50"/>
    <sheet name="3-0804039" sheetId="189" r:id="rId51"/>
    <sheet name="3-0804199" sheetId="190" r:id="rId52"/>
    <sheet name="3-2306068" sheetId="202" r:id="rId53"/>
    <sheet name="04-40146" sheetId="87" r:id="rId54"/>
    <sheet name="04-40145" sheetId="89" r:id="rId55"/>
    <sheet name="04-41222" sheetId="88" r:id="rId56"/>
    <sheet name="4-5219546" sheetId="191" r:id="rId57"/>
    <sheet name="4-5213464" sheetId="192" r:id="rId58"/>
    <sheet name="4-5213465" sheetId="193" r:id="rId59"/>
    <sheet name="4-5213466" sheetId="194" r:id="rId60"/>
    <sheet name="05 - 4413942" sheetId="178" r:id="rId61"/>
    <sheet name="05 - 4413905" sheetId="139" r:id="rId62"/>
    <sheet name="05 - 4413949" sheetId="140" r:id="rId63"/>
    <sheet name="05 - 3713608" sheetId="195" r:id="rId64"/>
    <sheet name="05 - 4415673" sheetId="196" r:id="rId65"/>
    <sheet name="05 - 3106121" sheetId="197" r:id="rId66"/>
    <sheet name="08-41500" sheetId="159" r:id="rId67"/>
    <sheet name="08-41109" sheetId="32" r:id="rId68"/>
    <sheet name="08-020713" sheetId="161" r:id="rId69"/>
    <sheet name="08-020712" sheetId="162" r:id="rId70"/>
    <sheet name="08-020711" sheetId="163" r:id="rId71"/>
    <sheet name="08-41555" sheetId="179" r:id="rId72"/>
    <sheet name="08-020708" sheetId="180" r:id="rId73"/>
    <sheet name="08-41580" sheetId="181" r:id="rId74"/>
    <sheet name="08-41578" sheetId="182" r:id="rId75"/>
    <sheet name="08-41678" sheetId="183" r:id="rId76"/>
    <sheet name="08-41579" sheetId="184" r:id="rId77"/>
    <sheet name="07-5914622" sheetId="100" r:id="rId78"/>
    <sheet name="09-5501700" sheetId="114" r:id="rId79"/>
    <sheet name="09-5501701" sheetId="115" r:id="rId80"/>
    <sheet name="09-41580" sheetId="116" r:id="rId81"/>
    <sheet name="09-41678" sheetId="117" r:id="rId82"/>
    <sheet name="09-1600966" sheetId="125" r:id="rId83"/>
    <sheet name="09-3713608" sheetId="126" state="hidden" r:id="rId84"/>
    <sheet name="09-0804385" sheetId="110" r:id="rId85"/>
    <sheet name="09-2003455" sheetId="112" r:id="rId86"/>
    <sheet name="09-2003461" sheetId="111" r:id="rId87"/>
    <sheet name="09-2003947" sheetId="113" r:id="rId88"/>
    <sheet name="09-2003815" sheetId="118" r:id="rId89"/>
    <sheet name="09- DNIT 22" sheetId="119" r:id="rId90"/>
    <sheet name="09-41401" sheetId="120" r:id="rId91"/>
    <sheet name="09- DNIT 23" sheetId="121" r:id="rId92"/>
    <sheet name="09- DNIT 24" sheetId="122" r:id="rId93"/>
    <sheet name="09- DNIT 25" sheetId="124" r:id="rId94"/>
    <sheet name="09-4915673" sheetId="123" state="hidden" r:id="rId95"/>
    <sheet name="10-0804023" sheetId="127" r:id="rId96"/>
    <sheet name="10-0804377" sheetId="128" r:id="rId97"/>
    <sheet name="10- DNIT 26" sheetId="129" r:id="rId98"/>
    <sheet name="10- DNIT 27" sheetId="130" r:id="rId99"/>
    <sheet name="10- DNIT 34" sheetId="131" r:id="rId100"/>
    <sheet name="09- DNIT 29" sheetId="132" r:id="rId101"/>
    <sheet name="09- DNIT 30" sheetId="133" r:id="rId102"/>
    <sheet name="09- DNIT 31" sheetId="134" r:id="rId103"/>
    <sheet name="11- 2003463" sheetId="135" r:id="rId104"/>
    <sheet name="11- DNIT 32" sheetId="136" r:id="rId105"/>
    <sheet name="11- DNIT 33" sheetId="137" r:id="rId106"/>
    <sheet name="11-5901640" sheetId="138" state="hidden" r:id="rId107"/>
    <sheet name="12-43089" sheetId="141" state="hidden" r:id="rId108"/>
    <sheet name="12- 4413946" sheetId="142" r:id="rId109"/>
    <sheet name="12-4413989" sheetId="144" r:id="rId110"/>
    <sheet name="12-4413952" sheetId="145" r:id="rId111"/>
    <sheet name="12-40946" sheetId="34" r:id="rId112"/>
    <sheet name="12-41240" sheetId="35" r:id="rId113"/>
    <sheet name="12-40915" sheetId="146" r:id="rId114"/>
    <sheet name="12-210301" sheetId="160" state="hidden" r:id="rId115"/>
    <sheet name="12-1106109" sheetId="149" r:id="rId116"/>
    <sheet name="12-3806415" sheetId="198" r:id="rId117"/>
    <sheet name="12-1108056" sheetId="199" r:id="rId118"/>
    <sheet name="12-1106281" sheetId="200" r:id="rId119"/>
    <sheet name="Comp. Banco" sheetId="39" r:id="rId120"/>
    <sheet name="COMP. BANCO DE MADEIRA" sheetId="18" r:id="rId121"/>
    <sheet name="COMP. ELETRICO" sheetId="154" r:id="rId122"/>
    <sheet name="COMP. ELETRICO (2)" sheetId="155" r:id="rId123"/>
    <sheet name="COMP.DRE" sheetId="185" r:id="rId124"/>
    <sheet name="COMP. DRE 02" sheetId="186" r:id="rId125"/>
    <sheet name="100390" sheetId="38" r:id="rId126"/>
    <sheet name="CANTEIRO FIXO" sheetId="204" r:id="rId127"/>
    <sheet name="CANTEIRO MENSAL" sheetId="205" r:id="rId128"/>
  </sheets>
  <externalReferences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</externalReferences>
  <definedNames>
    <definedName name="\0" localSheetId="72">#REF!</definedName>
    <definedName name="\0" localSheetId="70">#REF!</definedName>
    <definedName name="\0" localSheetId="69">#REF!</definedName>
    <definedName name="\0" localSheetId="68">#REF!</definedName>
    <definedName name="\0" localSheetId="125">#REF!</definedName>
    <definedName name="\0" localSheetId="114">#REF!</definedName>
    <definedName name="\0" localSheetId="12">#REF!</definedName>
    <definedName name="\0" localSheetId="0">#REF!</definedName>
    <definedName name="\0" localSheetId="126">#REF!</definedName>
    <definedName name="\0" localSheetId="127">#REF!</definedName>
    <definedName name="\0">#REF!</definedName>
    <definedName name="\1" localSheetId="72">[1]PLANILHA!#REF!</definedName>
    <definedName name="\1" localSheetId="70">[1]PLANILHA!#REF!</definedName>
    <definedName name="\1" localSheetId="69">[1]PLANILHA!#REF!</definedName>
    <definedName name="\1" localSheetId="68">[1]PLANILHA!#REF!</definedName>
    <definedName name="\1" localSheetId="125">[1]PLANILHA!#REF!</definedName>
    <definedName name="\1" localSheetId="114">[1]PLANILHA!#REF!</definedName>
    <definedName name="\1" localSheetId="12">[1]PLANILHA!#REF!</definedName>
    <definedName name="\1" localSheetId="0">[1]PLANILHA!#REF!</definedName>
    <definedName name="\1" localSheetId="126">[1]PLANILHA!#REF!</definedName>
    <definedName name="\1" localSheetId="127">[1]PLANILHA!#REF!</definedName>
    <definedName name="\1">[1]PLANILHA!#REF!</definedName>
    <definedName name="\11" localSheetId="72">[2]PLANILHA!#REF!</definedName>
    <definedName name="\11" localSheetId="70">[2]PLANILHA!#REF!</definedName>
    <definedName name="\11" localSheetId="69">[2]PLANILHA!#REF!</definedName>
    <definedName name="\11" localSheetId="68">[2]PLANILHA!#REF!</definedName>
    <definedName name="\11" localSheetId="125">[2]PLANILHA!#REF!</definedName>
    <definedName name="\11" localSheetId="114">[2]PLANILHA!#REF!</definedName>
    <definedName name="\11" localSheetId="12">[2]PLANILHA!#REF!</definedName>
    <definedName name="\11" localSheetId="0">[2]PLANILHA!#REF!</definedName>
    <definedName name="\11" localSheetId="126">[2]PLANILHA!#REF!</definedName>
    <definedName name="\11" localSheetId="127">[2]PLANILHA!#REF!</definedName>
    <definedName name="\11">[2]PLANILHA!#REF!</definedName>
    <definedName name="\a" localSheetId="72">#REF!</definedName>
    <definedName name="\a" localSheetId="70">#REF!</definedName>
    <definedName name="\a" localSheetId="69">#REF!</definedName>
    <definedName name="\a" localSheetId="68">#REF!</definedName>
    <definedName name="\a" localSheetId="125">#REF!</definedName>
    <definedName name="\a" localSheetId="114">#REF!</definedName>
    <definedName name="\a" localSheetId="12">#REF!</definedName>
    <definedName name="\a" localSheetId="0">#REF!</definedName>
    <definedName name="\a" localSheetId="126">#REF!</definedName>
    <definedName name="\a" localSheetId="127">#REF!</definedName>
    <definedName name="\a">#REF!</definedName>
    <definedName name="\c" localSheetId="72">'[3]Bm 8'!#REF!</definedName>
    <definedName name="\c" localSheetId="70">'[3]Bm 8'!#REF!</definedName>
    <definedName name="\c" localSheetId="69">'[3]Bm 8'!#REF!</definedName>
    <definedName name="\c" localSheetId="68">'[3]Bm 8'!#REF!</definedName>
    <definedName name="\c" localSheetId="125">'[3]Bm 8'!#REF!</definedName>
    <definedName name="\c" localSheetId="114">'[3]Bm 8'!#REF!</definedName>
    <definedName name="\c" localSheetId="12">'[3]Bm 8'!#REF!</definedName>
    <definedName name="\c" localSheetId="0">'[3]Bm 8'!#REF!</definedName>
    <definedName name="\c" localSheetId="126">'[3]Bm 8'!#REF!</definedName>
    <definedName name="\c" localSheetId="127">'[3]Bm 8'!#REF!</definedName>
    <definedName name="\c">'[3]Bm 8'!#REF!</definedName>
    <definedName name="\d" localSheetId="72">'[3]Bm 8'!#REF!</definedName>
    <definedName name="\d" localSheetId="70">'[3]Bm 8'!#REF!</definedName>
    <definedName name="\d" localSheetId="69">'[3]Bm 8'!#REF!</definedName>
    <definedName name="\d" localSheetId="68">'[3]Bm 8'!#REF!</definedName>
    <definedName name="\d" localSheetId="125">'[3]Bm 8'!#REF!</definedName>
    <definedName name="\d" localSheetId="114">'[3]Bm 8'!#REF!</definedName>
    <definedName name="\d" localSheetId="12">'[3]Bm 8'!#REF!</definedName>
    <definedName name="\d" localSheetId="0">'[3]Bm 8'!#REF!</definedName>
    <definedName name="\d" localSheetId="126">'[3]Bm 8'!#REF!</definedName>
    <definedName name="\d" localSheetId="127">'[3]Bm 8'!#REF!</definedName>
    <definedName name="\d">'[3]Bm 8'!#REF!</definedName>
    <definedName name="\f">#N/A</definedName>
    <definedName name="\p">#N/A</definedName>
    <definedName name="\q" localSheetId="72">'[3]Bm 8'!#REF!</definedName>
    <definedName name="\q" localSheetId="70">'[3]Bm 8'!#REF!</definedName>
    <definedName name="\q" localSheetId="69">'[3]Bm 8'!#REF!</definedName>
    <definedName name="\q" localSheetId="68">'[3]Bm 8'!#REF!</definedName>
    <definedName name="\q" localSheetId="125">'[3]Bm 8'!#REF!</definedName>
    <definedName name="\q" localSheetId="114">'[3]Bm 8'!#REF!</definedName>
    <definedName name="\q" localSheetId="126">'[3]Bm 8'!#REF!</definedName>
    <definedName name="\q" localSheetId="127">'[3]Bm 8'!#REF!</definedName>
    <definedName name="\q">'[3]Bm 8'!#REF!</definedName>
    <definedName name="\s">'[3]Bm 8'!#REF!</definedName>
    <definedName name="\w">[4]PLANILHA!#REF!</definedName>
    <definedName name="\x">'[3]Bm 8'!#REF!</definedName>
    <definedName name="__________________BOR1">'[3]Bm 8'!#REF!</definedName>
    <definedName name="__________________OUT98" hidden="1">{#N/A,#N/A,TRUE,"Serviços"}</definedName>
    <definedName name="______________BOR1">'[3]Bm 8'!#REF!</definedName>
    <definedName name="_____________BOR1">'[3]Bm 8'!#REF!</definedName>
    <definedName name="_____________OUT98" hidden="1">{#N/A,#N/A,TRUE,"Serviços"}</definedName>
    <definedName name="____________BOR1">'[3]Bm 8'!#REF!</definedName>
    <definedName name="____________OUT98" hidden="1">{#N/A,#N/A,TRUE,"Serviços"}</definedName>
    <definedName name="___________BOR1">'[3]Bm 8'!#REF!</definedName>
    <definedName name="___________OUT98" hidden="1">{#N/A,#N/A,TRUE,"Serviços"}</definedName>
    <definedName name="__________BOR1">'[3]Bm 8'!#REF!</definedName>
    <definedName name="__________OUT98" hidden="1">{#N/A,#N/A,TRUE,"Serviços"}</definedName>
    <definedName name="__________Rbv1">'[5]Página 16'!$C$3:$C$7</definedName>
    <definedName name="_________BOR1">'[3]Bm 8'!#REF!</definedName>
    <definedName name="_________OUT98" hidden="1">{#N/A,#N/A,TRUE,"Serviços"}</definedName>
    <definedName name="_________Rbv1">'[5]Página 16'!$C$3:$C$7</definedName>
    <definedName name="________BOR1">'[3]Bm 8'!#REF!</definedName>
    <definedName name="________NIL1" localSheetId="72">#REF!</definedName>
    <definedName name="________NIL1" localSheetId="70">#REF!</definedName>
    <definedName name="________NIL1" localSheetId="69">#REF!</definedName>
    <definedName name="________NIL1" localSheetId="68">#REF!</definedName>
    <definedName name="________NIL1" localSheetId="114">#REF!</definedName>
    <definedName name="________NIL1" localSheetId="12">#REF!</definedName>
    <definedName name="________NIL1" localSheetId="0">#REF!</definedName>
    <definedName name="________NIL1">#REF!</definedName>
    <definedName name="________OUT98" hidden="1">{#N/A,#N/A,TRUE,"Serviços"}</definedName>
    <definedName name="________Rbv1">'[5]Página 16'!$C$3:$C$7</definedName>
    <definedName name="_______BOR1">'[3]Bm 8'!#REF!</definedName>
    <definedName name="_______NIL1" localSheetId="72">#REF!</definedName>
    <definedName name="_______NIL1" localSheetId="70">#REF!</definedName>
    <definedName name="_______NIL1" localSheetId="69">#REF!</definedName>
    <definedName name="_______NIL1" localSheetId="68">#REF!</definedName>
    <definedName name="_______NIL1" localSheetId="114">#REF!</definedName>
    <definedName name="_______NIL1" localSheetId="12">#REF!</definedName>
    <definedName name="_______NIL1" localSheetId="0">#REF!</definedName>
    <definedName name="_______NIL1">#REF!</definedName>
    <definedName name="_______OUT98" hidden="1">{#N/A,#N/A,TRUE,"Serviços"}</definedName>
    <definedName name="_______Rbv1">'[5]Página 16'!$C$3:$C$7</definedName>
    <definedName name="______BOR1">'[3]Bm 8'!#REF!</definedName>
    <definedName name="______NIL1" localSheetId="72">#REF!</definedName>
    <definedName name="______NIL1" localSheetId="70">#REF!</definedName>
    <definedName name="______NIL1" localSheetId="69">#REF!</definedName>
    <definedName name="______NIL1" localSheetId="68">#REF!</definedName>
    <definedName name="______NIL1" localSheetId="114">#REF!</definedName>
    <definedName name="______NIL1" localSheetId="12">#REF!</definedName>
    <definedName name="______NIL1" localSheetId="0">#REF!</definedName>
    <definedName name="______NIL1">#REF!</definedName>
    <definedName name="______OUT98" hidden="1">{#N/A,#N/A,TRUE,"Serviços"}</definedName>
    <definedName name="______Rbv1">'[5]Página 16'!$C$3:$C$7</definedName>
    <definedName name="______xlnm._FilterDatabase" localSheetId="12">#REF!</definedName>
    <definedName name="______xlnm._FilterDatabase">#REF!</definedName>
    <definedName name="______xlnm.Print_Area" localSheetId="12">#REF!</definedName>
    <definedName name="______xlnm.Print_Area">#REF!</definedName>
    <definedName name="______xlnm.Print_Area_1">#REF!</definedName>
    <definedName name="______xlnm.Print_Area_2">#REF!</definedName>
    <definedName name="_____BOR1">'[3]Bm 8'!#REF!</definedName>
    <definedName name="_____OUT98" hidden="1">{#N/A,#N/A,TRUE,"Serviços"}</definedName>
    <definedName name="_____Rbv1">'[5]Página 16'!$C$3:$C$7</definedName>
    <definedName name="_____xlnm._FilterDatabase" localSheetId="71">#REF!</definedName>
    <definedName name="_____xlnm._FilterDatabase" localSheetId="74">#REF!</definedName>
    <definedName name="_____xlnm._FilterDatabase" localSheetId="76">#REF!</definedName>
    <definedName name="_____xlnm._FilterDatabase" localSheetId="73">#REF!</definedName>
    <definedName name="_____xlnm._FilterDatabase" localSheetId="75">#REF!</definedName>
    <definedName name="_____xlnm._FilterDatabase">#REF!</definedName>
    <definedName name="_____xlnm.Print_Area" localSheetId="71">#REF!</definedName>
    <definedName name="_____xlnm.Print_Area" localSheetId="74">#REF!</definedName>
    <definedName name="_____xlnm.Print_Area" localSheetId="76">#REF!</definedName>
    <definedName name="_____xlnm.Print_Area" localSheetId="73">#REF!</definedName>
    <definedName name="_____xlnm.Print_Area" localSheetId="75">#REF!</definedName>
    <definedName name="_____xlnm.Print_Area">#REF!</definedName>
    <definedName name="_____xlnm.Print_Area_1" localSheetId="71">#REF!</definedName>
    <definedName name="_____xlnm.Print_Area_1" localSheetId="74">#REF!</definedName>
    <definedName name="_____xlnm.Print_Area_1" localSheetId="76">#REF!</definedName>
    <definedName name="_____xlnm.Print_Area_1" localSheetId="73">#REF!</definedName>
    <definedName name="_____xlnm.Print_Area_1" localSheetId="75">#REF!</definedName>
    <definedName name="_____xlnm.Print_Area_1">#REF!</definedName>
    <definedName name="_____xlnm.Print_Area_2">#REF!</definedName>
    <definedName name="____BOR1">'[3]Bm 8'!#REF!</definedName>
    <definedName name="____NIL1" localSheetId="72">#REF!</definedName>
    <definedName name="____NIL1" localSheetId="70">#REF!</definedName>
    <definedName name="____NIL1" localSheetId="69">#REF!</definedName>
    <definedName name="____NIL1" localSheetId="68">#REF!</definedName>
    <definedName name="____NIL1" localSheetId="114">#REF!</definedName>
    <definedName name="____NIL1" localSheetId="12">#REF!</definedName>
    <definedName name="____NIL1" localSheetId="0">#REF!</definedName>
    <definedName name="____NIL1">#REF!</definedName>
    <definedName name="____OUT98" hidden="1">{#N/A,#N/A,TRUE,"Serviços"}</definedName>
    <definedName name="____Rbv1">'[5]Página 16'!$C$3:$C$7</definedName>
    <definedName name="____xlnm._FilterDatabase" localSheetId="72">#REF!</definedName>
    <definedName name="____xlnm._FilterDatabase" localSheetId="70">#REF!</definedName>
    <definedName name="____xlnm._FilterDatabase" localSheetId="69">#REF!</definedName>
    <definedName name="____xlnm._FilterDatabase" localSheetId="68">#REF!</definedName>
    <definedName name="____xlnm._FilterDatabase" localSheetId="114">#REF!</definedName>
    <definedName name="____xlnm._FilterDatabase" localSheetId="12">#REF!</definedName>
    <definedName name="____xlnm._FilterDatabase">#REF!</definedName>
    <definedName name="____xlnm.Print_Area" localSheetId="72">#REF!</definedName>
    <definedName name="____xlnm.Print_Area" localSheetId="70">#REF!</definedName>
    <definedName name="____xlnm.Print_Area" localSheetId="69">#REF!</definedName>
    <definedName name="____xlnm.Print_Area" localSheetId="68">#REF!</definedName>
    <definedName name="____xlnm.Print_Area" localSheetId="114">#REF!</definedName>
    <definedName name="____xlnm.Print_Area" localSheetId="12">#REF!</definedName>
    <definedName name="____xlnm.Print_Area">#REF!</definedName>
    <definedName name="____xlnm.Print_Area_1">#REF!</definedName>
    <definedName name="____xlnm.Print_Area_2">#REF!</definedName>
    <definedName name="___BOR1">'[3]Bm 8'!#REF!</definedName>
    <definedName name="___NIL1" localSheetId="72">#REF!</definedName>
    <definedName name="___NIL1" localSheetId="70">#REF!</definedName>
    <definedName name="___NIL1" localSheetId="69">#REF!</definedName>
    <definedName name="___NIL1" localSheetId="68">#REF!</definedName>
    <definedName name="___NIL1" localSheetId="114">#REF!</definedName>
    <definedName name="___NIL1" localSheetId="12">#REF!</definedName>
    <definedName name="___NIL1" localSheetId="0">#REF!</definedName>
    <definedName name="___NIL1">#REF!</definedName>
    <definedName name="___OUT98" hidden="1">{#N/A,#N/A,TRUE,"Serviços"}</definedName>
    <definedName name="___Rbv1">'[5]Página 16'!$C$3:$C$7</definedName>
    <definedName name="___ta105" localSheetId="46">#REF!</definedName>
    <definedName name="___ta105" localSheetId="42">#REF!</definedName>
    <definedName name="___ta105" localSheetId="47">#REF!</definedName>
    <definedName name="___ta105" localSheetId="49">#REF!</definedName>
    <definedName name="___ta105" localSheetId="16">#REF!</definedName>
    <definedName name="___ta105" localSheetId="45">#REF!</definedName>
    <definedName name="___ta105" localSheetId="22">#REF!</definedName>
    <definedName name="___ta105" localSheetId="54">#REF!</definedName>
    <definedName name="___ta105" localSheetId="53">#REF!</definedName>
    <definedName name="___ta105" localSheetId="55">#REF!</definedName>
    <definedName name="___ta105" localSheetId="65">#REF!</definedName>
    <definedName name="___ta105" localSheetId="63">#REF!</definedName>
    <definedName name="___ta105" localSheetId="61">#REF!</definedName>
    <definedName name="___ta105" localSheetId="60">#REF!</definedName>
    <definedName name="___ta105" localSheetId="62">#REF!</definedName>
    <definedName name="___ta105" localSheetId="64">#REF!</definedName>
    <definedName name="___ta105" localSheetId="77">#REF!</definedName>
    <definedName name="___ta105" localSheetId="72">#REF!</definedName>
    <definedName name="___ta105" localSheetId="70">#REF!</definedName>
    <definedName name="___ta105" localSheetId="69">#REF!</definedName>
    <definedName name="___ta105" localSheetId="68">#REF!</definedName>
    <definedName name="___ta105" localSheetId="67">#REF!</definedName>
    <definedName name="___ta105" localSheetId="66">#REF!</definedName>
    <definedName name="___ta105" localSheetId="71">#REF!</definedName>
    <definedName name="___ta105" localSheetId="74">#REF!</definedName>
    <definedName name="___ta105" localSheetId="76">#REF!</definedName>
    <definedName name="___ta105" localSheetId="73">#REF!</definedName>
    <definedName name="___ta105" localSheetId="75">#REF!</definedName>
    <definedName name="___ta105" localSheetId="89">#REF!</definedName>
    <definedName name="___ta105" localSheetId="91">#REF!</definedName>
    <definedName name="___ta105" localSheetId="92">#REF!</definedName>
    <definedName name="___ta105" localSheetId="93">#REF!</definedName>
    <definedName name="___ta105" localSheetId="100">#REF!</definedName>
    <definedName name="___ta105" localSheetId="101">#REF!</definedName>
    <definedName name="___ta105" localSheetId="102">#REF!</definedName>
    <definedName name="___ta105" localSheetId="84">#REF!</definedName>
    <definedName name="___ta105" localSheetId="82">#REF!</definedName>
    <definedName name="___ta105" localSheetId="85">#REF!</definedName>
    <definedName name="___ta105" localSheetId="86">#REF!</definedName>
    <definedName name="___ta105" localSheetId="88">#REF!</definedName>
    <definedName name="___ta105" localSheetId="87">#REF!</definedName>
    <definedName name="___ta105" localSheetId="83">#REF!</definedName>
    <definedName name="___ta105" localSheetId="90">#REF!</definedName>
    <definedName name="___ta105" localSheetId="80">#REF!</definedName>
    <definedName name="___ta105" localSheetId="81">#REF!</definedName>
    <definedName name="___ta105" localSheetId="94">#REF!</definedName>
    <definedName name="___ta105" localSheetId="78">#REF!</definedName>
    <definedName name="___ta105" localSheetId="79">#REF!</definedName>
    <definedName name="___ta105" localSheetId="97">#REF!</definedName>
    <definedName name="___ta105" localSheetId="98">#REF!</definedName>
    <definedName name="___ta105" localSheetId="99">#REF!</definedName>
    <definedName name="___ta105" localSheetId="125">#REF!</definedName>
    <definedName name="___ta105" localSheetId="95">#REF!</definedName>
    <definedName name="___ta105" localSheetId="96">#REF!</definedName>
    <definedName name="___ta105" localSheetId="103">#REF!</definedName>
    <definedName name="___ta105" localSheetId="104">#REF!</definedName>
    <definedName name="___ta105" localSheetId="105">#REF!</definedName>
    <definedName name="___ta105" localSheetId="4">#REF!</definedName>
    <definedName name="___ta105" localSheetId="106">#REF!</definedName>
    <definedName name="___ta105" localSheetId="108">#REF!</definedName>
    <definedName name="___ta105" localSheetId="115">#REF!</definedName>
    <definedName name="___ta105" localSheetId="118">#REF!</definedName>
    <definedName name="___ta105" localSheetId="117">#REF!</definedName>
    <definedName name="___ta105" localSheetId="114">#REF!</definedName>
    <definedName name="___ta105" localSheetId="5">#REF!</definedName>
    <definedName name="___ta105" localSheetId="116">#REF!</definedName>
    <definedName name="___ta105" localSheetId="113">#REF!</definedName>
    <definedName name="___ta105" localSheetId="111">#REF!</definedName>
    <definedName name="___ta105" localSheetId="112">#REF!</definedName>
    <definedName name="___ta105" localSheetId="107">#REF!</definedName>
    <definedName name="___ta105" localSheetId="110">#REF!</definedName>
    <definedName name="___ta105" localSheetId="109">#REF!</definedName>
    <definedName name="___ta105" localSheetId="3">#REF!</definedName>
    <definedName name="___ta105" localSheetId="9">#REF!</definedName>
    <definedName name="___ta105" localSheetId="6">#REF!</definedName>
    <definedName name="___ta105" localSheetId="8">#REF!</definedName>
    <definedName name="___ta105" localSheetId="7">#REF!</definedName>
    <definedName name="___ta105" localSheetId="10">#REF!</definedName>
    <definedName name="___ta105" localSheetId="15">#REF!</definedName>
    <definedName name="___ta105" localSheetId="17">#REF!</definedName>
    <definedName name="___ta105" localSheetId="18">#REF!</definedName>
    <definedName name="___ta105" localSheetId="50">#REF!</definedName>
    <definedName name="___ta105" localSheetId="51">#REF!</definedName>
    <definedName name="___ta105" localSheetId="20">#REF!</definedName>
    <definedName name="___ta105" localSheetId="11">#REF!</definedName>
    <definedName name="___ta105" localSheetId="14">#REF!</definedName>
    <definedName name="___ta105" localSheetId="52">#REF!</definedName>
    <definedName name="___ta105" localSheetId="48">#REF!</definedName>
    <definedName name="___ta105" localSheetId="13">#REF!</definedName>
    <definedName name="___ta105" localSheetId="12">#REF!</definedName>
    <definedName name="___ta105" localSheetId="23">#REF!</definedName>
    <definedName name="___ta105" localSheetId="24">#REF!</definedName>
    <definedName name="___ta105" localSheetId="25">#REF!</definedName>
    <definedName name="___ta105" localSheetId="26">#REF!</definedName>
    <definedName name="___ta105" localSheetId="27">#REF!</definedName>
    <definedName name="___ta105" localSheetId="28">#REF!</definedName>
    <definedName name="___ta105" localSheetId="29">#REF!</definedName>
    <definedName name="___ta105" localSheetId="30">#REF!</definedName>
    <definedName name="___ta105" localSheetId="31">#REF!</definedName>
    <definedName name="___ta105" localSheetId="32">#REF!</definedName>
    <definedName name="___ta105" localSheetId="33">#REF!</definedName>
    <definedName name="___ta105" localSheetId="34">#REF!</definedName>
    <definedName name="___ta105" localSheetId="35">#REF!</definedName>
    <definedName name="___ta105" localSheetId="36">#REF!</definedName>
    <definedName name="___ta105" localSheetId="37">#REF!</definedName>
    <definedName name="___ta105" localSheetId="38">#REF!</definedName>
    <definedName name="___ta105" localSheetId="39">#REF!</definedName>
    <definedName name="___ta105" localSheetId="40">#REF!</definedName>
    <definedName name="___ta105" localSheetId="41">#REF!</definedName>
    <definedName name="___ta105" localSheetId="43">#REF!</definedName>
    <definedName name="___ta105" localSheetId="57">#REF!</definedName>
    <definedName name="___ta105" localSheetId="58">#REF!</definedName>
    <definedName name="___ta105" localSheetId="59">#REF!</definedName>
    <definedName name="___ta105" localSheetId="56">#REF!</definedName>
    <definedName name="___ta105" localSheetId="126">#REF!</definedName>
    <definedName name="___ta105" localSheetId="127">#REF!</definedName>
    <definedName name="___ta105">#REF!</definedName>
    <definedName name="___ta157" localSheetId="46">#REF!</definedName>
    <definedName name="___ta157" localSheetId="42">#REF!</definedName>
    <definedName name="___ta157" localSheetId="47">#REF!</definedName>
    <definedName name="___ta157" localSheetId="49">#REF!</definedName>
    <definedName name="___ta157" localSheetId="16">#REF!</definedName>
    <definedName name="___ta157" localSheetId="45">#REF!</definedName>
    <definedName name="___ta157" localSheetId="22">#REF!</definedName>
    <definedName name="___ta157" localSheetId="54">#REF!</definedName>
    <definedName name="___ta157" localSheetId="53">#REF!</definedName>
    <definedName name="___ta157" localSheetId="55">#REF!</definedName>
    <definedName name="___ta157" localSheetId="65">#REF!</definedName>
    <definedName name="___ta157" localSheetId="63">#REF!</definedName>
    <definedName name="___ta157" localSheetId="61">#REF!</definedName>
    <definedName name="___ta157" localSheetId="60">#REF!</definedName>
    <definedName name="___ta157" localSheetId="62">#REF!</definedName>
    <definedName name="___ta157" localSheetId="64">#REF!</definedName>
    <definedName name="___ta157" localSheetId="77">#REF!</definedName>
    <definedName name="___ta157" localSheetId="72">#REF!</definedName>
    <definedName name="___ta157" localSheetId="70">#REF!</definedName>
    <definedName name="___ta157" localSheetId="69">#REF!</definedName>
    <definedName name="___ta157" localSheetId="68">#REF!</definedName>
    <definedName name="___ta157" localSheetId="67">#REF!</definedName>
    <definedName name="___ta157" localSheetId="66">#REF!</definedName>
    <definedName name="___ta157" localSheetId="71">#REF!</definedName>
    <definedName name="___ta157" localSheetId="74">#REF!</definedName>
    <definedName name="___ta157" localSheetId="76">#REF!</definedName>
    <definedName name="___ta157" localSheetId="73">#REF!</definedName>
    <definedName name="___ta157" localSheetId="75">#REF!</definedName>
    <definedName name="___ta157" localSheetId="89">#REF!</definedName>
    <definedName name="___ta157" localSheetId="91">#REF!</definedName>
    <definedName name="___ta157" localSheetId="92">#REF!</definedName>
    <definedName name="___ta157" localSheetId="93">#REF!</definedName>
    <definedName name="___ta157" localSheetId="100">#REF!</definedName>
    <definedName name="___ta157" localSheetId="101">#REF!</definedName>
    <definedName name="___ta157" localSheetId="102">#REF!</definedName>
    <definedName name="___ta157" localSheetId="84">#REF!</definedName>
    <definedName name="___ta157" localSheetId="82">#REF!</definedName>
    <definedName name="___ta157" localSheetId="85">#REF!</definedName>
    <definedName name="___ta157" localSheetId="86">#REF!</definedName>
    <definedName name="___ta157" localSheetId="88">#REF!</definedName>
    <definedName name="___ta157" localSheetId="87">#REF!</definedName>
    <definedName name="___ta157" localSheetId="83">#REF!</definedName>
    <definedName name="___ta157" localSheetId="90">#REF!</definedName>
    <definedName name="___ta157" localSheetId="80">#REF!</definedName>
    <definedName name="___ta157" localSheetId="81">#REF!</definedName>
    <definedName name="___ta157" localSheetId="94">#REF!</definedName>
    <definedName name="___ta157" localSheetId="78">#REF!</definedName>
    <definedName name="___ta157" localSheetId="79">#REF!</definedName>
    <definedName name="___ta157" localSheetId="97">#REF!</definedName>
    <definedName name="___ta157" localSheetId="98">#REF!</definedName>
    <definedName name="___ta157" localSheetId="99">#REF!</definedName>
    <definedName name="___ta157" localSheetId="125">#REF!</definedName>
    <definedName name="___ta157" localSheetId="95">#REF!</definedName>
    <definedName name="___ta157" localSheetId="96">#REF!</definedName>
    <definedName name="___ta157" localSheetId="103">#REF!</definedName>
    <definedName name="___ta157" localSheetId="104">#REF!</definedName>
    <definedName name="___ta157" localSheetId="105">#REF!</definedName>
    <definedName name="___ta157" localSheetId="4">#REF!</definedName>
    <definedName name="___ta157" localSheetId="106">#REF!</definedName>
    <definedName name="___ta157" localSheetId="108">#REF!</definedName>
    <definedName name="___ta157" localSheetId="115">#REF!</definedName>
    <definedName name="___ta157" localSheetId="118">#REF!</definedName>
    <definedName name="___ta157" localSheetId="117">#REF!</definedName>
    <definedName name="___ta157" localSheetId="114">#REF!</definedName>
    <definedName name="___ta157" localSheetId="5">#REF!</definedName>
    <definedName name="___ta157" localSheetId="116">#REF!</definedName>
    <definedName name="___ta157" localSheetId="113">#REF!</definedName>
    <definedName name="___ta157" localSheetId="111">#REF!</definedName>
    <definedName name="___ta157" localSheetId="112">#REF!</definedName>
    <definedName name="___ta157" localSheetId="107">#REF!</definedName>
    <definedName name="___ta157" localSheetId="110">#REF!</definedName>
    <definedName name="___ta157" localSheetId="109">#REF!</definedName>
    <definedName name="___ta157" localSheetId="3">#REF!</definedName>
    <definedName name="___ta157" localSheetId="9">#REF!</definedName>
    <definedName name="___ta157" localSheetId="6">#REF!</definedName>
    <definedName name="___ta157" localSheetId="8">#REF!</definedName>
    <definedName name="___ta157" localSheetId="7">#REF!</definedName>
    <definedName name="___ta157" localSheetId="10">#REF!</definedName>
    <definedName name="___ta157" localSheetId="15">#REF!</definedName>
    <definedName name="___ta157" localSheetId="17">#REF!</definedName>
    <definedName name="___ta157" localSheetId="18">#REF!</definedName>
    <definedName name="___ta157" localSheetId="50">#REF!</definedName>
    <definedName name="___ta157" localSheetId="51">#REF!</definedName>
    <definedName name="___ta157" localSheetId="20">#REF!</definedName>
    <definedName name="___ta157" localSheetId="11">#REF!</definedName>
    <definedName name="___ta157" localSheetId="14">#REF!</definedName>
    <definedName name="___ta157" localSheetId="52">#REF!</definedName>
    <definedName name="___ta157" localSheetId="48">#REF!</definedName>
    <definedName name="___ta157" localSheetId="13">#REF!</definedName>
    <definedName name="___ta157" localSheetId="12">#REF!</definedName>
    <definedName name="___ta157" localSheetId="23">#REF!</definedName>
    <definedName name="___ta157" localSheetId="24">#REF!</definedName>
    <definedName name="___ta157" localSheetId="25">#REF!</definedName>
    <definedName name="___ta157" localSheetId="26">#REF!</definedName>
    <definedName name="___ta157" localSheetId="27">#REF!</definedName>
    <definedName name="___ta157" localSheetId="28">#REF!</definedName>
    <definedName name="___ta157" localSheetId="29">#REF!</definedName>
    <definedName name="___ta157" localSheetId="30">#REF!</definedName>
    <definedName name="___ta157" localSheetId="31">#REF!</definedName>
    <definedName name="___ta157" localSheetId="32">#REF!</definedName>
    <definedName name="___ta157" localSheetId="33">#REF!</definedName>
    <definedName name="___ta157" localSheetId="34">#REF!</definedName>
    <definedName name="___ta157" localSheetId="35">#REF!</definedName>
    <definedName name="___ta157" localSheetId="36">#REF!</definedName>
    <definedName name="___ta157" localSheetId="37">#REF!</definedName>
    <definedName name="___ta157" localSheetId="38">#REF!</definedName>
    <definedName name="___ta157" localSheetId="39">#REF!</definedName>
    <definedName name="___ta157" localSheetId="40">#REF!</definedName>
    <definedName name="___ta157" localSheetId="41">#REF!</definedName>
    <definedName name="___ta157" localSheetId="43">#REF!</definedName>
    <definedName name="___ta157" localSheetId="57">#REF!</definedName>
    <definedName name="___ta157" localSheetId="58">#REF!</definedName>
    <definedName name="___ta157" localSheetId="59">#REF!</definedName>
    <definedName name="___ta157" localSheetId="56">#REF!</definedName>
    <definedName name="___ta157" localSheetId="126">#REF!</definedName>
    <definedName name="___ta157" localSheetId="127">#REF!</definedName>
    <definedName name="___ta157">#REF!</definedName>
    <definedName name="___xlnm._FilterDatabase">#REF!</definedName>
    <definedName name="___xlnm.Print_Area">#REF!</definedName>
    <definedName name="___xlnm.Print_Area_1">#REF!</definedName>
    <definedName name="___xlnm.Print_Area_2">#REF!</definedName>
    <definedName name="__123Graph_A" hidden="1">[6]A!$AF$59:$AF$65</definedName>
    <definedName name="__123Graph_B" hidden="1">[6]A!$AG$58:$AG$64</definedName>
    <definedName name="__123Graph_D" hidden="1">'[7]Etapa Única'!$C$125:$C$134</definedName>
    <definedName name="__123Graph_E" hidden="1">'[7]Etapa Única'!$E$125:$E$134</definedName>
    <definedName name="__123Graph_X" hidden="1">[6]A!$AE$59:$AE$65</definedName>
    <definedName name="__ACV1">[0]!__ACV1</definedName>
    <definedName name="__BOR1">'[3]Bm 8'!#REF!</definedName>
    <definedName name="__NIL1" localSheetId="72">#REF!</definedName>
    <definedName name="__NIL1" localSheetId="70">#REF!</definedName>
    <definedName name="__NIL1" localSheetId="69">#REF!</definedName>
    <definedName name="__NIL1" localSheetId="68">#REF!</definedName>
    <definedName name="__NIL1" localSheetId="114">#REF!</definedName>
    <definedName name="__NIL1" localSheetId="12">#REF!</definedName>
    <definedName name="__NIL1" localSheetId="0">#REF!</definedName>
    <definedName name="__NIL1">#REF!</definedName>
    <definedName name="__OUT98" hidden="1">{#N/A,#N/A,TRUE,"Serviços"}</definedName>
    <definedName name="__Rbv1">'[5]Página 16'!$C$3:$C$7</definedName>
    <definedName name="__ta105" localSheetId="46">#REF!</definedName>
    <definedName name="__ta105" localSheetId="42">#REF!</definedName>
    <definedName name="__ta105" localSheetId="47">#REF!</definedName>
    <definedName name="__ta105" localSheetId="49">#REF!</definedName>
    <definedName name="__ta105" localSheetId="16">#REF!</definedName>
    <definedName name="__ta105" localSheetId="45">#REF!</definedName>
    <definedName name="__ta105" localSheetId="22">#REF!</definedName>
    <definedName name="__ta105" localSheetId="54">#REF!</definedName>
    <definedName name="__ta105" localSheetId="53">#REF!</definedName>
    <definedName name="__ta105" localSheetId="55">#REF!</definedName>
    <definedName name="__ta105" localSheetId="65">#REF!</definedName>
    <definedName name="__ta105" localSheetId="63">#REF!</definedName>
    <definedName name="__ta105" localSheetId="61">#REF!</definedName>
    <definedName name="__ta105" localSheetId="60">#REF!</definedName>
    <definedName name="__ta105" localSheetId="62">#REF!</definedName>
    <definedName name="__ta105" localSheetId="64">#REF!</definedName>
    <definedName name="__ta105" localSheetId="77">#REF!</definedName>
    <definedName name="__ta105" localSheetId="72">#REF!</definedName>
    <definedName name="__ta105" localSheetId="70">#REF!</definedName>
    <definedName name="__ta105" localSheetId="69">#REF!</definedName>
    <definedName name="__ta105" localSheetId="68">#REF!</definedName>
    <definedName name="__ta105" localSheetId="67">#REF!</definedName>
    <definedName name="__ta105" localSheetId="66">#REF!</definedName>
    <definedName name="__ta105" localSheetId="71">#REF!</definedName>
    <definedName name="__ta105" localSheetId="74">#REF!</definedName>
    <definedName name="__ta105" localSheetId="76">#REF!</definedName>
    <definedName name="__ta105" localSheetId="73">#REF!</definedName>
    <definedName name="__ta105" localSheetId="75">#REF!</definedName>
    <definedName name="__ta105" localSheetId="89">#REF!</definedName>
    <definedName name="__ta105" localSheetId="91">#REF!</definedName>
    <definedName name="__ta105" localSheetId="92">#REF!</definedName>
    <definedName name="__ta105" localSheetId="93">#REF!</definedName>
    <definedName name="__ta105" localSheetId="100">#REF!</definedName>
    <definedName name="__ta105" localSheetId="101">#REF!</definedName>
    <definedName name="__ta105" localSheetId="102">#REF!</definedName>
    <definedName name="__ta105" localSheetId="84">#REF!</definedName>
    <definedName name="__ta105" localSheetId="82">#REF!</definedName>
    <definedName name="__ta105" localSheetId="85">#REF!</definedName>
    <definedName name="__ta105" localSheetId="86">#REF!</definedName>
    <definedName name="__ta105" localSheetId="88">#REF!</definedName>
    <definedName name="__ta105" localSheetId="87">#REF!</definedName>
    <definedName name="__ta105" localSheetId="83">#REF!</definedName>
    <definedName name="__ta105" localSheetId="90">#REF!</definedName>
    <definedName name="__ta105" localSheetId="80">#REF!</definedName>
    <definedName name="__ta105" localSheetId="81">#REF!</definedName>
    <definedName name="__ta105" localSheetId="94">#REF!</definedName>
    <definedName name="__ta105" localSheetId="78">#REF!</definedName>
    <definedName name="__ta105" localSheetId="79">#REF!</definedName>
    <definedName name="__ta105" localSheetId="97">#REF!</definedName>
    <definedName name="__ta105" localSheetId="98">#REF!</definedName>
    <definedName name="__ta105" localSheetId="99">#REF!</definedName>
    <definedName name="__ta105" localSheetId="125">#REF!</definedName>
    <definedName name="__ta105" localSheetId="95">#REF!</definedName>
    <definedName name="__ta105" localSheetId="96">#REF!</definedName>
    <definedName name="__ta105" localSheetId="103">#REF!</definedName>
    <definedName name="__ta105" localSheetId="104">#REF!</definedName>
    <definedName name="__ta105" localSheetId="105">#REF!</definedName>
    <definedName name="__ta105" localSheetId="4">#REF!</definedName>
    <definedName name="__ta105" localSheetId="106">#REF!</definedName>
    <definedName name="__ta105" localSheetId="108">#REF!</definedName>
    <definedName name="__ta105" localSheetId="115">#REF!</definedName>
    <definedName name="__ta105" localSheetId="118">#REF!</definedName>
    <definedName name="__ta105" localSheetId="117">#REF!</definedName>
    <definedName name="__ta105" localSheetId="114">#REF!</definedName>
    <definedName name="__ta105" localSheetId="5">#REF!</definedName>
    <definedName name="__ta105" localSheetId="116">#REF!</definedName>
    <definedName name="__ta105" localSheetId="113">#REF!</definedName>
    <definedName name="__ta105" localSheetId="111">#REF!</definedName>
    <definedName name="__ta105" localSheetId="112">#REF!</definedName>
    <definedName name="__ta105" localSheetId="107">#REF!</definedName>
    <definedName name="__ta105" localSheetId="110">#REF!</definedName>
    <definedName name="__ta105" localSheetId="109">#REF!</definedName>
    <definedName name="__ta105" localSheetId="3">#REF!</definedName>
    <definedName name="__ta105" localSheetId="9">#REF!</definedName>
    <definedName name="__ta105" localSheetId="6">#REF!</definedName>
    <definedName name="__ta105" localSheetId="8">#REF!</definedName>
    <definedName name="__ta105" localSheetId="7">#REF!</definedName>
    <definedName name="__ta105" localSheetId="10">#REF!</definedName>
    <definedName name="__ta105" localSheetId="15">#REF!</definedName>
    <definedName name="__ta105" localSheetId="17">#REF!</definedName>
    <definedName name="__ta105" localSheetId="18">#REF!</definedName>
    <definedName name="__ta105" localSheetId="50">#REF!</definedName>
    <definedName name="__ta105" localSheetId="51">#REF!</definedName>
    <definedName name="__ta105" localSheetId="20">#REF!</definedName>
    <definedName name="__ta105" localSheetId="11">#REF!</definedName>
    <definedName name="__ta105" localSheetId="14">#REF!</definedName>
    <definedName name="__ta105" localSheetId="52">#REF!</definedName>
    <definedName name="__ta105" localSheetId="48">#REF!</definedName>
    <definedName name="__ta105" localSheetId="13">#REF!</definedName>
    <definedName name="__ta105" localSheetId="12">#REF!</definedName>
    <definedName name="__ta105" localSheetId="23">#REF!</definedName>
    <definedName name="__ta105" localSheetId="24">#REF!</definedName>
    <definedName name="__ta105" localSheetId="25">#REF!</definedName>
    <definedName name="__ta105" localSheetId="26">#REF!</definedName>
    <definedName name="__ta105" localSheetId="27">#REF!</definedName>
    <definedName name="__ta105" localSheetId="28">#REF!</definedName>
    <definedName name="__ta105" localSheetId="29">#REF!</definedName>
    <definedName name="__ta105" localSheetId="30">#REF!</definedName>
    <definedName name="__ta105" localSheetId="31">#REF!</definedName>
    <definedName name="__ta105" localSheetId="32">#REF!</definedName>
    <definedName name="__ta105" localSheetId="33">#REF!</definedName>
    <definedName name="__ta105" localSheetId="34">#REF!</definedName>
    <definedName name="__ta105" localSheetId="35">#REF!</definedName>
    <definedName name="__ta105" localSheetId="36">#REF!</definedName>
    <definedName name="__ta105" localSheetId="37">#REF!</definedName>
    <definedName name="__ta105" localSheetId="38">#REF!</definedName>
    <definedName name="__ta105" localSheetId="39">#REF!</definedName>
    <definedName name="__ta105" localSheetId="40">#REF!</definedName>
    <definedName name="__ta105" localSheetId="41">#REF!</definedName>
    <definedName name="__ta105" localSheetId="43">#REF!</definedName>
    <definedName name="__ta105" localSheetId="57">#REF!</definedName>
    <definedName name="__ta105" localSheetId="58">#REF!</definedName>
    <definedName name="__ta105" localSheetId="59">#REF!</definedName>
    <definedName name="__ta105" localSheetId="56">#REF!</definedName>
    <definedName name="__ta105" localSheetId="126">#REF!</definedName>
    <definedName name="__ta105" localSheetId="127">#REF!</definedName>
    <definedName name="__ta105">#REF!</definedName>
    <definedName name="__ta157" localSheetId="46">#REF!</definedName>
    <definedName name="__ta157" localSheetId="42">#REF!</definedName>
    <definedName name="__ta157" localSheetId="47">#REF!</definedName>
    <definedName name="__ta157" localSheetId="49">#REF!</definedName>
    <definedName name="__ta157" localSheetId="16">#REF!</definedName>
    <definedName name="__ta157" localSheetId="45">#REF!</definedName>
    <definedName name="__ta157" localSheetId="22">#REF!</definedName>
    <definedName name="__ta157" localSheetId="54">#REF!</definedName>
    <definedName name="__ta157" localSheetId="53">#REF!</definedName>
    <definedName name="__ta157" localSheetId="55">#REF!</definedName>
    <definedName name="__ta157" localSheetId="65">#REF!</definedName>
    <definedName name="__ta157" localSheetId="63">#REF!</definedName>
    <definedName name="__ta157" localSheetId="61">#REF!</definedName>
    <definedName name="__ta157" localSheetId="60">#REF!</definedName>
    <definedName name="__ta157" localSheetId="62">#REF!</definedName>
    <definedName name="__ta157" localSheetId="64">#REF!</definedName>
    <definedName name="__ta157" localSheetId="77">#REF!</definedName>
    <definedName name="__ta157" localSheetId="72">#REF!</definedName>
    <definedName name="__ta157" localSheetId="70">#REF!</definedName>
    <definedName name="__ta157" localSheetId="69">#REF!</definedName>
    <definedName name="__ta157" localSheetId="68">#REF!</definedName>
    <definedName name="__ta157" localSheetId="67">#REF!</definedName>
    <definedName name="__ta157" localSheetId="66">#REF!</definedName>
    <definedName name="__ta157" localSheetId="71">#REF!</definedName>
    <definedName name="__ta157" localSheetId="74">#REF!</definedName>
    <definedName name="__ta157" localSheetId="76">#REF!</definedName>
    <definedName name="__ta157" localSheetId="73">#REF!</definedName>
    <definedName name="__ta157" localSheetId="75">#REF!</definedName>
    <definedName name="__ta157" localSheetId="89">#REF!</definedName>
    <definedName name="__ta157" localSheetId="91">#REF!</definedName>
    <definedName name="__ta157" localSheetId="92">#REF!</definedName>
    <definedName name="__ta157" localSheetId="93">#REF!</definedName>
    <definedName name="__ta157" localSheetId="100">#REF!</definedName>
    <definedName name="__ta157" localSheetId="101">#REF!</definedName>
    <definedName name="__ta157" localSheetId="102">#REF!</definedName>
    <definedName name="__ta157" localSheetId="84">#REF!</definedName>
    <definedName name="__ta157" localSheetId="82">#REF!</definedName>
    <definedName name="__ta157" localSheetId="85">#REF!</definedName>
    <definedName name="__ta157" localSheetId="86">#REF!</definedName>
    <definedName name="__ta157" localSheetId="88">#REF!</definedName>
    <definedName name="__ta157" localSheetId="87">#REF!</definedName>
    <definedName name="__ta157" localSheetId="83">#REF!</definedName>
    <definedName name="__ta157" localSheetId="90">#REF!</definedName>
    <definedName name="__ta157" localSheetId="80">#REF!</definedName>
    <definedName name="__ta157" localSheetId="81">#REF!</definedName>
    <definedName name="__ta157" localSheetId="94">#REF!</definedName>
    <definedName name="__ta157" localSheetId="78">#REF!</definedName>
    <definedName name="__ta157" localSheetId="79">#REF!</definedName>
    <definedName name="__ta157" localSheetId="97">#REF!</definedName>
    <definedName name="__ta157" localSheetId="98">#REF!</definedName>
    <definedName name="__ta157" localSheetId="99">#REF!</definedName>
    <definedName name="__ta157" localSheetId="125">#REF!</definedName>
    <definedName name="__ta157" localSheetId="95">#REF!</definedName>
    <definedName name="__ta157" localSheetId="96">#REF!</definedName>
    <definedName name="__ta157" localSheetId="103">#REF!</definedName>
    <definedName name="__ta157" localSheetId="104">#REF!</definedName>
    <definedName name="__ta157" localSheetId="105">#REF!</definedName>
    <definedName name="__ta157" localSheetId="4">#REF!</definedName>
    <definedName name="__ta157" localSheetId="106">#REF!</definedName>
    <definedName name="__ta157" localSheetId="108">#REF!</definedName>
    <definedName name="__ta157" localSheetId="115">#REF!</definedName>
    <definedName name="__ta157" localSheetId="118">#REF!</definedName>
    <definedName name="__ta157" localSheetId="117">#REF!</definedName>
    <definedName name="__ta157" localSheetId="114">#REF!</definedName>
    <definedName name="__ta157" localSheetId="5">#REF!</definedName>
    <definedName name="__ta157" localSheetId="116">#REF!</definedName>
    <definedName name="__ta157" localSheetId="113">#REF!</definedName>
    <definedName name="__ta157" localSheetId="111">#REF!</definedName>
    <definedName name="__ta157" localSheetId="112">#REF!</definedName>
    <definedName name="__ta157" localSheetId="107">#REF!</definedName>
    <definedName name="__ta157" localSheetId="110">#REF!</definedName>
    <definedName name="__ta157" localSheetId="109">#REF!</definedName>
    <definedName name="__ta157" localSheetId="3">#REF!</definedName>
    <definedName name="__ta157" localSheetId="9">#REF!</definedName>
    <definedName name="__ta157" localSheetId="6">#REF!</definedName>
    <definedName name="__ta157" localSheetId="8">#REF!</definedName>
    <definedName name="__ta157" localSheetId="7">#REF!</definedName>
    <definedName name="__ta157" localSheetId="10">#REF!</definedName>
    <definedName name="__ta157" localSheetId="15">#REF!</definedName>
    <definedName name="__ta157" localSheetId="17">#REF!</definedName>
    <definedName name="__ta157" localSheetId="18">#REF!</definedName>
    <definedName name="__ta157" localSheetId="50">#REF!</definedName>
    <definedName name="__ta157" localSheetId="51">#REF!</definedName>
    <definedName name="__ta157" localSheetId="20">#REF!</definedName>
    <definedName name="__ta157" localSheetId="11">#REF!</definedName>
    <definedName name="__ta157" localSheetId="14">#REF!</definedName>
    <definedName name="__ta157" localSheetId="52">#REF!</definedName>
    <definedName name="__ta157" localSheetId="48">#REF!</definedName>
    <definedName name="__ta157" localSheetId="13">#REF!</definedName>
    <definedName name="__ta157" localSheetId="12">#REF!</definedName>
    <definedName name="__ta157" localSheetId="23">#REF!</definedName>
    <definedName name="__ta157" localSheetId="24">#REF!</definedName>
    <definedName name="__ta157" localSheetId="25">#REF!</definedName>
    <definedName name="__ta157" localSheetId="26">#REF!</definedName>
    <definedName name="__ta157" localSheetId="27">#REF!</definedName>
    <definedName name="__ta157" localSheetId="28">#REF!</definedName>
    <definedName name="__ta157" localSheetId="29">#REF!</definedName>
    <definedName name="__ta157" localSheetId="30">#REF!</definedName>
    <definedName name="__ta157" localSheetId="31">#REF!</definedName>
    <definedName name="__ta157" localSheetId="32">#REF!</definedName>
    <definedName name="__ta157" localSheetId="33">#REF!</definedName>
    <definedName name="__ta157" localSheetId="34">#REF!</definedName>
    <definedName name="__ta157" localSheetId="35">#REF!</definedName>
    <definedName name="__ta157" localSheetId="36">#REF!</definedName>
    <definedName name="__ta157" localSheetId="37">#REF!</definedName>
    <definedName name="__ta157" localSheetId="38">#REF!</definedName>
    <definedName name="__ta157" localSheetId="39">#REF!</definedName>
    <definedName name="__ta157" localSheetId="40">#REF!</definedName>
    <definedName name="__ta157" localSheetId="41">#REF!</definedName>
    <definedName name="__ta157" localSheetId="43">#REF!</definedName>
    <definedName name="__ta157" localSheetId="57">#REF!</definedName>
    <definedName name="__ta157" localSheetId="58">#REF!</definedName>
    <definedName name="__ta157" localSheetId="59">#REF!</definedName>
    <definedName name="__ta157" localSheetId="56">#REF!</definedName>
    <definedName name="__ta157" localSheetId="126">#REF!</definedName>
    <definedName name="__ta157" localSheetId="127">#REF!</definedName>
    <definedName name="__ta157">#REF!</definedName>
    <definedName name="__xlnm._FilterDatabase">#REF!</definedName>
    <definedName name="__xlnm.Print_Area">#REF!</definedName>
    <definedName name="__xlnm.Print_Area_1">#REF!</definedName>
    <definedName name="__xlnm.Print_Area_2">#REF!</definedName>
    <definedName name="_01">'[8]38'!$B$1</definedName>
    <definedName name="_02">'[8]38'!$B$2:$C$2</definedName>
    <definedName name="_03">'[8]38'!$B$3:$D$3</definedName>
    <definedName name="_04">'[8]38'!$B$4:$E$4</definedName>
    <definedName name="_05">'[8]38'!$B$5:$F$5</definedName>
    <definedName name="_06">'[8]38'!$B$6:$G$6</definedName>
    <definedName name="_07">'[8]38'!$B$7:$H$7</definedName>
    <definedName name="_08">'[8]38'!$B$8:$I$8</definedName>
    <definedName name="_09">'[8]38'!$B$9:$J$9</definedName>
    <definedName name="_10">'[8]38'!$B$10:$K$10</definedName>
    <definedName name="_11">'[8]38'!$B$11:$L$11</definedName>
    <definedName name="_12">'[8]38'!$B$12:$M$12</definedName>
    <definedName name="_13">'[8]38'!$B$13:$N$13</definedName>
    <definedName name="_14">'[8]38'!$B$14:$O$14</definedName>
    <definedName name="_15">'[8]38'!$B$15:$P$15</definedName>
    <definedName name="_16">'[8]38'!$B$16:$Q$16</definedName>
    <definedName name="_16.3___VEÍCULOS">'[9]16-EQUIP.'!#REF!</definedName>
    <definedName name="_16.4___COMBÚSTIVEL">'[9]16-EQUIP.'!#REF!</definedName>
    <definedName name="_16.5___EQUIPAMENTOS_DE_ESCRITÓRIO">'[9]16-EQUIP.'!#REF!</definedName>
    <definedName name="_17">'[8]38'!$B$17:$R$17</definedName>
    <definedName name="_17.1_MENSALISTA">'[9]17-MOI'!#REF!</definedName>
    <definedName name="_17.2___HORISTA">'[9]17-MOI'!#REF!</definedName>
    <definedName name="_18">'[8]38'!$B$18:$S$18</definedName>
    <definedName name="_18___CANTEIRO___INSTALAÇÃO___MANUTENÇÃO" localSheetId="72">#REF!</definedName>
    <definedName name="_18___CANTEIRO___INSTALAÇÃO___MANUTENÇÃO" localSheetId="70">#REF!</definedName>
    <definedName name="_18___CANTEIRO___INSTALAÇÃO___MANUTENÇÃO" localSheetId="69">#REF!</definedName>
    <definedName name="_18___CANTEIRO___INSTALAÇÃO___MANUTENÇÃO" localSheetId="68">#REF!</definedName>
    <definedName name="_18___CANTEIRO___INSTALAÇÃO___MANUTENÇÃO" localSheetId="114">#REF!</definedName>
    <definedName name="_18___CANTEIRO___INSTALAÇÃO___MANUTENÇÃO" localSheetId="12">#REF!</definedName>
    <definedName name="_18___CANTEIRO___INSTALAÇÃO___MANUTENÇÃO" localSheetId="0">#REF!</definedName>
    <definedName name="_18___CANTEIRO___INSTALAÇÃO___MANUTENÇÃO">#REF!</definedName>
    <definedName name="_19">'[8]38'!$B$19:$T$19</definedName>
    <definedName name="_1Excel_BuiltIn_Print_Area_3_1" localSheetId="124">#REF!</definedName>
    <definedName name="_1Excel_BuiltIn_Print_Area_3_1">#REF!</definedName>
    <definedName name="_20">'[8]38'!$B$20:$U$20</definedName>
    <definedName name="_21">'[8]38'!$B$21:$V$21</definedName>
    <definedName name="_22">'[8]38'!$B$22:$W$22</definedName>
    <definedName name="_23">'[8]38'!$B$23:$X$23</definedName>
    <definedName name="_24">'[8]38'!$B$24:$Y$24</definedName>
    <definedName name="_25">'[8]38'!$B$25:$Z$25</definedName>
    <definedName name="_26">'[8]38'!$B$26:$AA$26</definedName>
    <definedName name="_27">'[8]38'!$B$27:$AB$27</definedName>
    <definedName name="_28">'[8]38'!$B$28:$AC$28</definedName>
    <definedName name="_29">'[8]38'!$B$29:$AD$29</definedName>
    <definedName name="_2Excel_BuiltIn_Print_Titles_1_1" localSheetId="72">#REF!,#REF!</definedName>
    <definedName name="_2Excel_BuiltIn_Print_Titles_1_1" localSheetId="70">#REF!,#REF!</definedName>
    <definedName name="_2Excel_BuiltIn_Print_Titles_1_1" localSheetId="69">#REF!,#REF!</definedName>
    <definedName name="_2Excel_BuiltIn_Print_Titles_1_1" localSheetId="68">#REF!,#REF!</definedName>
    <definedName name="_2Excel_BuiltIn_Print_Titles_1_1" localSheetId="114">#REF!,#REF!</definedName>
    <definedName name="_2Excel_BuiltIn_Print_Titles_1_1" localSheetId="12">#REF!,#REF!</definedName>
    <definedName name="_2Excel_BuiltIn_Print_Titles_1_1" localSheetId="0">#REF!,#REF!</definedName>
    <definedName name="_2Excel_BuiltIn_Print_Titles_1_1">#REF!,#REF!</definedName>
    <definedName name="_30">'[8]38'!$B$30:$AE$30</definedName>
    <definedName name="_31">'[8]38'!$B$31:$AF$31</definedName>
    <definedName name="_32">'[8]38'!$B$32:$AG$32</definedName>
    <definedName name="_33">'[8]38'!$B$33:$AH$33</definedName>
    <definedName name="_34">'[8]38'!$B$34:$AI$34</definedName>
    <definedName name="_35">'[8]38'!$B$35:$AJ$35</definedName>
    <definedName name="_36">'[8]38'!$B$36:$AK$36</definedName>
    <definedName name="_37">'[8]38'!$B$37:$AL$37</definedName>
    <definedName name="_38">'[8]38'!$B$38:$AM$38</definedName>
    <definedName name="_39">'[8]38'!$B$39:$AN$39</definedName>
    <definedName name="_3Excel_BuiltIn_Print_Titles_1_1" localSheetId="72">#REF!,#REF!</definedName>
    <definedName name="_3Excel_BuiltIn_Print_Titles_1_1" localSheetId="70">#REF!,#REF!</definedName>
    <definedName name="_3Excel_BuiltIn_Print_Titles_1_1" localSheetId="69">#REF!,#REF!</definedName>
    <definedName name="_3Excel_BuiltIn_Print_Titles_1_1" localSheetId="68">#REF!,#REF!</definedName>
    <definedName name="_3Excel_BuiltIn_Print_Titles_1_1" localSheetId="114">#REF!,#REF!</definedName>
    <definedName name="_3Excel_BuiltIn_Print_Titles_1_1" localSheetId="12">#REF!,#REF!</definedName>
    <definedName name="_3Excel_BuiltIn_Print_Titles_1_1" localSheetId="0">#REF!,#REF!</definedName>
    <definedName name="_3Excel_BuiltIn_Print_Titles_1_1">#REF!,#REF!</definedName>
    <definedName name="_40">'[8]38'!$B$40:$AO$40</definedName>
    <definedName name="_41">'[8]38'!$B$41:$AP$41</definedName>
    <definedName name="_42">'[8]38'!$B$42:$AQ$42</definedName>
    <definedName name="_43">'[8]38'!$B$43:$AR$43</definedName>
    <definedName name="_44">'[8]38'!$B$44:$AS$44</definedName>
    <definedName name="_45">'[8]38'!$B$45:$AT$45</definedName>
    <definedName name="_46">'[8]38'!$B$46:$AU$46</definedName>
    <definedName name="_47">'[8]38'!$B$47:$AV$47</definedName>
    <definedName name="_48">'[8]38'!$B$48:$AW$48</definedName>
    <definedName name="_49">'[8]38'!$B$49:$AX$49</definedName>
    <definedName name="_50">'[8]38'!$B$50:$AY$50</definedName>
    <definedName name="_51">'[8]38'!$B$51:$AZ$51</definedName>
    <definedName name="_52">'[8]38'!$B$52:$BA$52</definedName>
    <definedName name="_53">'[8]38'!$B$53:$BB$53</definedName>
    <definedName name="_ACV1">[0]!_ACV1</definedName>
    <definedName name="_BOR1">'[3]Bm 8'!#REF!</definedName>
    <definedName name="_Fill" localSheetId="72" hidden="1">'[10]A.2- RESUMO'!#REF!</definedName>
    <definedName name="_Fill" localSheetId="70" hidden="1">'[10]A.2- RESUMO'!#REF!</definedName>
    <definedName name="_Fill" localSheetId="69" hidden="1">'[10]A.2- RESUMO'!#REF!</definedName>
    <definedName name="_Fill" localSheetId="68" hidden="1">'[10]A.2- RESUMO'!#REF!</definedName>
    <definedName name="_Fill" localSheetId="114" hidden="1">'[10]A.2- RESUMO'!#REF!</definedName>
    <definedName name="_Fill" localSheetId="12" hidden="1">'[10]A.2- RESUMO'!#REF!</definedName>
    <definedName name="_Fill" localSheetId="44" hidden="1">'[10]A.2- RESUMO'!#REF!</definedName>
    <definedName name="_Fill" localSheetId="0" hidden="1">'[11]A.2- RESUMO'!#REF!</definedName>
    <definedName name="_Fill" localSheetId="124" hidden="1">#REF!</definedName>
    <definedName name="_Fill" localSheetId="21" hidden="1">'[10]A.2- RESUMO'!#REF!</definedName>
    <definedName name="_Fill" hidden="1">'[10]A.2- RESUMO'!#REF!</definedName>
    <definedName name="_Fill_1">#N/A</definedName>
    <definedName name="_Fill_2">#N/A</definedName>
    <definedName name="_Fill_3">#N/A</definedName>
    <definedName name="_Fill_4">#N/A</definedName>
    <definedName name="_xlnm._FilterDatabase" localSheetId="1" hidden="1">Orçamento!$A$5:$AL$508</definedName>
    <definedName name="_FOG50" localSheetId="124">#REF!</definedName>
    <definedName name="_FOG50">#REF!</definedName>
    <definedName name="_Key1" localSheetId="72" hidden="1">#REF!</definedName>
    <definedName name="_Key1" localSheetId="70" hidden="1">#REF!</definedName>
    <definedName name="_Key1" localSheetId="69" hidden="1">#REF!</definedName>
    <definedName name="_Key1" localSheetId="68" hidden="1">#REF!</definedName>
    <definedName name="_Key1" localSheetId="114" hidden="1">#REF!</definedName>
    <definedName name="_Key1" localSheetId="12" hidden="1">#REF!</definedName>
    <definedName name="_Key1" localSheetId="44" hidden="1">#REF!</definedName>
    <definedName name="_Key1" localSheetId="21" hidden="1">#REF!</definedName>
    <definedName name="_Key1" hidden="1">#REF!</definedName>
    <definedName name="_Key1_1">"#REF!"</definedName>
    <definedName name="_Key1_2">"#REF!"</definedName>
    <definedName name="_Key1_3">"#REF!"</definedName>
    <definedName name="_Key1_4">"#REF!"</definedName>
    <definedName name="_Key2" localSheetId="72" hidden="1">#REF!</definedName>
    <definedName name="_Key2" localSheetId="70" hidden="1">#REF!</definedName>
    <definedName name="_Key2" localSheetId="69" hidden="1">#REF!</definedName>
    <definedName name="_Key2" localSheetId="68" hidden="1">#REF!</definedName>
    <definedName name="_Key2" localSheetId="114" hidden="1">#REF!</definedName>
    <definedName name="_Key2" localSheetId="12" hidden="1">#REF!</definedName>
    <definedName name="_Key2" localSheetId="44" hidden="1">#REF!</definedName>
    <definedName name="_Key2" localSheetId="21" hidden="1">#REF!</definedName>
    <definedName name="_Key2" hidden="1">#REF!</definedName>
    <definedName name="_Key2_1">"#REF!"</definedName>
    <definedName name="_Key2_2">"#REF!"</definedName>
    <definedName name="_Key2_3">"#REF!"</definedName>
    <definedName name="_Key2_4">"#REF!"</definedName>
    <definedName name="_MM" localSheetId="72" hidden="1">#REF!</definedName>
    <definedName name="_MM" localSheetId="70" hidden="1">#REF!</definedName>
    <definedName name="_MM" localSheetId="69" hidden="1">#REF!</definedName>
    <definedName name="_MM" localSheetId="68" hidden="1">#REF!</definedName>
    <definedName name="_MM" localSheetId="114" hidden="1">#REF!</definedName>
    <definedName name="_MM" localSheetId="12" hidden="1">#REF!</definedName>
    <definedName name="_MM" localSheetId="0" hidden="1">#REF!</definedName>
    <definedName name="_MM" hidden="1">#REF!</definedName>
    <definedName name="_NIL1" localSheetId="72">#REF!</definedName>
    <definedName name="_NIL1" localSheetId="70">#REF!</definedName>
    <definedName name="_NIL1" localSheetId="69">#REF!</definedName>
    <definedName name="_NIL1" localSheetId="68">#REF!</definedName>
    <definedName name="_NIL1" localSheetId="114">#REF!</definedName>
    <definedName name="_NIL1" localSheetId="12">#REF!</definedName>
    <definedName name="_NIL1" localSheetId="0">#REF!</definedName>
    <definedName name="_NIL1">#REF!</definedName>
    <definedName name="_Order1" hidden="1">255</definedName>
    <definedName name="_Order2" hidden="1">255</definedName>
    <definedName name="_OUT98" hidden="1">{#N/A,#N/A,TRUE,"Serviços"}</definedName>
    <definedName name="_PVC100" localSheetId="124">#REF!</definedName>
    <definedName name="_PVC100">#REF!</definedName>
    <definedName name="_PVC150" localSheetId="124">#REF!</definedName>
    <definedName name="_PVC150">#REF!</definedName>
    <definedName name="_PVC50" localSheetId="124">#REF!</definedName>
    <definedName name="_PVC50">#REF!</definedName>
    <definedName name="_PVC75" localSheetId="124">#REF!</definedName>
    <definedName name="_PVC75">#REF!</definedName>
    <definedName name="_Rbv1">'[5]Página 16'!$C$3:$C$7</definedName>
    <definedName name="_Sort" localSheetId="72" hidden="1">#REF!</definedName>
    <definedName name="_Sort" localSheetId="70" hidden="1">#REF!</definedName>
    <definedName name="_Sort" localSheetId="69" hidden="1">#REF!</definedName>
    <definedName name="_Sort" localSheetId="68" hidden="1">#REF!</definedName>
    <definedName name="_Sort" localSheetId="114" hidden="1">#REF!</definedName>
    <definedName name="_Sort" localSheetId="12" hidden="1">#REF!</definedName>
    <definedName name="_Sort" localSheetId="44" hidden="1">#REF!</definedName>
    <definedName name="_Sort" localSheetId="21" hidden="1">#REF!</definedName>
    <definedName name="_Sort" hidden="1">#REF!</definedName>
    <definedName name="_Sort_1">"#REF!"</definedName>
    <definedName name="_Sort_2">"#REF!"</definedName>
    <definedName name="_Sort_3">"#REF!"</definedName>
    <definedName name="_Sort_4">"#REF!"</definedName>
    <definedName name="_ta105" localSheetId="46">#REF!</definedName>
    <definedName name="_ta105" localSheetId="42">#REF!</definedName>
    <definedName name="_ta105" localSheetId="47">#REF!</definedName>
    <definedName name="_ta105" localSheetId="49">#REF!</definedName>
    <definedName name="_ta105" localSheetId="16">#REF!</definedName>
    <definedName name="_ta105" localSheetId="45">#REF!</definedName>
    <definedName name="_ta105" localSheetId="22">#REF!</definedName>
    <definedName name="_ta105" localSheetId="54">#REF!</definedName>
    <definedName name="_ta105" localSheetId="53">#REF!</definedName>
    <definedName name="_ta105" localSheetId="55">#REF!</definedName>
    <definedName name="_ta105" localSheetId="65">#REF!</definedName>
    <definedName name="_ta105" localSheetId="63">#REF!</definedName>
    <definedName name="_ta105" localSheetId="61">#REF!</definedName>
    <definedName name="_ta105" localSheetId="60">#REF!</definedName>
    <definedName name="_ta105" localSheetId="62">#REF!</definedName>
    <definedName name="_ta105" localSheetId="64">#REF!</definedName>
    <definedName name="_ta105" localSheetId="77">#REF!</definedName>
    <definedName name="_ta105" localSheetId="72">#REF!</definedName>
    <definedName name="_ta105" localSheetId="70">#REF!</definedName>
    <definedName name="_ta105" localSheetId="69">#REF!</definedName>
    <definedName name="_ta105" localSheetId="68">#REF!</definedName>
    <definedName name="_ta105" localSheetId="67">#REF!</definedName>
    <definedName name="_ta105" localSheetId="66">#REF!</definedName>
    <definedName name="_ta105" localSheetId="71">#REF!</definedName>
    <definedName name="_ta105" localSheetId="74">#REF!</definedName>
    <definedName name="_ta105" localSheetId="76">#REF!</definedName>
    <definedName name="_ta105" localSheetId="73">#REF!</definedName>
    <definedName name="_ta105" localSheetId="75">#REF!</definedName>
    <definedName name="_ta105" localSheetId="89">#REF!</definedName>
    <definedName name="_ta105" localSheetId="91">#REF!</definedName>
    <definedName name="_ta105" localSheetId="92">#REF!</definedName>
    <definedName name="_ta105" localSheetId="93">#REF!</definedName>
    <definedName name="_ta105" localSheetId="100">#REF!</definedName>
    <definedName name="_ta105" localSheetId="101">#REF!</definedName>
    <definedName name="_ta105" localSheetId="102">#REF!</definedName>
    <definedName name="_ta105" localSheetId="84">#REF!</definedName>
    <definedName name="_ta105" localSheetId="82">#REF!</definedName>
    <definedName name="_ta105" localSheetId="85">#REF!</definedName>
    <definedName name="_ta105" localSheetId="86">#REF!</definedName>
    <definedName name="_ta105" localSheetId="88">#REF!</definedName>
    <definedName name="_ta105" localSheetId="87">#REF!</definedName>
    <definedName name="_ta105" localSheetId="83">#REF!</definedName>
    <definedName name="_ta105" localSheetId="90">#REF!</definedName>
    <definedName name="_ta105" localSheetId="80">#REF!</definedName>
    <definedName name="_ta105" localSheetId="81">#REF!</definedName>
    <definedName name="_ta105" localSheetId="94">#REF!</definedName>
    <definedName name="_ta105" localSheetId="78">#REF!</definedName>
    <definedName name="_ta105" localSheetId="79">#REF!</definedName>
    <definedName name="_ta105" localSheetId="97">#REF!</definedName>
    <definedName name="_ta105" localSheetId="98">#REF!</definedName>
    <definedName name="_ta105" localSheetId="99">#REF!</definedName>
    <definedName name="_ta105" localSheetId="125">#REF!</definedName>
    <definedName name="_ta105" localSheetId="95">#REF!</definedName>
    <definedName name="_ta105" localSheetId="96">#REF!</definedName>
    <definedName name="_ta105" localSheetId="103">#REF!</definedName>
    <definedName name="_ta105" localSheetId="104">#REF!</definedName>
    <definedName name="_ta105" localSheetId="105">#REF!</definedName>
    <definedName name="_ta105" localSheetId="4">#REF!</definedName>
    <definedName name="_ta105" localSheetId="106">#REF!</definedName>
    <definedName name="_ta105" localSheetId="108">#REF!</definedName>
    <definedName name="_ta105" localSheetId="115">#REF!</definedName>
    <definedName name="_ta105" localSheetId="118">#REF!</definedName>
    <definedName name="_ta105" localSheetId="117">#REF!</definedName>
    <definedName name="_ta105" localSheetId="114">#REF!</definedName>
    <definedName name="_ta105" localSheetId="5">#REF!</definedName>
    <definedName name="_ta105" localSheetId="116">#REF!</definedName>
    <definedName name="_ta105" localSheetId="113">#REF!</definedName>
    <definedName name="_ta105" localSheetId="111">#REF!</definedName>
    <definedName name="_ta105" localSheetId="112">#REF!</definedName>
    <definedName name="_ta105" localSheetId="107">#REF!</definedName>
    <definedName name="_ta105" localSheetId="110">#REF!</definedName>
    <definedName name="_ta105" localSheetId="109">#REF!</definedName>
    <definedName name="_ta105" localSheetId="3">#REF!</definedName>
    <definedName name="_ta105" localSheetId="9">#REF!</definedName>
    <definedName name="_ta105" localSheetId="6">#REF!</definedName>
    <definedName name="_ta105" localSheetId="8">#REF!</definedName>
    <definedName name="_ta105" localSheetId="7">#REF!</definedName>
    <definedName name="_ta105" localSheetId="10">#REF!</definedName>
    <definedName name="_ta105" localSheetId="15">#REF!</definedName>
    <definedName name="_ta105" localSheetId="17">#REF!</definedName>
    <definedName name="_ta105" localSheetId="18">#REF!</definedName>
    <definedName name="_ta105" localSheetId="50">#REF!</definedName>
    <definedName name="_ta105" localSheetId="51">#REF!</definedName>
    <definedName name="_ta105" localSheetId="20">#REF!</definedName>
    <definedName name="_ta105" localSheetId="11">#REF!</definedName>
    <definedName name="_ta105" localSheetId="14">#REF!</definedName>
    <definedName name="_ta105" localSheetId="52">#REF!</definedName>
    <definedName name="_ta105" localSheetId="48">#REF!</definedName>
    <definedName name="_ta105" localSheetId="13">#REF!</definedName>
    <definedName name="_ta105" localSheetId="12">#REF!</definedName>
    <definedName name="_ta105" localSheetId="23">#REF!</definedName>
    <definedName name="_ta105" localSheetId="24">#REF!</definedName>
    <definedName name="_ta105" localSheetId="25">#REF!</definedName>
    <definedName name="_ta105" localSheetId="26">#REF!</definedName>
    <definedName name="_ta105" localSheetId="27">#REF!</definedName>
    <definedName name="_ta105" localSheetId="28">#REF!</definedName>
    <definedName name="_ta105" localSheetId="29">#REF!</definedName>
    <definedName name="_ta105" localSheetId="30">#REF!</definedName>
    <definedName name="_ta105" localSheetId="31">#REF!</definedName>
    <definedName name="_ta105" localSheetId="32">#REF!</definedName>
    <definedName name="_ta105" localSheetId="33">#REF!</definedName>
    <definedName name="_ta105" localSheetId="34">#REF!</definedName>
    <definedName name="_ta105" localSheetId="35">#REF!</definedName>
    <definedName name="_ta105" localSheetId="36">#REF!</definedName>
    <definedName name="_ta105" localSheetId="37">#REF!</definedName>
    <definedName name="_ta105" localSheetId="38">#REF!</definedName>
    <definedName name="_ta105" localSheetId="39">#REF!</definedName>
    <definedName name="_ta105" localSheetId="40">#REF!</definedName>
    <definedName name="_ta105" localSheetId="41">#REF!</definedName>
    <definedName name="_ta105" localSheetId="43">#REF!</definedName>
    <definedName name="_ta105" localSheetId="57">#REF!</definedName>
    <definedName name="_ta105" localSheetId="58">#REF!</definedName>
    <definedName name="_ta105" localSheetId="59">#REF!</definedName>
    <definedName name="_ta105" localSheetId="56">#REF!</definedName>
    <definedName name="_ta105" localSheetId="126">#REF!</definedName>
    <definedName name="_ta105" localSheetId="127">#REF!</definedName>
    <definedName name="_ta105">#REF!</definedName>
    <definedName name="_ta157" localSheetId="46">#REF!</definedName>
    <definedName name="_ta157" localSheetId="42">#REF!</definedName>
    <definedName name="_ta157" localSheetId="47">#REF!</definedName>
    <definedName name="_ta157" localSheetId="49">#REF!</definedName>
    <definedName name="_ta157" localSheetId="16">#REF!</definedName>
    <definedName name="_ta157" localSheetId="45">#REF!</definedName>
    <definedName name="_ta157" localSheetId="22">#REF!</definedName>
    <definedName name="_ta157" localSheetId="54">#REF!</definedName>
    <definedName name="_ta157" localSheetId="53">#REF!</definedName>
    <definedName name="_ta157" localSheetId="55">#REF!</definedName>
    <definedName name="_ta157" localSheetId="65">#REF!</definedName>
    <definedName name="_ta157" localSheetId="63">#REF!</definedName>
    <definedName name="_ta157" localSheetId="61">#REF!</definedName>
    <definedName name="_ta157" localSheetId="60">#REF!</definedName>
    <definedName name="_ta157" localSheetId="62">#REF!</definedName>
    <definedName name="_ta157" localSheetId="64">#REF!</definedName>
    <definedName name="_ta157" localSheetId="77">#REF!</definedName>
    <definedName name="_ta157" localSheetId="72">#REF!</definedName>
    <definedName name="_ta157" localSheetId="70">#REF!</definedName>
    <definedName name="_ta157" localSheetId="69">#REF!</definedName>
    <definedName name="_ta157" localSheetId="68">#REF!</definedName>
    <definedName name="_ta157" localSheetId="67">#REF!</definedName>
    <definedName name="_ta157" localSheetId="66">#REF!</definedName>
    <definedName name="_ta157" localSheetId="71">#REF!</definedName>
    <definedName name="_ta157" localSheetId="74">#REF!</definedName>
    <definedName name="_ta157" localSheetId="76">#REF!</definedName>
    <definedName name="_ta157" localSheetId="73">#REF!</definedName>
    <definedName name="_ta157" localSheetId="75">#REF!</definedName>
    <definedName name="_ta157" localSheetId="89">#REF!</definedName>
    <definedName name="_ta157" localSheetId="91">#REF!</definedName>
    <definedName name="_ta157" localSheetId="92">#REF!</definedName>
    <definedName name="_ta157" localSheetId="93">#REF!</definedName>
    <definedName name="_ta157" localSheetId="100">#REF!</definedName>
    <definedName name="_ta157" localSheetId="101">#REF!</definedName>
    <definedName name="_ta157" localSheetId="102">#REF!</definedName>
    <definedName name="_ta157" localSheetId="84">#REF!</definedName>
    <definedName name="_ta157" localSheetId="82">#REF!</definedName>
    <definedName name="_ta157" localSheetId="85">#REF!</definedName>
    <definedName name="_ta157" localSheetId="86">#REF!</definedName>
    <definedName name="_ta157" localSheetId="88">#REF!</definedName>
    <definedName name="_ta157" localSheetId="87">#REF!</definedName>
    <definedName name="_ta157" localSheetId="83">#REF!</definedName>
    <definedName name="_ta157" localSheetId="90">#REF!</definedName>
    <definedName name="_ta157" localSheetId="80">#REF!</definedName>
    <definedName name="_ta157" localSheetId="81">#REF!</definedName>
    <definedName name="_ta157" localSheetId="94">#REF!</definedName>
    <definedName name="_ta157" localSheetId="78">#REF!</definedName>
    <definedName name="_ta157" localSheetId="79">#REF!</definedName>
    <definedName name="_ta157" localSheetId="97">#REF!</definedName>
    <definedName name="_ta157" localSheetId="98">#REF!</definedName>
    <definedName name="_ta157" localSheetId="99">#REF!</definedName>
    <definedName name="_ta157" localSheetId="125">#REF!</definedName>
    <definedName name="_ta157" localSheetId="95">#REF!</definedName>
    <definedName name="_ta157" localSheetId="96">#REF!</definedName>
    <definedName name="_ta157" localSheetId="103">#REF!</definedName>
    <definedName name="_ta157" localSheetId="104">#REF!</definedName>
    <definedName name="_ta157" localSheetId="105">#REF!</definedName>
    <definedName name="_ta157" localSheetId="4">#REF!</definedName>
    <definedName name="_ta157" localSheetId="106">#REF!</definedName>
    <definedName name="_ta157" localSheetId="108">#REF!</definedName>
    <definedName name="_ta157" localSheetId="115">#REF!</definedName>
    <definedName name="_ta157" localSheetId="118">#REF!</definedName>
    <definedName name="_ta157" localSheetId="117">#REF!</definedName>
    <definedName name="_ta157" localSheetId="114">#REF!</definedName>
    <definedName name="_ta157" localSheetId="5">#REF!</definedName>
    <definedName name="_ta157" localSheetId="116">#REF!</definedName>
    <definedName name="_ta157" localSheetId="113">#REF!</definedName>
    <definedName name="_ta157" localSheetId="111">#REF!</definedName>
    <definedName name="_ta157" localSheetId="112">#REF!</definedName>
    <definedName name="_ta157" localSheetId="107">#REF!</definedName>
    <definedName name="_ta157" localSheetId="110">#REF!</definedName>
    <definedName name="_ta157" localSheetId="109">#REF!</definedName>
    <definedName name="_ta157" localSheetId="3">#REF!</definedName>
    <definedName name="_ta157" localSheetId="9">#REF!</definedName>
    <definedName name="_ta157" localSheetId="6">#REF!</definedName>
    <definedName name="_ta157" localSheetId="8">#REF!</definedName>
    <definedName name="_ta157" localSheetId="7">#REF!</definedName>
    <definedName name="_ta157" localSheetId="10">#REF!</definedName>
    <definedName name="_ta157" localSheetId="15">#REF!</definedName>
    <definedName name="_ta157" localSheetId="17">#REF!</definedName>
    <definedName name="_ta157" localSheetId="18">#REF!</definedName>
    <definedName name="_ta157" localSheetId="50">#REF!</definedName>
    <definedName name="_ta157" localSheetId="51">#REF!</definedName>
    <definedName name="_ta157" localSheetId="20">#REF!</definedName>
    <definedName name="_ta157" localSheetId="11">#REF!</definedName>
    <definedName name="_ta157" localSheetId="14">#REF!</definedName>
    <definedName name="_ta157" localSheetId="52">#REF!</definedName>
    <definedName name="_ta157" localSheetId="48">#REF!</definedName>
    <definedName name="_ta157" localSheetId="13">#REF!</definedName>
    <definedName name="_ta157" localSheetId="12">#REF!</definedName>
    <definedName name="_ta157" localSheetId="23">#REF!</definedName>
    <definedName name="_ta157" localSheetId="24">#REF!</definedName>
    <definedName name="_ta157" localSheetId="25">#REF!</definedName>
    <definedName name="_ta157" localSheetId="26">#REF!</definedName>
    <definedName name="_ta157" localSheetId="27">#REF!</definedName>
    <definedName name="_ta157" localSheetId="28">#REF!</definedName>
    <definedName name="_ta157" localSheetId="29">#REF!</definedName>
    <definedName name="_ta157" localSheetId="30">#REF!</definedName>
    <definedName name="_ta157" localSheetId="31">#REF!</definedName>
    <definedName name="_ta157" localSheetId="32">#REF!</definedName>
    <definedName name="_ta157" localSheetId="33">#REF!</definedName>
    <definedName name="_ta157" localSheetId="34">#REF!</definedName>
    <definedName name="_ta157" localSheetId="35">#REF!</definedName>
    <definedName name="_ta157" localSheetId="36">#REF!</definedName>
    <definedName name="_ta157" localSheetId="37">#REF!</definedName>
    <definedName name="_ta157" localSheetId="38">#REF!</definedName>
    <definedName name="_ta157" localSheetId="39">#REF!</definedName>
    <definedName name="_ta157" localSheetId="40">#REF!</definedName>
    <definedName name="_ta157" localSheetId="41">#REF!</definedName>
    <definedName name="_ta157" localSheetId="43">#REF!</definedName>
    <definedName name="_ta157" localSheetId="57">#REF!</definedName>
    <definedName name="_ta157" localSheetId="58">#REF!</definedName>
    <definedName name="_ta157" localSheetId="59">#REF!</definedName>
    <definedName name="_ta157" localSheetId="56">#REF!</definedName>
    <definedName name="_ta157" localSheetId="126">#REF!</definedName>
    <definedName name="_ta157" localSheetId="127">#REF!</definedName>
    <definedName name="_ta157">#REF!</definedName>
    <definedName name="_VBF1" localSheetId="124">#REF!</definedName>
    <definedName name="_VBF1">#REF!</definedName>
    <definedName name="_VE1" localSheetId="124">#REF!</definedName>
    <definedName name="_VE1">#REF!</definedName>
    <definedName name="_VO1" localSheetId="124">[12]MEMORIAL!#REF!</definedName>
    <definedName name="_VO1">[12]MEMORIAL!#REF!</definedName>
    <definedName name="_VR1" localSheetId="124">#REF!</definedName>
    <definedName name="_VR1">#REF!</definedName>
    <definedName name="a" localSheetId="0">'[3]Bm 8'!#REF!</definedName>
    <definedName name="A" localSheetId="2">'[13]Equipamentos diretos'!#REF!</definedName>
    <definedName name="A">#N/A</definedName>
    <definedName name="A__1" localSheetId="124">[12]MEMORIAL!#REF!</definedName>
    <definedName name="A__1">[12]MEMORIAL!#REF!</definedName>
    <definedName name="A__1_1" localSheetId="124">[12]MEMORIAL!#REF!</definedName>
    <definedName name="A__1_1">[12]MEMORIAL!#REF!</definedName>
    <definedName name="A__2" localSheetId="124">[12]MEMORIAL!#REF!</definedName>
    <definedName name="A__2">[12]MEMORIAL!#REF!</definedName>
    <definedName name="A__2_1" localSheetId="124">[12]MEMORIAL!#REF!</definedName>
    <definedName name="A__2_1">[12]MEMORIAL!#REF!</definedName>
    <definedName name="A__3" localSheetId="124">[12]MEMORIAL!#REF!</definedName>
    <definedName name="A__3">[12]MEMORIAL!#REF!</definedName>
    <definedName name="A__3_1" localSheetId="124">[12]MEMORIAL!#REF!</definedName>
    <definedName name="A__3_1">[12]MEMORIAL!#REF!</definedName>
    <definedName name="A__4" localSheetId="124">[12]MEMORIAL!#REF!</definedName>
    <definedName name="A__4">[12]MEMORIAL!#REF!</definedName>
    <definedName name="A__4_1" localSheetId="124">[12]MEMORIAL!#REF!</definedName>
    <definedName name="A__4_1">[12]MEMORIAL!#REF!</definedName>
    <definedName name="A__5" localSheetId="124">[12]MEMORIAL!#REF!</definedName>
    <definedName name="A__5">[12]MEMORIAL!#REF!</definedName>
    <definedName name="A__5_1" localSheetId="124">[12]MEMORIAL!#REF!</definedName>
    <definedName name="A__5_1">[12]MEMORIAL!#REF!</definedName>
    <definedName name="A__6" localSheetId="124">[12]MEMORIAL!#REF!</definedName>
    <definedName name="A__6">[12]MEMORIAL!#REF!</definedName>
    <definedName name="A__6_1" localSheetId="124">[12]MEMORIAL!#REF!</definedName>
    <definedName name="A__6_1">[12]MEMORIAL!#REF!</definedName>
    <definedName name="A_1" localSheetId="124">[12]MEMORIAL!#REF!</definedName>
    <definedName name="A_1">[12]MEMORIAL!#REF!</definedName>
    <definedName name="A_1_1" localSheetId="124">[12]MEMORIAL!#REF!</definedName>
    <definedName name="A_1_1">[12]MEMORIAL!#REF!</definedName>
    <definedName name="A_2" localSheetId="124">[12]MEMORIAL!#REF!</definedName>
    <definedName name="A_2">[12]MEMORIAL!#REF!</definedName>
    <definedName name="A_2_1" localSheetId="124">[12]MEMORIAL!#REF!</definedName>
    <definedName name="A_2_1">[12]MEMORIAL!#REF!</definedName>
    <definedName name="A_3" localSheetId="124">[12]MEMORIAL!#REF!</definedName>
    <definedName name="A_3">[12]MEMORIAL!#REF!</definedName>
    <definedName name="A_3_1" localSheetId="124">[12]MEMORIAL!#REF!</definedName>
    <definedName name="A_3_1">[12]MEMORIAL!#REF!</definedName>
    <definedName name="aa" localSheetId="72" hidden="1">{"'EI 060 02'!$A$1:$K$59"}</definedName>
    <definedName name="aa" localSheetId="70" hidden="1">{"'EI 060 02'!$A$1:$K$59"}</definedName>
    <definedName name="aa" localSheetId="69" hidden="1">{"'EI 060 02'!$A$1:$K$59"}</definedName>
    <definedName name="aa" localSheetId="68" hidden="1">{"'EI 060 02'!$A$1:$K$59"}</definedName>
    <definedName name="aa" localSheetId="71" hidden="1">{"'EI 060 02'!$A$1:$K$59"}</definedName>
    <definedName name="aa" localSheetId="74" hidden="1">{"'EI 060 02'!$A$1:$K$59"}</definedName>
    <definedName name="aa" localSheetId="76" hidden="1">{"'EI 060 02'!$A$1:$K$59"}</definedName>
    <definedName name="aa" localSheetId="73" hidden="1">{"'EI 060 02'!$A$1:$K$59"}</definedName>
    <definedName name="aa" localSheetId="75" hidden="1">{"'EI 060 02'!$A$1:$K$59"}</definedName>
    <definedName name="aa" localSheetId="125" hidden="1">{"'EI 060 02'!$A$1:$K$59"}</definedName>
    <definedName name="aa" localSheetId="114" hidden="1">{"'EI 060 02'!$A$1:$K$59"}</definedName>
    <definedName name="aa" localSheetId="12" hidden="1">{"'EI 060 02'!$A$1:$K$59"}</definedName>
    <definedName name="aa" localSheetId="0" hidden="1">{"'EI 060 02'!$A$1:$K$59"}</definedName>
    <definedName name="aa" localSheetId="126" hidden="1">{"'EI 060 02'!$A$1:$K$59"}</definedName>
    <definedName name="aa" localSheetId="127" hidden="1">{"'EI 060 02'!$A$1:$K$59"}</definedName>
    <definedName name="AA" localSheetId="2">Cronograma!AA</definedName>
    <definedName name="aa" hidden="1">{"'EI 060 02'!$A$1:$K$59"}</definedName>
    <definedName name="aaa" localSheetId="77">#REF!</definedName>
    <definedName name="aaa" localSheetId="72">#REF!</definedName>
    <definedName name="aaa" localSheetId="70">#REF!</definedName>
    <definedName name="aaa" localSheetId="69">#REF!</definedName>
    <definedName name="aaa" localSheetId="68">#REF!</definedName>
    <definedName name="aaa" localSheetId="89">#REF!</definedName>
    <definedName name="aaa" localSheetId="91">#REF!</definedName>
    <definedName name="aaa" localSheetId="92">#REF!</definedName>
    <definedName name="aaa" localSheetId="93">#REF!</definedName>
    <definedName name="aaa" localSheetId="100">#REF!</definedName>
    <definedName name="aaa" localSheetId="101">#REF!</definedName>
    <definedName name="aaa" localSheetId="102">#REF!</definedName>
    <definedName name="aaa" localSheetId="84">#REF!</definedName>
    <definedName name="aaa" localSheetId="82">#REF!</definedName>
    <definedName name="aaa" localSheetId="85">#REF!</definedName>
    <definedName name="aaa" localSheetId="86">#REF!</definedName>
    <definedName name="aaa" localSheetId="88">#REF!</definedName>
    <definedName name="aaa" localSheetId="87">#REF!</definedName>
    <definedName name="aaa" localSheetId="83">#REF!</definedName>
    <definedName name="aaa" localSheetId="94">#REF!</definedName>
    <definedName name="aaa" localSheetId="78">#REF!</definedName>
    <definedName name="aaa" localSheetId="79">#REF!</definedName>
    <definedName name="aaa" localSheetId="97">#REF!</definedName>
    <definedName name="aaa" localSheetId="98">#REF!</definedName>
    <definedName name="aaa" localSheetId="99">#REF!</definedName>
    <definedName name="aaa" localSheetId="95">#REF!</definedName>
    <definedName name="aaa" localSheetId="96">#REF!</definedName>
    <definedName name="aaa" localSheetId="103">#REF!</definedName>
    <definedName name="aaa" localSheetId="104">#REF!</definedName>
    <definedName name="aaa" localSheetId="105">#REF!</definedName>
    <definedName name="aaa" localSheetId="106">#REF!</definedName>
    <definedName name="aaa" localSheetId="108">#REF!</definedName>
    <definedName name="aaa" localSheetId="115">#REF!</definedName>
    <definedName name="aaa" localSheetId="118">#REF!</definedName>
    <definedName name="aaa" localSheetId="117">#REF!</definedName>
    <definedName name="aaa" localSheetId="114">#REF!</definedName>
    <definedName name="aaa" localSheetId="116">#REF!</definedName>
    <definedName name="aaa" localSheetId="110">#REF!</definedName>
    <definedName name="aaa" localSheetId="109">#REF!</definedName>
    <definedName name="aaa" localSheetId="9">#REF!</definedName>
    <definedName name="aaa" localSheetId="6">#REF!</definedName>
    <definedName name="aaa" localSheetId="8">#REF!</definedName>
    <definedName name="aaa" localSheetId="7">#REF!</definedName>
    <definedName name="aaa" localSheetId="10">#REF!</definedName>
    <definedName name="aaa" localSheetId="15">#REF!</definedName>
    <definedName name="aaa" localSheetId="17">#REF!</definedName>
    <definedName name="aaa" localSheetId="18">#REF!</definedName>
    <definedName name="aaa" localSheetId="50">#REF!</definedName>
    <definedName name="aaa" localSheetId="51">#REF!</definedName>
    <definedName name="aaa" localSheetId="20">#REF!</definedName>
    <definedName name="aaa" localSheetId="11">#REF!</definedName>
    <definedName name="aaa" localSheetId="14">#REF!</definedName>
    <definedName name="aaa" localSheetId="13">#REF!</definedName>
    <definedName name="aaa" localSheetId="1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33">#REF!</definedName>
    <definedName name="aaa" localSheetId="34">#REF!</definedName>
    <definedName name="aaa" localSheetId="35">#REF!</definedName>
    <definedName name="aaa" localSheetId="36">#REF!</definedName>
    <definedName name="aaa" localSheetId="37">#REF!</definedName>
    <definedName name="aaa" localSheetId="38">#REF!</definedName>
    <definedName name="aaa" localSheetId="39">#REF!</definedName>
    <definedName name="aaa" localSheetId="40">#REF!</definedName>
    <definedName name="aaa" localSheetId="41">#REF!</definedName>
    <definedName name="aaa" localSheetId="43">#REF!</definedName>
    <definedName name="aaa" localSheetId="57">#REF!</definedName>
    <definedName name="aaa" localSheetId="58">#REF!</definedName>
    <definedName name="aaa" localSheetId="59">#REF!</definedName>
    <definedName name="aaa" localSheetId="56">#REF!</definedName>
    <definedName name="AAA" localSheetId="0">#REF!,#REF!</definedName>
    <definedName name="aaa">#REF!</definedName>
    <definedName name="aaaaaa2" localSheetId="72">#REF!,#REF!</definedName>
    <definedName name="aaaaaa2" localSheetId="70">#REF!,#REF!</definedName>
    <definedName name="aaaaaa2" localSheetId="69">#REF!,#REF!</definedName>
    <definedName name="aaaaaa2" localSheetId="68">#REF!,#REF!</definedName>
    <definedName name="aaaaaa2" localSheetId="125">#REF!,#REF!</definedName>
    <definedName name="aaaaaa2" localSheetId="114">#REF!,#REF!</definedName>
    <definedName name="aaaaaa2" localSheetId="12">#REF!,#REF!</definedName>
    <definedName name="aaaaaa2" localSheetId="0">#REF!,#REF!</definedName>
    <definedName name="aaaaaa2" localSheetId="126">#REF!,#REF!</definedName>
    <definedName name="aaaaaa2" localSheetId="127">#REF!,#REF!</definedName>
    <definedName name="aaaaaa2">#REF!,#REF!</definedName>
    <definedName name="AAAAAAAA" localSheetId="72">#REF!,#REF!</definedName>
    <definedName name="AAAAAAAA" localSheetId="70">#REF!,#REF!</definedName>
    <definedName name="AAAAAAAA" localSheetId="69">#REF!,#REF!</definedName>
    <definedName name="AAAAAAAA" localSheetId="68">#REF!,#REF!</definedName>
    <definedName name="AAAAAAAA" localSheetId="114">#REF!,#REF!</definedName>
    <definedName name="AAAAAAAA" localSheetId="12">#REF!,#REF!</definedName>
    <definedName name="AAAAAAAA" localSheetId="0">#REF!,#REF!</definedName>
    <definedName name="AAAAAAAA">#REF!,#REF!</definedName>
    <definedName name="aaaaaaaaaaa" localSheetId="72">#REF!,#REF!</definedName>
    <definedName name="aaaaaaaaaaa" localSheetId="70">#REF!,#REF!</definedName>
    <definedName name="aaaaaaaaaaa" localSheetId="69">#REF!,#REF!</definedName>
    <definedName name="aaaaaaaaaaa" localSheetId="68">#REF!,#REF!</definedName>
    <definedName name="aaaaaaaaaaa" localSheetId="114">#REF!,#REF!</definedName>
    <definedName name="aaaaaaaaaaa" localSheetId="12">#REF!,#REF!</definedName>
    <definedName name="aaaaaaaaaaa">#REF!,#REF!</definedName>
    <definedName name="aasdasdasda" localSheetId="65">[14]!PassaExtenso</definedName>
    <definedName name="aasdasdasda" localSheetId="63">[14]!PassaExtenso</definedName>
    <definedName name="aasdasdasda" localSheetId="64">[14]!PassaExtenso</definedName>
    <definedName name="aasdasdasda" localSheetId="118">[14]!PassaExtenso</definedName>
    <definedName name="aasdasdasda" localSheetId="117">[14]!PassaExtenso</definedName>
    <definedName name="aasdasdasda" localSheetId="116">[14]!PassaExtenso</definedName>
    <definedName name="aasdasdasda" localSheetId="10">[14]!PassaExtenso</definedName>
    <definedName name="aasdasdasda" localSheetId="50">[14]!PassaExtenso</definedName>
    <definedName name="aasdasdasda" localSheetId="51">[14]!PassaExtenso</definedName>
    <definedName name="aasdasdasda" localSheetId="52">[14]!PassaExtenso</definedName>
    <definedName name="aasdasdasda" localSheetId="57">[14]!PassaExtenso</definedName>
    <definedName name="aasdasdasda" localSheetId="58">[14]!PassaExtenso</definedName>
    <definedName name="aasdasdasda" localSheetId="59">[14]!PassaExtenso</definedName>
    <definedName name="aasdasdasda" localSheetId="56">[14]!PassaExtenso</definedName>
    <definedName name="aasdasdasda" localSheetId="126">[14]!PassaExtenso</definedName>
    <definedName name="aasdasdasda" localSheetId="127">[14]!PassaExtenso</definedName>
    <definedName name="aasdasdasda">[14]!PassaExtenso</definedName>
    <definedName name="ABC" localSheetId="72" hidden="1">{#N/A,#N/A,FALSE,"ET-CAPA";#N/A,#N/A,FALSE,"ET-PAG1";#N/A,#N/A,FALSE,"ET-PAG2";#N/A,#N/A,FALSE,"ET-PAG3";#N/A,#N/A,FALSE,"ET-PAG4";#N/A,#N/A,FALSE,"ET-PAG5"}</definedName>
    <definedName name="ABC" localSheetId="70" hidden="1">{#N/A,#N/A,FALSE,"ET-CAPA";#N/A,#N/A,FALSE,"ET-PAG1";#N/A,#N/A,FALSE,"ET-PAG2";#N/A,#N/A,FALSE,"ET-PAG3";#N/A,#N/A,FALSE,"ET-PAG4";#N/A,#N/A,FALSE,"ET-PAG5"}</definedName>
    <definedName name="ABC" localSheetId="69" hidden="1">{#N/A,#N/A,FALSE,"ET-CAPA";#N/A,#N/A,FALSE,"ET-PAG1";#N/A,#N/A,FALSE,"ET-PAG2";#N/A,#N/A,FALSE,"ET-PAG3";#N/A,#N/A,FALSE,"ET-PAG4";#N/A,#N/A,FALSE,"ET-PAG5"}</definedName>
    <definedName name="ABC" localSheetId="68" hidden="1">{#N/A,#N/A,FALSE,"ET-CAPA";#N/A,#N/A,FALSE,"ET-PAG1";#N/A,#N/A,FALSE,"ET-PAG2";#N/A,#N/A,FALSE,"ET-PAG3";#N/A,#N/A,FALSE,"ET-PAG4";#N/A,#N/A,FALSE,"ET-PAG5"}</definedName>
    <definedName name="ABC" localSheetId="71" hidden="1">{#N/A,#N/A,FALSE,"ET-CAPA";#N/A,#N/A,FALSE,"ET-PAG1";#N/A,#N/A,FALSE,"ET-PAG2";#N/A,#N/A,FALSE,"ET-PAG3";#N/A,#N/A,FALSE,"ET-PAG4";#N/A,#N/A,FALSE,"ET-PAG5"}</definedName>
    <definedName name="ABC" localSheetId="74" hidden="1">{#N/A,#N/A,FALSE,"ET-CAPA";#N/A,#N/A,FALSE,"ET-PAG1";#N/A,#N/A,FALSE,"ET-PAG2";#N/A,#N/A,FALSE,"ET-PAG3";#N/A,#N/A,FALSE,"ET-PAG4";#N/A,#N/A,FALSE,"ET-PAG5"}</definedName>
    <definedName name="ABC" localSheetId="76" hidden="1">{#N/A,#N/A,FALSE,"ET-CAPA";#N/A,#N/A,FALSE,"ET-PAG1";#N/A,#N/A,FALSE,"ET-PAG2";#N/A,#N/A,FALSE,"ET-PAG3";#N/A,#N/A,FALSE,"ET-PAG4";#N/A,#N/A,FALSE,"ET-PAG5"}</definedName>
    <definedName name="ABC" localSheetId="73" hidden="1">{#N/A,#N/A,FALSE,"ET-CAPA";#N/A,#N/A,FALSE,"ET-PAG1";#N/A,#N/A,FALSE,"ET-PAG2";#N/A,#N/A,FALSE,"ET-PAG3";#N/A,#N/A,FALSE,"ET-PAG4";#N/A,#N/A,FALSE,"ET-PAG5"}</definedName>
    <definedName name="ABC" localSheetId="75" hidden="1">{#N/A,#N/A,FALSE,"ET-CAPA";#N/A,#N/A,FALSE,"ET-PAG1";#N/A,#N/A,FALSE,"ET-PAG2";#N/A,#N/A,FALSE,"ET-PAG3";#N/A,#N/A,FALSE,"ET-PAG4";#N/A,#N/A,FALSE,"ET-PAG5"}</definedName>
    <definedName name="ABC" localSheetId="125" hidden="1">{#N/A,#N/A,FALSE,"ET-CAPA";#N/A,#N/A,FALSE,"ET-PAG1";#N/A,#N/A,FALSE,"ET-PAG2";#N/A,#N/A,FALSE,"ET-PAG3";#N/A,#N/A,FALSE,"ET-PAG4";#N/A,#N/A,FALSE,"ET-PAG5"}</definedName>
    <definedName name="ABC" localSheetId="114" hidden="1">{#N/A,#N/A,FALSE,"ET-CAPA";#N/A,#N/A,FALSE,"ET-PAG1";#N/A,#N/A,FALSE,"ET-PAG2";#N/A,#N/A,FALSE,"ET-PAG3";#N/A,#N/A,FALSE,"ET-PAG4";#N/A,#N/A,FALSE,"ET-PAG5"}</definedName>
    <definedName name="ABC" localSheetId="12" hidden="1">{#N/A,#N/A,FALSE,"ET-CAPA";#N/A,#N/A,FALSE,"ET-PAG1";#N/A,#N/A,FALSE,"ET-PAG2";#N/A,#N/A,FALSE,"ET-PAG3";#N/A,#N/A,FALSE,"ET-PAG4";#N/A,#N/A,FALSE,"ET-PAG5"}</definedName>
    <definedName name="ABC" localSheetId="44" hidden="1">{#N/A,#N/A,FALSE,"ET-CAPA";#N/A,#N/A,FALSE,"ET-PAG1";#N/A,#N/A,FALSE,"ET-PAG2";#N/A,#N/A,FALSE,"ET-PAG3";#N/A,#N/A,FALSE,"ET-PAG4";#N/A,#N/A,FALSE,"ET-PAG5"}</definedName>
    <definedName name="ABC" localSheetId="126" hidden="1">{#N/A,#N/A,FALSE,"ET-CAPA";#N/A,#N/A,FALSE,"ET-PAG1";#N/A,#N/A,FALSE,"ET-PAG2";#N/A,#N/A,FALSE,"ET-PAG3";#N/A,#N/A,FALSE,"ET-PAG4";#N/A,#N/A,FALSE,"ET-PAG5"}</definedName>
    <definedName name="ABC" localSheetId="127" hidden="1">{#N/A,#N/A,FALSE,"ET-CAPA";#N/A,#N/A,FALSE,"ET-PAG1";#N/A,#N/A,FALSE,"ET-PAG2";#N/A,#N/A,FALSE,"ET-PAG3";#N/A,#N/A,FALSE,"ET-PAG4";#N/A,#N/A,FALSE,"ET-PAG5"}</definedName>
    <definedName name="ABC" localSheetId="120" hidden="1">{#N/A,#N/A,FALSE,"ET-CAPA";#N/A,#N/A,FALSE,"ET-PAG1";#N/A,#N/A,FALSE,"ET-PAG2";#N/A,#N/A,FALSE,"ET-PAG3";#N/A,#N/A,FALSE,"ET-PAG4";#N/A,#N/A,FALSE,"ET-PAG5"}</definedName>
    <definedName name="ABC" localSheetId="21" hidden="1">{#N/A,#N/A,FALSE,"ET-CAPA";#N/A,#N/A,FALSE,"ET-PAG1";#N/A,#N/A,FALSE,"ET-PAG2";#N/A,#N/A,FALSE,"ET-PAG3";#N/A,#N/A,FALSE,"ET-PAG4";#N/A,#N/A,FALSE,"ET-PAG5"}</definedName>
    <definedName name="ABC" hidden="1">{#N/A,#N/A,FALSE,"ET-CAPA";#N/A,#N/A,FALSE,"ET-PAG1";#N/A,#N/A,FALSE,"ET-PAG2";#N/A,#N/A,FALSE,"ET-PAG3";#N/A,#N/A,FALSE,"ET-PAG4";#N/A,#N/A,FALSE,"ET-PAG5"}</definedName>
    <definedName name="ABC_1">#N/A</definedName>
    <definedName name="ABC_2">#N/A</definedName>
    <definedName name="ABC_3">#N/A</definedName>
    <definedName name="ac">[0]!ac</definedName>
    <definedName name="acha.coluna" localSheetId="72">#REF!</definedName>
    <definedName name="acha.coluna" localSheetId="70">#REF!</definedName>
    <definedName name="acha.coluna" localSheetId="69">#REF!</definedName>
    <definedName name="acha.coluna" localSheetId="68">#REF!</definedName>
    <definedName name="acha.coluna" localSheetId="114">#REF!</definedName>
    <definedName name="acha.coluna" localSheetId="12">#REF!</definedName>
    <definedName name="acha.coluna" localSheetId="0">#REF!</definedName>
    <definedName name="acha.coluna">#REF!</definedName>
    <definedName name="acha.dados" localSheetId="72">#REF!</definedName>
    <definedName name="acha.dados" localSheetId="70">#REF!</definedName>
    <definedName name="acha.dados" localSheetId="69">#REF!</definedName>
    <definedName name="acha.dados" localSheetId="68">#REF!</definedName>
    <definedName name="acha.dados" localSheetId="114">#REF!</definedName>
    <definedName name="acha.dados" localSheetId="12">#REF!</definedName>
    <definedName name="acha.dados" localSheetId="0">#REF!</definedName>
    <definedName name="acha.dados">#REF!</definedName>
    <definedName name="acha.linha" localSheetId="72">#REF!</definedName>
    <definedName name="acha.linha" localSheetId="70">#REF!</definedName>
    <definedName name="acha.linha" localSheetId="69">#REF!</definedName>
    <definedName name="acha.linha" localSheetId="68">#REF!</definedName>
    <definedName name="acha.linha" localSheetId="114">#REF!</definedName>
    <definedName name="acha.linha" localSheetId="12">#REF!</definedName>
    <definedName name="acha.linha" localSheetId="0">#REF!</definedName>
    <definedName name="acha.linha">#REF!</definedName>
    <definedName name="Adut" hidden="1">#REF!</definedName>
    <definedName name="agh" localSheetId="46">#REF!</definedName>
    <definedName name="agh" localSheetId="42">#REF!</definedName>
    <definedName name="agh" localSheetId="47">#REF!</definedName>
    <definedName name="agh" localSheetId="49">#REF!</definedName>
    <definedName name="agh" localSheetId="16">#REF!</definedName>
    <definedName name="agh" localSheetId="45">#REF!</definedName>
    <definedName name="agh" localSheetId="22">#REF!</definedName>
    <definedName name="agh" localSheetId="54">#REF!</definedName>
    <definedName name="agh" localSheetId="53">#REF!</definedName>
    <definedName name="agh" localSheetId="55">#REF!</definedName>
    <definedName name="agh" localSheetId="65">#REF!</definedName>
    <definedName name="agh" localSheetId="63">#REF!</definedName>
    <definedName name="agh" localSheetId="61">#REF!</definedName>
    <definedName name="agh" localSheetId="60">#REF!</definedName>
    <definedName name="agh" localSheetId="62">#REF!</definedName>
    <definedName name="agh" localSheetId="64">#REF!</definedName>
    <definedName name="agh" localSheetId="77">#REF!</definedName>
    <definedName name="agh" localSheetId="72">#REF!</definedName>
    <definedName name="agh" localSheetId="70">#REF!</definedName>
    <definedName name="agh" localSheetId="69">#REF!</definedName>
    <definedName name="agh" localSheetId="68">#REF!</definedName>
    <definedName name="agh" localSheetId="67">#REF!</definedName>
    <definedName name="agh" localSheetId="66">#REF!</definedName>
    <definedName name="agh" localSheetId="71">#REF!</definedName>
    <definedName name="agh" localSheetId="74">#REF!</definedName>
    <definedName name="agh" localSheetId="76">#REF!</definedName>
    <definedName name="agh" localSheetId="73">#REF!</definedName>
    <definedName name="agh" localSheetId="75">#REF!</definedName>
    <definedName name="agh" localSheetId="89">#REF!</definedName>
    <definedName name="agh" localSheetId="91">#REF!</definedName>
    <definedName name="agh" localSheetId="92">#REF!</definedName>
    <definedName name="agh" localSheetId="93">#REF!</definedName>
    <definedName name="agh" localSheetId="100">#REF!</definedName>
    <definedName name="agh" localSheetId="101">#REF!</definedName>
    <definedName name="agh" localSheetId="102">#REF!</definedName>
    <definedName name="agh" localSheetId="84">#REF!</definedName>
    <definedName name="agh" localSheetId="82">#REF!</definedName>
    <definedName name="agh" localSheetId="85">#REF!</definedName>
    <definedName name="agh" localSheetId="86">#REF!</definedName>
    <definedName name="agh" localSheetId="88">#REF!</definedName>
    <definedName name="agh" localSheetId="87">#REF!</definedName>
    <definedName name="agh" localSheetId="83">#REF!</definedName>
    <definedName name="agh" localSheetId="90">#REF!</definedName>
    <definedName name="agh" localSheetId="80">#REF!</definedName>
    <definedName name="agh" localSheetId="81">#REF!</definedName>
    <definedName name="agh" localSheetId="94">#REF!</definedName>
    <definedName name="agh" localSheetId="78">#REF!</definedName>
    <definedName name="agh" localSheetId="79">#REF!</definedName>
    <definedName name="agh" localSheetId="97">#REF!</definedName>
    <definedName name="agh" localSheetId="98">#REF!</definedName>
    <definedName name="agh" localSheetId="99">#REF!</definedName>
    <definedName name="agh" localSheetId="125">#REF!</definedName>
    <definedName name="agh" localSheetId="95">#REF!</definedName>
    <definedName name="agh" localSheetId="96">#REF!</definedName>
    <definedName name="agh" localSheetId="103">#REF!</definedName>
    <definedName name="agh" localSheetId="104">#REF!</definedName>
    <definedName name="agh" localSheetId="105">#REF!</definedName>
    <definedName name="agh" localSheetId="4">#REF!</definedName>
    <definedName name="agh" localSheetId="106">#REF!</definedName>
    <definedName name="agh" localSheetId="108">#REF!</definedName>
    <definedName name="agh" localSheetId="115">#REF!</definedName>
    <definedName name="agh" localSheetId="118">#REF!</definedName>
    <definedName name="agh" localSheetId="117">#REF!</definedName>
    <definedName name="agh" localSheetId="114">#REF!</definedName>
    <definedName name="agh" localSheetId="5">#REF!</definedName>
    <definedName name="agh" localSheetId="116">#REF!</definedName>
    <definedName name="agh" localSheetId="113">#REF!</definedName>
    <definedName name="agh" localSheetId="111">#REF!</definedName>
    <definedName name="agh" localSheetId="112">#REF!</definedName>
    <definedName name="agh" localSheetId="107">#REF!</definedName>
    <definedName name="agh" localSheetId="110">#REF!</definedName>
    <definedName name="agh" localSheetId="109">#REF!</definedName>
    <definedName name="agh" localSheetId="3">#REF!</definedName>
    <definedName name="agh" localSheetId="9">#REF!</definedName>
    <definedName name="agh" localSheetId="6">#REF!</definedName>
    <definedName name="agh" localSheetId="8">#REF!</definedName>
    <definedName name="agh" localSheetId="7">#REF!</definedName>
    <definedName name="agh" localSheetId="10">#REF!</definedName>
    <definedName name="agh" localSheetId="15">#REF!</definedName>
    <definedName name="agh" localSheetId="17">#REF!</definedName>
    <definedName name="agh" localSheetId="18">#REF!</definedName>
    <definedName name="agh" localSheetId="50">#REF!</definedName>
    <definedName name="agh" localSheetId="51">#REF!</definedName>
    <definedName name="agh" localSheetId="20">#REF!</definedName>
    <definedName name="agh" localSheetId="11">#REF!</definedName>
    <definedName name="agh" localSheetId="14">#REF!</definedName>
    <definedName name="agh" localSheetId="52">#REF!</definedName>
    <definedName name="agh" localSheetId="48">#REF!</definedName>
    <definedName name="agh" localSheetId="13">#REF!</definedName>
    <definedName name="agh" localSheetId="12">#REF!</definedName>
    <definedName name="agh" localSheetId="23">#REF!</definedName>
    <definedName name="agh" localSheetId="24">#REF!</definedName>
    <definedName name="agh" localSheetId="25">#REF!</definedName>
    <definedName name="agh" localSheetId="26">#REF!</definedName>
    <definedName name="agh" localSheetId="27">#REF!</definedName>
    <definedName name="agh" localSheetId="28">#REF!</definedName>
    <definedName name="agh" localSheetId="29">#REF!</definedName>
    <definedName name="agh" localSheetId="30">#REF!</definedName>
    <definedName name="agh" localSheetId="31">#REF!</definedName>
    <definedName name="agh" localSheetId="32">#REF!</definedName>
    <definedName name="agh" localSheetId="33">#REF!</definedName>
    <definedName name="agh" localSheetId="34">#REF!</definedName>
    <definedName name="agh" localSheetId="35">#REF!</definedName>
    <definedName name="agh" localSheetId="36">#REF!</definedName>
    <definedName name="agh" localSheetId="37">#REF!</definedName>
    <definedName name="agh" localSheetId="38">#REF!</definedName>
    <definedName name="agh" localSheetId="39">#REF!</definedName>
    <definedName name="agh" localSheetId="40">#REF!</definedName>
    <definedName name="agh" localSheetId="41">#REF!</definedName>
    <definedName name="agh" localSheetId="43">#REF!</definedName>
    <definedName name="agh" localSheetId="57">#REF!</definedName>
    <definedName name="agh" localSheetId="58">#REF!</definedName>
    <definedName name="agh" localSheetId="59">#REF!</definedName>
    <definedName name="agh" localSheetId="56">#REF!</definedName>
    <definedName name="agh" localSheetId="126">#REF!</definedName>
    <definedName name="agh" localSheetId="127">#REF!</definedName>
    <definedName name="agh">#REF!</definedName>
    <definedName name="AJUDA">#REF!</definedName>
    <definedName name="Ala">'[3]Bm 8'!#REF!</definedName>
    <definedName name="ANEXO_10_MATRIZ_DE_RESPONSABILIDADE" localSheetId="72">#REF!</definedName>
    <definedName name="ANEXO_10_MATRIZ_DE_RESPONSABILIDADE" localSheetId="70">#REF!</definedName>
    <definedName name="ANEXO_10_MATRIZ_DE_RESPONSABILIDADE" localSheetId="69">#REF!</definedName>
    <definedName name="ANEXO_10_MATRIZ_DE_RESPONSABILIDADE" localSheetId="68">#REF!</definedName>
    <definedName name="ANEXO_10_MATRIZ_DE_RESPONSABILIDADE" localSheetId="114">#REF!</definedName>
    <definedName name="ANEXO_10_MATRIZ_DE_RESPONSABILIDADE" localSheetId="12">#REF!</definedName>
    <definedName name="ANEXO_10_MATRIZ_DE_RESPONSABILIDADE" localSheetId="0">#REF!</definedName>
    <definedName name="ANEXO_10_MATRIZ_DE_RESPONSABILIDADE">#REF!</definedName>
    <definedName name="APARENTE" localSheetId="124">#REF!</definedName>
    <definedName name="APARENTE">#REF!</definedName>
    <definedName name="area">IF("#REF!="""",#REF!*#REF!,#REF!)",TRUE)</definedName>
    <definedName name="area_1">IF("#REF!="""",#REF!*#REF!,#REF!)",TRUE)</definedName>
    <definedName name="area_2">IF("#REF!="""",#REF!*#REF!,#REF!)",TRUE)</definedName>
    <definedName name="area_3">IF("#REF!="""",#REF!*#REF!,#REF!)",TRUE)</definedName>
    <definedName name="_xlnm.Print_Area" localSheetId="46">'03 -1107892'!$B$1:$J$51</definedName>
    <definedName name="_xlnm.Print_Area" localSheetId="42">'03 -2003716'!$B$1:$J$41</definedName>
    <definedName name="_xlnm.Print_Area" localSheetId="47">'03 -4915712'!$B$1:$J$31</definedName>
    <definedName name="_xlnm.Print_Area" localSheetId="49">'03 -909620'!$B$1:$J$36</definedName>
    <definedName name="_xlnm.Print_Area" localSheetId="16">'03-40615'!$B$2:$O$40</definedName>
    <definedName name="_xlnm.Print_Area" localSheetId="45">'03-42257'!$B$2:$O$39</definedName>
    <definedName name="_xlnm.Print_Area" localSheetId="22">'03-43068'!$B$2:$O$41</definedName>
    <definedName name="_xlnm.Print_Area" localSheetId="54">'04-40145'!$B$2:$O$44</definedName>
    <definedName name="_xlnm.Print_Area" localSheetId="53">'04-40146'!$B$2:$O$46</definedName>
    <definedName name="_xlnm.Print_Area" localSheetId="55">'04-41222'!$B$2:$O$39</definedName>
    <definedName name="_xlnm.Print_Area" localSheetId="65">'05 - 3106121'!$B$1:$J$53</definedName>
    <definedName name="_xlnm.Print_Area" localSheetId="63">'05 - 3713608'!$B$1:$J$45</definedName>
    <definedName name="_xlnm.Print_Area" localSheetId="61">'05 - 4413905'!$B$1:$J$51</definedName>
    <definedName name="_xlnm.Print_Area" localSheetId="60">'05 - 4413942'!$B$1:$J$32</definedName>
    <definedName name="_xlnm.Print_Area" localSheetId="62">'05 - 4413949'!$B$1:$J$51</definedName>
    <definedName name="_xlnm.Print_Area" localSheetId="64">'05 - 4415673'!$B$1:$J$45</definedName>
    <definedName name="_xlnm.Print_Area" localSheetId="77">'07-5914622'!$A$1:$I$27</definedName>
    <definedName name="_xlnm.Print_Area" localSheetId="72">'08-020708'!$A$1:$K$49</definedName>
    <definedName name="_xlnm.Print_Area" localSheetId="70">'08-020711'!$A$1:$K$31</definedName>
    <definedName name="_xlnm.Print_Area" localSheetId="69">'08-020712'!$A$1:$K$43</definedName>
    <definedName name="_xlnm.Print_Area" localSheetId="68">'08-020713'!$A$1:$K$56</definedName>
    <definedName name="_xlnm.Print_Area" localSheetId="67">'08-41109'!$B$2:$O$38</definedName>
    <definedName name="_xlnm.Print_Area" localSheetId="66">'08-41500'!$B$2:$O$36</definedName>
    <definedName name="_xlnm.Print_Area" localSheetId="71">'08-41555'!$B$2:$O$43</definedName>
    <definedName name="_xlnm.Print_Area" localSheetId="74">'08-41578'!$B$2:$O$35</definedName>
    <definedName name="_xlnm.Print_Area" localSheetId="76">'08-41579'!$B$2:$O$35</definedName>
    <definedName name="_xlnm.Print_Area" localSheetId="73">'08-41580'!$B$2:$O$35</definedName>
    <definedName name="_xlnm.Print_Area" localSheetId="75">'08-41678'!$B$2:$O$35</definedName>
    <definedName name="_xlnm.Print_Area" localSheetId="89">'09- DNIT 22'!$A$1:$I$29</definedName>
    <definedName name="_xlnm.Print_Area" localSheetId="91">'09- DNIT 23'!$A$1:$I$34</definedName>
    <definedName name="_xlnm.Print_Area" localSheetId="92">'09- DNIT 24'!$A$1:$I$34</definedName>
    <definedName name="_xlnm.Print_Area" localSheetId="93">'09- DNIT 25'!$A$1:$I$38</definedName>
    <definedName name="_xlnm.Print_Area" localSheetId="100">'09- DNIT 29'!$A$1:$I$29</definedName>
    <definedName name="_xlnm.Print_Area" localSheetId="101">'09- DNIT 30'!$A$1:$I$34</definedName>
    <definedName name="_xlnm.Print_Area" localSheetId="102">'09- DNIT 31'!$A$1:$I$34</definedName>
    <definedName name="_xlnm.Print_Area" localSheetId="84">'09-0804385'!$A$1:$I$28</definedName>
    <definedName name="_xlnm.Print_Area" localSheetId="82">'09-1600966'!$A$1:$I$27</definedName>
    <definedName name="_xlnm.Print_Area" localSheetId="85">'09-2003455'!$A$1:$I$33</definedName>
    <definedName name="_xlnm.Print_Area" localSheetId="86">'09-2003461'!$A$1:$I$33</definedName>
    <definedName name="_xlnm.Print_Area" localSheetId="88">'09-2003815'!$A$1:$I$29</definedName>
    <definedName name="_xlnm.Print_Area" localSheetId="87">'09-2003947'!$A$1:$I$33</definedName>
    <definedName name="_xlnm.Print_Area" localSheetId="83">'09-3713608'!$A$1:$I$39</definedName>
    <definedName name="_xlnm.Print_Area" localSheetId="90">'09-41401'!$B$2:$O$39</definedName>
    <definedName name="_xlnm.Print_Area" localSheetId="80">'09-41580'!$B$2:$O$36</definedName>
    <definedName name="_xlnm.Print_Area" localSheetId="81">'09-41678'!$B$2:$O$36</definedName>
    <definedName name="_xlnm.Print_Area" localSheetId="94">'09-4915673'!$A$1:$I$32</definedName>
    <definedName name="_xlnm.Print_Area" localSheetId="78">'09-5501700'!$A$1:$I$28</definedName>
    <definedName name="_xlnm.Print_Area" localSheetId="79">'09-5501701'!$A$1:$I$28</definedName>
    <definedName name="_xlnm.Print_Area" localSheetId="97">'10- DNIT 26'!$A$1:$I$39</definedName>
    <definedName name="_xlnm.Print_Area" localSheetId="98">'10- DNIT 27'!$A$1:$I$31</definedName>
    <definedName name="_xlnm.Print_Area" localSheetId="99">'10- DNIT 34'!$A$1:$I$29</definedName>
    <definedName name="_xlnm.Print_Area" localSheetId="125">'100390'!$B$2:$P$48</definedName>
    <definedName name="_xlnm.Print_Area" localSheetId="95">'10-0804023'!$A$1:$I$33</definedName>
    <definedName name="_xlnm.Print_Area" localSheetId="96">'10-0804377'!$A$1:$I$28</definedName>
    <definedName name="_xlnm.Print_Area" localSheetId="103">'11- 2003463'!$A$1:$I$33</definedName>
    <definedName name="_xlnm.Print_Area" localSheetId="104">'11- DNIT 32'!$A$1:$I$34</definedName>
    <definedName name="_xlnm.Print_Area" localSheetId="105">'11- DNIT 33'!$A$1:$I$34</definedName>
    <definedName name="_xlnm.Print_Area" localSheetId="4">'1-1505860'!$A$1:$I$31</definedName>
    <definedName name="_xlnm.Print_Area" localSheetId="106">'11-5901640'!$A$1:$I$27</definedName>
    <definedName name="_xlnm.Print_Area" localSheetId="108">'12- 4413946'!$A$1:$I$47</definedName>
    <definedName name="_xlnm.Print_Area" localSheetId="115">'12-1106109'!$A$1:$I$46</definedName>
    <definedName name="_xlnm.Print_Area" localSheetId="118">'12-1106281'!$A$1:$I$43</definedName>
    <definedName name="_xlnm.Print_Area" localSheetId="117">'12-1108056'!$A$1:$I$38</definedName>
    <definedName name="_xlnm.Print_Area" localSheetId="114">'12-210301'!$A$1:$K$40</definedName>
    <definedName name="_xlnm.Print_Area" localSheetId="5">'1-2306016'!$A$1:$I$31</definedName>
    <definedName name="_xlnm.Print_Area" localSheetId="116">'12-3806415'!$A$1:$I$34</definedName>
    <definedName name="_xlnm.Print_Area" localSheetId="113">'12-40915'!$B$2:$O$43</definedName>
    <definedName name="_xlnm.Print_Area" localSheetId="111">'12-40946'!$B$2:$O$44</definedName>
    <definedName name="_xlnm.Print_Area" localSheetId="112">'12-41240'!$B$2:$O$43</definedName>
    <definedName name="_xlnm.Print_Area" localSheetId="107">'12-43089'!$B$2:$O$40</definedName>
    <definedName name="_xlnm.Print_Area" localSheetId="110">'12-4413952'!$A$1:$I$40</definedName>
    <definedName name="_xlnm.Print_Area" localSheetId="109">'12-4413989'!$A$1:$I$47</definedName>
    <definedName name="_xlnm.Print_Area" localSheetId="3">'1-3205864'!$A$1:$I$35</definedName>
    <definedName name="_xlnm.Print_Area" localSheetId="9">'2-2003947'!$A$1:$I$35</definedName>
    <definedName name="_xlnm.Print_Area" localSheetId="6">'2-4011233'!$A$1:$I$40</definedName>
    <definedName name="_xlnm.Print_Area" localSheetId="8">'2-4011351'!$A$1:$I$33</definedName>
    <definedName name="_xlnm.Print_Area" localSheetId="7">'2-4011353'!$A$1:$I$33</definedName>
    <definedName name="_xlnm.Print_Area" localSheetId="10">'2-C001'!$A$1:$I$45</definedName>
    <definedName name="_xlnm.Print_Area" localSheetId="15">'3 -2003473'!$A$1:$I$34</definedName>
    <definedName name="_xlnm.Print_Area" localSheetId="17">'3-0804015'!$A$1:$I$34</definedName>
    <definedName name="_xlnm.Print_Area" localSheetId="18">'3-0804031'!$A$1:$I$34</definedName>
    <definedName name="_xlnm.Print_Area" localSheetId="50">'3-0804039'!$A$1:$I$34</definedName>
    <definedName name="_xlnm.Print_Area" localSheetId="51">'3-0804199'!$A$1:$I$34</definedName>
    <definedName name="_xlnm.Print_Area" localSheetId="20">'3-1106165'!$A$1:$I$32</definedName>
    <definedName name="_xlnm.Print_Area" localSheetId="11">'3-1600989'!$A$1:$I$35</definedName>
    <definedName name="_xlnm.Print_Area" localSheetId="14">'3-2003622'!$A$1:$I$41</definedName>
    <definedName name="_xlnm.Print_Area" localSheetId="52">'3-2306068'!$B$1:$J$46</definedName>
    <definedName name="_xlnm.Print_Area" localSheetId="48">'3-43067'!$B$2:$O$41</definedName>
    <definedName name="_xlnm.Print_Area" localSheetId="13">'3-6817829'!$A$2:$I$35</definedName>
    <definedName name="_xlnm.Print_Area" localSheetId="12">'3-Dnit 35'!$A$2:$I$68</definedName>
    <definedName name="_xlnm.Print_Area" localSheetId="23">'3-DNIT-01'!$A$1:$I$38</definedName>
    <definedName name="_xlnm.Print_Area" localSheetId="24">'3-DNIT-02'!$A$1:$I$38</definedName>
    <definedName name="_xlnm.Print_Area" localSheetId="25">'3-DNIT-03'!$A$1:$I$38</definedName>
    <definedName name="_xlnm.Print_Area" localSheetId="26">'3-DNIT-04'!$A$1:$I$38</definedName>
    <definedName name="_xlnm.Print_Area" localSheetId="27">'3-DNIT-05'!$A$1:$I$38</definedName>
    <definedName name="_xlnm.Print_Area" localSheetId="28">'3-DNIT-06'!$A$1:$I$38</definedName>
    <definedName name="_xlnm.Print_Area" localSheetId="29">'3-DNIT-07'!$A$1:$I$38</definedName>
    <definedName name="_xlnm.Print_Area" localSheetId="30">'3-DNIT-08'!$A$1:$I$38</definedName>
    <definedName name="_xlnm.Print_Area" localSheetId="31">'3-DNIT-09'!$A$1:$I$38</definedName>
    <definedName name="_xlnm.Print_Area" localSheetId="32">'3-DNIT-10'!$A$1:$I$38</definedName>
    <definedName name="_xlnm.Print_Area" localSheetId="33">'3-DNIT-11'!$A$1:$I$38</definedName>
    <definedName name="_xlnm.Print_Area" localSheetId="34">'3-DNIT-12'!$A$1:$I$38</definedName>
    <definedName name="_xlnm.Print_Area" localSheetId="35">'3-DNIT-13'!$A$1:$I$38</definedName>
    <definedName name="_xlnm.Print_Area" localSheetId="36">'3-DNIT-14'!$A$1:$I$38</definedName>
    <definedName name="_xlnm.Print_Area" localSheetId="37">'3-DNIT-15'!$A$1:$I$38</definedName>
    <definedName name="_xlnm.Print_Area" localSheetId="38">'3-DNIT-16'!$A$1:$I$38</definedName>
    <definedName name="_xlnm.Print_Area" localSheetId="39">'3-DNIT-17'!$A$1:$I$38</definedName>
    <definedName name="_xlnm.Print_Area" localSheetId="40">'3-DNIT-18'!$A$1:$I$38</definedName>
    <definedName name="_xlnm.Print_Area" localSheetId="41">'3-DNIT-19'!$A$1:$I$38</definedName>
    <definedName name="_xlnm.Print_Area" localSheetId="43">'3-DNIT-20'!$A$1:$I$30</definedName>
    <definedName name="_xlnm.Print_Area" localSheetId="57">'4-5213464'!$A$1:$I$32</definedName>
    <definedName name="_xlnm.Print_Area" localSheetId="58">'4-5213465'!$A$1:$I$32</definedName>
    <definedName name="_xlnm.Print_Area" localSheetId="59">'4-5213466'!$A$1:$I$32</definedName>
    <definedName name="_xlnm.Print_Area" localSheetId="56">'4-5219546'!$A$1:$I$35</definedName>
    <definedName name="_xlnm.Print_Area" localSheetId="0">'BDI sem desoneração'!$B$3:$K$42</definedName>
    <definedName name="_xlnm.Print_Area" localSheetId="126">'CANTEIRO FIXO'!$B$2:$P$42</definedName>
    <definedName name="_xlnm.Print_Area" localSheetId="127">'CANTEIRO MENSAL'!$B$2:$P$41</definedName>
    <definedName name="_xlnm.Print_Area" localSheetId="124">'COMP. DRE 02'!$A$2:$J$18</definedName>
    <definedName name="_xlnm.Print_Area" localSheetId="121">'COMP. ELETRICO'!$B$2:$I$39</definedName>
    <definedName name="_xlnm.Print_Area" localSheetId="122">'COMP. ELETRICO (2)'!$B$2:$I$19</definedName>
    <definedName name="_xlnm.Print_Area" localSheetId="123">'COMP.DRE'!$A$2:$J$18</definedName>
    <definedName name="_xlnm.Print_Area" localSheetId="2">Cronograma!$B$1:$P$90</definedName>
    <definedName name="_xlnm.Print_Area" localSheetId="1">Orçamento!$A$1:$Q$506</definedName>
    <definedName name="_xlnm.Print_Area">#REF!</definedName>
    <definedName name="Área_impressão_IM" localSheetId="72">#REF!</definedName>
    <definedName name="Área_impressão_IM" localSheetId="70">#REF!</definedName>
    <definedName name="Área_impressão_IM" localSheetId="69">#REF!</definedName>
    <definedName name="Área_impressão_IM" localSheetId="68">#REF!</definedName>
    <definedName name="Área_impressão_IM" localSheetId="125">#REF!</definedName>
    <definedName name="Área_impressão_IM" localSheetId="114">#REF!</definedName>
    <definedName name="Área_impressão_IM" localSheetId="12">#REF!</definedName>
    <definedName name="Área_impressão_IM" localSheetId="0">#REF!</definedName>
    <definedName name="Área_impressão_IM" localSheetId="126">#REF!</definedName>
    <definedName name="Área_impressão_IM" localSheetId="127">#REF!</definedName>
    <definedName name="Área_impressão_IM" localSheetId="124">#REF!</definedName>
    <definedName name="Área_impressão_IM">#REF!</definedName>
    <definedName name="AREAABRIGO">"#REF!"</definedName>
    <definedName name="AREAABRIGO_1">"#REF!"</definedName>
    <definedName name="AREAABRIGO_2">"#REF!"</definedName>
    <definedName name="AREAABRIGO_3">"#REF!"</definedName>
    <definedName name="AREAAMBIENTAL">"#REF!"</definedName>
    <definedName name="AREAAMBIENTAL_1">"#REF!"</definedName>
    <definedName name="AREAAMBIENTAL_2">"#REF!"</definedName>
    <definedName name="AREAAMBIENTAL_3">"#REF!"</definedName>
    <definedName name="AREAFORRO">"#REF!"</definedName>
    <definedName name="AREAFORRO_1">"#REF!"</definedName>
    <definedName name="AREAFORRO_2">"#REF!"</definedName>
    <definedName name="AREAFORRO_3">"#REF!"</definedName>
    <definedName name="AREAGAIOLA">"#REF!"</definedName>
    <definedName name="AREAGAIOLA_1">"#REF!"</definedName>
    <definedName name="AREAGAIOLA_2">"#REF!"</definedName>
    <definedName name="AREAMADEIRITE">2.44*0.122</definedName>
    <definedName name="AREAPONTALETE">"#REF!"</definedName>
    <definedName name="AREAPONTALETE_1">"#REF!"</definedName>
    <definedName name="AREAPONTALETE_2">"#REF!"</definedName>
    <definedName name="AREAPONTALETE_3">"#REF!"</definedName>
    <definedName name="AREATABUA">0.75</definedName>
    <definedName name="asd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_1">#N/A</definedName>
    <definedName name="asd_2">#N/A</definedName>
    <definedName name="asd_3">#N/A</definedName>
    <definedName name="ASDF" localSheetId="72">#REF!</definedName>
    <definedName name="ASDF" localSheetId="70">#REF!</definedName>
    <definedName name="ASDF" localSheetId="69">#REF!</definedName>
    <definedName name="ASDF" localSheetId="68">#REF!</definedName>
    <definedName name="ASDF" localSheetId="114">#REF!</definedName>
    <definedName name="ASDF" localSheetId="12">#REF!</definedName>
    <definedName name="ASDF" localSheetId="0">#REF!</definedName>
    <definedName name="ASDF" localSheetId="2" hidden="1">{#N/A,#N/A,TRUE,"Serviços"}</definedName>
    <definedName name="ASDF">#REF!</definedName>
    <definedName name="ASDFG" hidden="1">{#N/A,#N/A,TRUE,"Serviços"}</definedName>
    <definedName name="ASFALTO" localSheetId="124">#REF!</definedName>
    <definedName name="ASFALTO">#REF!</definedName>
    <definedName name="ASFALTO_1" localSheetId="124">#REF!</definedName>
    <definedName name="ASFALTO_1">#REF!</definedName>
    <definedName name="ASFGG" hidden="1">{#N/A,#N/A,TRUE,"Serviços"}</definedName>
    <definedName name="ATA_DE_REUNIÃO" localSheetId="72">#REF!</definedName>
    <definedName name="ATA_DE_REUNIÃO" localSheetId="70">#REF!</definedName>
    <definedName name="ATA_DE_REUNIÃO" localSheetId="69">#REF!</definedName>
    <definedName name="ATA_DE_REUNIÃO" localSheetId="68">#REF!</definedName>
    <definedName name="ATA_DE_REUNIÃO" localSheetId="114">#REF!</definedName>
    <definedName name="ATA_DE_REUNIÃO" localSheetId="12">#REF!</definedName>
    <definedName name="ATA_DE_REUNIÃO">#REF!</definedName>
    <definedName name="ATERRO" localSheetId="72">#REF!</definedName>
    <definedName name="ATERRO" localSheetId="70">#REF!</definedName>
    <definedName name="ATERRO" localSheetId="69">#REF!</definedName>
    <definedName name="ATERRO" localSheetId="68">#REF!</definedName>
    <definedName name="ATERRO" localSheetId="114">#REF!</definedName>
    <definedName name="ATERRO" localSheetId="12">#REF!</definedName>
    <definedName name="ATERRO" localSheetId="124">#REF!</definedName>
    <definedName name="ATERRO" localSheetId="121">#REF!</definedName>
    <definedName name="ATERRO" localSheetId="122">#REF!</definedName>
    <definedName name="ATERRO">#REF!</definedName>
    <definedName name="ATERRO_100" localSheetId="124">#REF!</definedName>
    <definedName name="ATERRO_100" localSheetId="121">#REF!</definedName>
    <definedName name="ATERRO_100" localSheetId="122">#REF!</definedName>
    <definedName name="ATERRO_100">#REF!</definedName>
    <definedName name="AUXILIARES">#REF!</definedName>
    <definedName name="b" localSheetId="72">#REF!,#REF!</definedName>
    <definedName name="b" localSheetId="70">#REF!,#REF!</definedName>
    <definedName name="b" localSheetId="69">#REF!,#REF!</definedName>
    <definedName name="b" localSheetId="68">#REF!,#REF!</definedName>
    <definedName name="b" localSheetId="125">#REF!,#REF!</definedName>
    <definedName name="b" localSheetId="114">#REF!,#REF!</definedName>
    <definedName name="b" localSheetId="12">#REF!,#REF!</definedName>
    <definedName name="b" localSheetId="0">#REF!,#REF!</definedName>
    <definedName name="b" localSheetId="126">#REF!,#REF!</definedName>
    <definedName name="b" localSheetId="127">#REF!,#REF!</definedName>
    <definedName name="b">#REF!,#REF!</definedName>
    <definedName name="B_MEC" localSheetId="72">#REF!</definedName>
    <definedName name="B_MEC" localSheetId="70">#REF!</definedName>
    <definedName name="B_MEC" localSheetId="69">#REF!</definedName>
    <definedName name="B_MEC" localSheetId="68">#REF!</definedName>
    <definedName name="B_MEC" localSheetId="114">#REF!</definedName>
    <definedName name="B_MEC" localSheetId="12">#REF!</definedName>
    <definedName name="B_MEC" localSheetId="0">#REF!</definedName>
    <definedName name="B_MEC">#REF!</definedName>
    <definedName name="_xlnm.Database" localSheetId="2">#REF!</definedName>
    <definedName name="_xlnm.Database">TEXT([15]Dados!$G$29,"mm-aaaa")</definedName>
    <definedName name="BANCO_MO">[16]BANCO_MO!$D$8:$H$324</definedName>
    <definedName name="BASE">[0]!BASE</definedName>
    <definedName name="BBB" localSheetId="72">#REF!,#REF!</definedName>
    <definedName name="BBB" localSheetId="70">#REF!,#REF!</definedName>
    <definedName name="BBB" localSheetId="69">#REF!,#REF!</definedName>
    <definedName name="BBB" localSheetId="68">#REF!,#REF!</definedName>
    <definedName name="BBB" localSheetId="125">#REF!,#REF!</definedName>
    <definedName name="BBB" localSheetId="114">#REF!,#REF!</definedName>
    <definedName name="BBB" localSheetId="12">#REF!,#REF!</definedName>
    <definedName name="BBB" localSheetId="0">#REF!,#REF!</definedName>
    <definedName name="BBB" localSheetId="126">#REF!,#REF!</definedName>
    <definedName name="BBB" localSheetId="127">#REF!,#REF!</definedName>
    <definedName name="BBB">#REF!,#REF!</definedName>
    <definedName name="BBBB" localSheetId="72">#REF!,#REF!</definedName>
    <definedName name="BBBB" localSheetId="70">#REF!,#REF!</definedName>
    <definedName name="BBBB" localSheetId="69">#REF!,#REF!</definedName>
    <definedName name="BBBB" localSheetId="68">#REF!,#REF!</definedName>
    <definedName name="BBBB" localSheetId="125">#REF!,#REF!</definedName>
    <definedName name="BBBB" localSheetId="114">#REF!,#REF!</definedName>
    <definedName name="BBBB" localSheetId="12">#REF!,#REF!</definedName>
    <definedName name="BBBB" localSheetId="0">#REF!,#REF!</definedName>
    <definedName name="BBBB" localSheetId="126">#REF!,#REF!</definedName>
    <definedName name="BBBB" localSheetId="127">#REF!,#REF!</definedName>
    <definedName name="BBBB">#REF!,#REF!</definedName>
    <definedName name="BDD_01" localSheetId="72">#REF!</definedName>
    <definedName name="BDD_01" localSheetId="70">#REF!</definedName>
    <definedName name="BDD_01" localSheetId="69">#REF!</definedName>
    <definedName name="BDD_01" localSheetId="68">#REF!</definedName>
    <definedName name="BDD_01" localSheetId="114">#REF!</definedName>
    <definedName name="BDD_01" localSheetId="12">#REF!</definedName>
    <definedName name="BDD_01" localSheetId="0">#REF!</definedName>
    <definedName name="BDD_01">#REF!</definedName>
    <definedName name="BF" localSheetId="124">[17]MEMORIAL!#REF!</definedName>
    <definedName name="BF">[17]MEMORIAL!#REF!</definedName>
    <definedName name="BF_1" localSheetId="124">[18]MEMORIAL!#REF!</definedName>
    <definedName name="BF_1">[18]MEMORIAL!#REF!</definedName>
    <definedName name="BI">[19]Teor!$A$3:$G$7</definedName>
    <definedName name="BII">'[20]Página 16'!$A$3:$G$7</definedName>
    <definedName name="BLOCO" localSheetId="72">[4]PLANILHA!#REF!</definedName>
    <definedName name="BLOCO" localSheetId="70">[4]PLANILHA!#REF!</definedName>
    <definedName name="BLOCO" localSheetId="69">[4]PLANILHA!#REF!</definedName>
    <definedName name="BLOCO" localSheetId="68">[4]PLANILHA!#REF!</definedName>
    <definedName name="BLOCO" localSheetId="114">[4]PLANILHA!#REF!</definedName>
    <definedName name="BLOCO" localSheetId="12">[4]PLANILHA!#REF!</definedName>
    <definedName name="BLOCO" localSheetId="0">[4]PLANILHA!#REF!</definedName>
    <definedName name="BLOCO">[4]PLANILHA!#REF!</definedName>
    <definedName name="BLOCRET" localSheetId="124">#REF!</definedName>
    <definedName name="BLOCRET">#REF!</definedName>
    <definedName name="BLOCRET_1" localSheetId="124">#REF!</definedName>
    <definedName name="BLOCRET_1">#REF!</definedName>
    <definedName name="BRUCUTU">"#REF!"</definedName>
    <definedName name="BRUCUTU_1">"#REF!"</definedName>
    <definedName name="BRUCUTU_2">"#REF!"</definedName>
    <definedName name="BRUCUTU_3">"#REF!"</definedName>
    <definedName name="cadastro" localSheetId="72">#REF!</definedName>
    <definedName name="cadastro" localSheetId="70">#REF!</definedName>
    <definedName name="cadastro" localSheetId="69">#REF!</definedName>
    <definedName name="cadastro" localSheetId="68">#REF!</definedName>
    <definedName name="cadastro" localSheetId="114">#REF!</definedName>
    <definedName name="cadastro" localSheetId="12">#REF!</definedName>
    <definedName name="cadastro" localSheetId="124">#REF!</definedName>
    <definedName name="cadastro" localSheetId="121">#REF!</definedName>
    <definedName name="cadastro" localSheetId="122">#REF!</definedName>
    <definedName name="cadastro">#REF!</definedName>
    <definedName name="cadm" localSheetId="72">#REF!</definedName>
    <definedName name="cadm" localSheetId="70">#REF!</definedName>
    <definedName name="cadm" localSheetId="69">#REF!</definedName>
    <definedName name="cadm" localSheetId="68">#REF!</definedName>
    <definedName name="cadm" localSheetId="114">#REF!</definedName>
    <definedName name="cadm" localSheetId="12">#REF!</definedName>
    <definedName name="cadm" localSheetId="0">#REF!</definedName>
    <definedName name="cadm">#REF!</definedName>
    <definedName name="CAIXA" localSheetId="72">#REF!</definedName>
    <definedName name="CAIXA" localSheetId="70">#REF!</definedName>
    <definedName name="CAIXA" localSheetId="69">#REF!</definedName>
    <definedName name="CAIXA" localSheetId="68">#REF!</definedName>
    <definedName name="CAIXA" localSheetId="114">#REF!</definedName>
    <definedName name="CAIXA" localSheetId="12">#REF!</definedName>
    <definedName name="CAIXA" localSheetId="124">#REF!</definedName>
    <definedName name="CAIXA" localSheetId="121">#REF!</definedName>
    <definedName name="CAIXA" localSheetId="122">#REF!</definedName>
    <definedName name="CAIXA">#REF!</definedName>
    <definedName name="CAPA" hidden="1">{#N/A,#N/A,TRUE,"Serviços"}</definedName>
    <definedName name="capa1" hidden="1">{#N/A,#N/A,TRUE,"Serviços"}</definedName>
    <definedName name="capa2" hidden="1">{#N/A,#N/A,TRUE,"Serviços"}</definedName>
    <definedName name="CARGOS">[16]BANCO_MO!$D$8:$D$324</definedName>
    <definedName name="CASH_FLOW" localSheetId="0">#REF!</definedName>
    <definedName name="CASH_FLOW">#REF!</definedName>
    <definedName name="CBUQ" localSheetId="72">#REF!,#REF!</definedName>
    <definedName name="CBUQ" localSheetId="70">#REF!,#REF!</definedName>
    <definedName name="CBUQ" localSheetId="69">#REF!,#REF!</definedName>
    <definedName name="CBUQ" localSheetId="68">#REF!,#REF!</definedName>
    <definedName name="CBUQ" localSheetId="114">#REF!,#REF!</definedName>
    <definedName name="CBUQ" localSheetId="12">#REF!,#REF!</definedName>
    <definedName name="CBUQ" localSheetId="0">#REF!,#REF!</definedName>
    <definedName name="CBUQ">#REF!,#REF!</definedName>
    <definedName name="cbuq2" localSheetId="72">#REF!,#REF!</definedName>
    <definedName name="cbuq2" localSheetId="70">#REF!,#REF!</definedName>
    <definedName name="cbuq2" localSheetId="69">#REF!,#REF!</definedName>
    <definedName name="cbuq2" localSheetId="68">#REF!,#REF!</definedName>
    <definedName name="cbuq2" localSheetId="114">#REF!,#REF!</definedName>
    <definedName name="cbuq2" localSheetId="12">#REF!,#REF!</definedName>
    <definedName name="cbuq2" localSheetId="0">#REF!,#REF!</definedName>
    <definedName name="cbuq2">#REF!,#REF!</definedName>
    <definedName name="ccc" localSheetId="72">#REF!,#REF!</definedName>
    <definedName name="ccc" localSheetId="70">#REF!,#REF!</definedName>
    <definedName name="ccc" localSheetId="69">#REF!,#REF!</definedName>
    <definedName name="ccc" localSheetId="68">#REF!,#REF!</definedName>
    <definedName name="ccc" localSheetId="114">#REF!,#REF!</definedName>
    <definedName name="ccc" localSheetId="12">#REF!,#REF!</definedName>
    <definedName name="ccc" localSheetId="0">#REF!,#REF!</definedName>
    <definedName name="ccc">#REF!,#REF!</definedName>
    <definedName name="CD" localSheetId="2">#REF!</definedName>
    <definedName name="CD">#REF!</definedName>
    <definedName name="certotototo" localSheetId="46">#REF!</definedName>
    <definedName name="certotototo" localSheetId="42">#REF!</definedName>
    <definedName name="certotototo" localSheetId="47">#REF!</definedName>
    <definedName name="certotototo" localSheetId="49">#REF!</definedName>
    <definedName name="certotototo" localSheetId="16">#REF!</definedName>
    <definedName name="certotototo" localSheetId="45">#REF!</definedName>
    <definedName name="certotototo" localSheetId="22">#REF!</definedName>
    <definedName name="certotototo" localSheetId="54">#REF!</definedName>
    <definedName name="certotototo" localSheetId="53">#REF!</definedName>
    <definedName name="certotototo" localSheetId="55">#REF!</definedName>
    <definedName name="certotototo" localSheetId="65">#REF!</definedName>
    <definedName name="certotototo" localSheetId="63">#REF!</definedName>
    <definedName name="certotototo" localSheetId="61">#REF!</definedName>
    <definedName name="certotototo" localSheetId="60">#REF!</definedName>
    <definedName name="certotototo" localSheetId="62">#REF!</definedName>
    <definedName name="certotototo" localSheetId="64">#REF!</definedName>
    <definedName name="certotototo" localSheetId="77">#REF!</definedName>
    <definedName name="certotototo" localSheetId="72">#REF!</definedName>
    <definedName name="certotototo" localSheetId="70">#REF!</definedName>
    <definedName name="certotototo" localSheetId="69">#REF!</definedName>
    <definedName name="certotototo" localSheetId="68">#REF!</definedName>
    <definedName name="certotototo" localSheetId="67">#REF!</definedName>
    <definedName name="certotototo" localSheetId="66">#REF!</definedName>
    <definedName name="certotototo" localSheetId="71">#REF!</definedName>
    <definedName name="certotototo" localSheetId="74">#REF!</definedName>
    <definedName name="certotototo" localSheetId="76">#REF!</definedName>
    <definedName name="certotototo" localSheetId="73">#REF!</definedName>
    <definedName name="certotototo" localSheetId="75">#REF!</definedName>
    <definedName name="certotototo" localSheetId="89">#REF!</definedName>
    <definedName name="certotototo" localSheetId="91">#REF!</definedName>
    <definedName name="certotototo" localSheetId="92">#REF!</definedName>
    <definedName name="certotototo" localSheetId="93">#REF!</definedName>
    <definedName name="certotototo" localSheetId="100">#REF!</definedName>
    <definedName name="certotototo" localSheetId="101">#REF!</definedName>
    <definedName name="certotototo" localSheetId="102">#REF!</definedName>
    <definedName name="certotototo" localSheetId="84">#REF!</definedName>
    <definedName name="certotototo" localSheetId="82">#REF!</definedName>
    <definedName name="certotototo" localSheetId="85">#REF!</definedName>
    <definedName name="certotototo" localSheetId="86">#REF!</definedName>
    <definedName name="certotototo" localSheetId="88">#REF!</definedName>
    <definedName name="certotototo" localSheetId="87">#REF!</definedName>
    <definedName name="certotototo" localSheetId="83">#REF!</definedName>
    <definedName name="certotototo" localSheetId="90">#REF!</definedName>
    <definedName name="certotototo" localSheetId="80">#REF!</definedName>
    <definedName name="certotototo" localSheetId="81">#REF!</definedName>
    <definedName name="certotototo" localSheetId="94">#REF!</definedName>
    <definedName name="certotototo" localSheetId="78">#REF!</definedName>
    <definedName name="certotototo" localSheetId="79">#REF!</definedName>
    <definedName name="certotototo" localSheetId="97">#REF!</definedName>
    <definedName name="certotototo" localSheetId="98">#REF!</definedName>
    <definedName name="certotototo" localSheetId="99">#REF!</definedName>
    <definedName name="certotototo" localSheetId="125">#REF!</definedName>
    <definedName name="certotototo" localSheetId="95">#REF!</definedName>
    <definedName name="certotototo" localSheetId="96">#REF!</definedName>
    <definedName name="certotototo" localSheetId="103">#REF!</definedName>
    <definedName name="certotototo" localSheetId="104">#REF!</definedName>
    <definedName name="certotototo" localSheetId="105">#REF!</definedName>
    <definedName name="certotototo" localSheetId="4">#REF!</definedName>
    <definedName name="certotototo" localSheetId="106">#REF!</definedName>
    <definedName name="certotototo" localSheetId="108">#REF!</definedName>
    <definedName name="certotototo" localSheetId="115">#REF!</definedName>
    <definedName name="certotototo" localSheetId="118">#REF!</definedName>
    <definedName name="certotototo" localSheetId="117">#REF!</definedName>
    <definedName name="certotototo" localSheetId="114">#REF!</definedName>
    <definedName name="certotototo" localSheetId="5">#REF!</definedName>
    <definedName name="certotototo" localSheetId="116">#REF!</definedName>
    <definedName name="certotototo" localSheetId="113">#REF!</definedName>
    <definedName name="certotototo" localSheetId="111">#REF!</definedName>
    <definedName name="certotototo" localSheetId="112">#REF!</definedName>
    <definedName name="certotototo" localSheetId="107">#REF!</definedName>
    <definedName name="certotototo" localSheetId="110">#REF!</definedName>
    <definedName name="certotototo" localSheetId="109">#REF!</definedName>
    <definedName name="certotototo" localSheetId="3">#REF!</definedName>
    <definedName name="certotototo" localSheetId="9">#REF!</definedName>
    <definedName name="certotototo" localSheetId="6">#REF!</definedName>
    <definedName name="certotototo" localSheetId="8">#REF!</definedName>
    <definedName name="certotototo" localSheetId="7">#REF!</definedName>
    <definedName name="certotototo" localSheetId="10">#REF!</definedName>
    <definedName name="certotototo" localSheetId="15">#REF!</definedName>
    <definedName name="certotototo" localSheetId="17">#REF!</definedName>
    <definedName name="certotototo" localSheetId="18">#REF!</definedName>
    <definedName name="certotototo" localSheetId="50">#REF!</definedName>
    <definedName name="certotototo" localSheetId="51">#REF!</definedName>
    <definedName name="certotototo" localSheetId="20">#REF!</definedName>
    <definedName name="certotototo" localSheetId="11">#REF!</definedName>
    <definedName name="certotototo" localSheetId="14">#REF!</definedName>
    <definedName name="certotototo" localSheetId="52">#REF!</definedName>
    <definedName name="certotototo" localSheetId="48">#REF!</definedName>
    <definedName name="certotototo" localSheetId="13">#REF!</definedName>
    <definedName name="certotototo" localSheetId="12">#REF!</definedName>
    <definedName name="certotototo" localSheetId="23">#REF!</definedName>
    <definedName name="certotototo" localSheetId="24">#REF!</definedName>
    <definedName name="certotototo" localSheetId="25">#REF!</definedName>
    <definedName name="certotototo" localSheetId="26">#REF!</definedName>
    <definedName name="certotototo" localSheetId="27">#REF!</definedName>
    <definedName name="certotototo" localSheetId="28">#REF!</definedName>
    <definedName name="certotototo" localSheetId="29">#REF!</definedName>
    <definedName name="certotototo" localSheetId="30">#REF!</definedName>
    <definedName name="certotototo" localSheetId="31">#REF!</definedName>
    <definedName name="certotototo" localSheetId="32">#REF!</definedName>
    <definedName name="certotototo" localSheetId="33">#REF!</definedName>
    <definedName name="certotototo" localSheetId="34">#REF!</definedName>
    <definedName name="certotototo" localSheetId="35">#REF!</definedName>
    <definedName name="certotototo" localSheetId="36">#REF!</definedName>
    <definedName name="certotototo" localSheetId="37">#REF!</definedName>
    <definedName name="certotototo" localSheetId="38">#REF!</definedName>
    <definedName name="certotototo" localSheetId="39">#REF!</definedName>
    <definedName name="certotototo" localSheetId="40">#REF!</definedName>
    <definedName name="certotototo" localSheetId="41">#REF!</definedName>
    <definedName name="certotototo" localSheetId="43">#REF!</definedName>
    <definedName name="certotototo" localSheetId="57">#REF!</definedName>
    <definedName name="certotototo" localSheetId="58">#REF!</definedName>
    <definedName name="certotototo" localSheetId="59">#REF!</definedName>
    <definedName name="certotototo" localSheetId="56">#REF!</definedName>
    <definedName name="certotototo" localSheetId="126">#REF!</definedName>
    <definedName name="certotototo" localSheetId="127">#REF!</definedName>
    <definedName name="certotototo">#REF!</definedName>
    <definedName name="ciclopico" localSheetId="124">[18]MEMORIAL!#REF!</definedName>
    <definedName name="ciclopico">[18]MEMORIAL!#REF!</definedName>
    <definedName name="ciclopico_1" localSheetId="124">[18]MEMORIAL!#REF!</definedName>
    <definedName name="ciclopico_1">[18]MEMORIAL!#REF!</definedName>
    <definedName name="CIND" localSheetId="2">#REF!</definedName>
    <definedName name="CIND">#REF!</definedName>
    <definedName name="Cliente" localSheetId="12">#REF!</definedName>
    <definedName name="Cliente" localSheetId="0">#REF!</definedName>
    <definedName name="Cliente">#REF!</definedName>
    <definedName name="Código" localSheetId="0">#REF!</definedName>
    <definedName name="Código">#REF!</definedName>
    <definedName name="codserv">#N/A</definedName>
    <definedName name="codservn">#N/A</definedName>
    <definedName name="COMP.6.2" localSheetId="72">#REF!</definedName>
    <definedName name="COMP.6.2" localSheetId="70">#REF!</definedName>
    <definedName name="COMP.6.2" localSheetId="69">#REF!</definedName>
    <definedName name="COMP.6.2" localSheetId="68">#REF!</definedName>
    <definedName name="COMP.6.2" localSheetId="114">#REF!</definedName>
    <definedName name="COMP.6.2" localSheetId="12">#REF!</definedName>
    <definedName name="COMP.6.2" localSheetId="124">#REF!</definedName>
    <definedName name="COMP.6.2" localSheetId="121">#REF!</definedName>
    <definedName name="COMP.6.2" localSheetId="122">#REF!</definedName>
    <definedName name="COMP.6.2">#REF!</definedName>
    <definedName name="COMPOSICAO01" localSheetId="124">#REF!</definedName>
    <definedName name="COMPOSICAO01">#REF!</definedName>
    <definedName name="COMPOSIÇÃO01" localSheetId="124">#REF!</definedName>
    <definedName name="COMPOSIÇÃO01">#REF!</definedName>
    <definedName name="COMPOSICAO01_1" localSheetId="124">#REF!</definedName>
    <definedName name="COMPOSICAO01_1">#REF!</definedName>
    <definedName name="COMPOSICAO02" localSheetId="124">#REF!</definedName>
    <definedName name="COMPOSICAO02">#REF!</definedName>
    <definedName name="COMPOSICAO02_1" localSheetId="124">#REF!</definedName>
    <definedName name="COMPOSICAO02_1">#REF!</definedName>
    <definedName name="Comprimento_Equivalente" localSheetId="72">#REF!</definedName>
    <definedName name="Comprimento_Equivalente" localSheetId="70">#REF!</definedName>
    <definedName name="Comprimento_Equivalente" localSheetId="69">#REF!</definedName>
    <definedName name="Comprimento_Equivalente" localSheetId="68">#REF!</definedName>
    <definedName name="Comprimento_Equivalente" localSheetId="114">#REF!</definedName>
    <definedName name="Comprimento_Equivalente" localSheetId="12">#REF!</definedName>
    <definedName name="Comprimento_Equivalente" localSheetId="0">#REF!</definedName>
    <definedName name="Comprimento_Equivalente">#REF!</definedName>
    <definedName name="concciclo" localSheetId="124">#REF!</definedName>
    <definedName name="concciclo">#REF!</definedName>
    <definedName name="concreto" localSheetId="124">#REF!</definedName>
    <definedName name="concreto">#REF!</definedName>
    <definedName name="contratada" localSheetId="72">#REF!</definedName>
    <definedName name="contratada" localSheetId="70">#REF!</definedName>
    <definedName name="contratada" localSheetId="69">#REF!</definedName>
    <definedName name="contratada" localSheetId="68">#REF!</definedName>
    <definedName name="contratada" localSheetId="114">#REF!</definedName>
    <definedName name="contratada" localSheetId="12">#REF!</definedName>
    <definedName name="contratada">#REF!</definedName>
    <definedName name="CPU" localSheetId="72">#REF!,#REF!</definedName>
    <definedName name="CPU" localSheetId="70">#REF!,#REF!</definedName>
    <definedName name="CPU" localSheetId="69">#REF!,#REF!</definedName>
    <definedName name="CPU" localSheetId="68">#REF!,#REF!</definedName>
    <definedName name="CPU" localSheetId="114">#REF!,#REF!</definedName>
    <definedName name="CPU" localSheetId="12">#REF!,#REF!</definedName>
    <definedName name="CPU" localSheetId="0">#REF!,#REF!</definedName>
    <definedName name="CPU">#REF!,#REF!</definedName>
    <definedName name="CRG_01">[21]CRG!$B$1:$T$747</definedName>
    <definedName name="critério" localSheetId="72">#REF!</definedName>
    <definedName name="critério" localSheetId="70">#REF!</definedName>
    <definedName name="critério" localSheetId="69">#REF!</definedName>
    <definedName name="critério" localSheetId="68">#REF!</definedName>
    <definedName name="critério" localSheetId="125">#REF!</definedName>
    <definedName name="critério" localSheetId="114">#REF!</definedName>
    <definedName name="critério" localSheetId="12">#REF!</definedName>
    <definedName name="critério" localSheetId="0">#REF!</definedName>
    <definedName name="critério" localSheetId="126">#REF!</definedName>
    <definedName name="critério" localSheetId="127">#REF!</definedName>
    <definedName name="critério">#REF!</definedName>
    <definedName name="critério1" localSheetId="72">#REF!</definedName>
    <definedName name="critério1" localSheetId="70">#REF!</definedName>
    <definedName name="critério1" localSheetId="69">#REF!</definedName>
    <definedName name="critério1" localSheetId="68">#REF!</definedName>
    <definedName name="critério1" localSheetId="125">#REF!</definedName>
    <definedName name="critério1" localSheetId="114">#REF!</definedName>
    <definedName name="critério1" localSheetId="12">#REF!</definedName>
    <definedName name="critério1" localSheetId="0">#REF!</definedName>
    <definedName name="critério1" localSheetId="126">#REF!</definedName>
    <definedName name="critério1" localSheetId="127">#REF!</definedName>
    <definedName name="critério1">#REF!</definedName>
    <definedName name="CSA" localSheetId="124">#REF!</definedName>
    <definedName name="CSA">#REF!</definedName>
    <definedName name="CSA_1" localSheetId="124">#REF!</definedName>
    <definedName name="CSA_1">#REF!</definedName>
    <definedName name="CSPP" localSheetId="124">#REF!</definedName>
    <definedName name="CSPP">#REF!</definedName>
    <definedName name="CSPP_1" localSheetId="124">#REF!</definedName>
    <definedName name="CSPP_1">#REF!</definedName>
    <definedName name="CUSTO_ADM_LOCAL_E_MOBILIZACAO" localSheetId="44">SUMIF([22]Colar!$A:$A,"IR5101",[22]Colar!$G:$G)+SUMIF([22]Colar!$A:$A,"IR5102",[22]Colar!$G:$G)+SUMIF([22]Colar!$A:$A,"IR5103",[22]Colar!$G:$G)+ SUMIF([22]Colar!$A:$A,"IR5104",[22]Colar!$G:$G) + SUMIF([22]Colar!$A:$A,"IR5105",[22]Colar!$G:$G)+ SUMIF([22]Colar!$A:$A,"IR5106",[22]Colar!$G:$G)+ SUMIF([22]Colar!$A:$A,"IR5107",[22]Colar!$G:$G)</definedName>
    <definedName name="CUSTO_ADM_LOCAL_E_MOBILIZACAO" localSheetId="120">SUMIF([22]Colar!$A:$A,"IR5101",[22]Colar!$G:$G)+SUMIF([22]Colar!$A:$A,"IR5102",[22]Colar!$G:$G)+SUMIF([22]Colar!$A:$A,"IR5103",[22]Colar!$G:$G)+ SUMIF([22]Colar!$A:$A,"IR5104",[22]Colar!$G:$G) + SUMIF([22]Colar!$A:$A,"IR5105",[22]Colar!$G:$G)+ SUMIF([22]Colar!$A:$A,"IR5106",[22]Colar!$G:$G)+ SUMIF([22]Colar!$A:$A,"IR5107",[22]Colar!$G:$G)</definedName>
    <definedName name="CUSTO_ADM_LOCAL_E_MOBILIZACAO" localSheetId="21">SUMIF([22]Colar!$A:$A,"IR5101",[22]Colar!$G:$G)+SUMIF([22]Colar!$A:$A,"IR5102",[22]Colar!$G:$G)+SUMIF([22]Colar!$A:$A,"IR5103",[22]Colar!$G:$G)+ SUMIF([22]Colar!$A:$A,"IR5104",[22]Colar!$G:$G) + SUMIF([22]Colar!$A:$A,"IR5105",[22]Colar!$G:$G)+ SUMIF([22]Colar!$A:$A,"IR5106",[22]Colar!$G:$G)+ SUMIF([22]Colar!$A:$A,"IR5107",[22]Colar!$G:$G)</definedName>
    <definedName name="CUSTO_ADM_LOCAL_E_MOBILIZACAO">SUMIF([22]Colar!$A:$A,"IR5101",[22]Colar!$G:$G)+SUMIF([22]Colar!$A:$A,"IR5102",[22]Colar!$G:$G)+SUMIF([22]Colar!$A:$A,"IR5103",[22]Colar!$G:$G)+ SUMIF([22]Colar!$A:$A,"IR5104",[22]Colar!$G:$G) + SUMIF([22]Colar!$A:$A,"IR5105",[22]Colar!$G:$G)+ SUMIF([22]Colar!$A:$A,"IR5106",[22]Colar!$G:$G)+ SUMIF([22]Colar!$A:$A,"IR5107",[22]Colar!$G:$G)</definedName>
    <definedName name="CUSTO_DE_COMBUSTÍVEL_E_LUFRIFICANTES" localSheetId="72">#REF!</definedName>
    <definedName name="CUSTO_DE_COMBUSTÍVEL_E_LUFRIFICANTES" localSheetId="70">#REF!</definedName>
    <definedName name="CUSTO_DE_COMBUSTÍVEL_E_LUFRIFICANTES" localSheetId="69">#REF!</definedName>
    <definedName name="CUSTO_DE_COMBUSTÍVEL_E_LUFRIFICANTES" localSheetId="68">#REF!</definedName>
    <definedName name="CUSTO_DE_COMBUSTÍVEL_E_LUFRIFICANTES" localSheetId="125">#REF!</definedName>
    <definedName name="CUSTO_DE_COMBUSTÍVEL_E_LUFRIFICANTES" localSheetId="114">#REF!</definedName>
    <definedName name="CUSTO_DE_COMBUSTÍVEL_E_LUFRIFICANTES" localSheetId="12">#REF!</definedName>
    <definedName name="CUSTO_DE_COMBUSTÍVEL_E_LUFRIFICANTES" localSheetId="0">#REF!</definedName>
    <definedName name="CUSTO_DE_COMBUSTÍVEL_E_LUFRIFICANTES" localSheetId="126">#REF!</definedName>
    <definedName name="CUSTO_DE_COMBUSTÍVEL_E_LUFRIFICANTES" localSheetId="127">#REF!</definedName>
    <definedName name="CUSTO_DE_COMBUSTÍVEL_E_LUFRIFICANTES">#REF!</definedName>
    <definedName name="CUSTO_TREIN._GERAL">[22]CUSTO_ADMISSIONAL!$AB$85</definedName>
    <definedName name="CVRD" localSheetId="2">#REF!</definedName>
    <definedName name="CVRD">#REF!</definedName>
    <definedName name="d" localSheetId="77">#REF!</definedName>
    <definedName name="d" localSheetId="72">#REF!</definedName>
    <definedName name="d" localSheetId="70">#REF!</definedName>
    <definedName name="d" localSheetId="69">#REF!</definedName>
    <definedName name="d" localSheetId="68">#REF!</definedName>
    <definedName name="d" localSheetId="71">#REF!</definedName>
    <definedName name="d" localSheetId="74">#REF!</definedName>
    <definedName name="d" localSheetId="76">#REF!</definedName>
    <definedName name="d" localSheetId="73">#REF!</definedName>
    <definedName name="d" localSheetId="75">#REF!</definedName>
    <definedName name="d" localSheetId="89">#REF!</definedName>
    <definedName name="d" localSheetId="91">#REF!</definedName>
    <definedName name="d" localSheetId="92">#REF!</definedName>
    <definedName name="d" localSheetId="93">#REF!</definedName>
    <definedName name="d" localSheetId="100">#REF!</definedName>
    <definedName name="d" localSheetId="101">#REF!</definedName>
    <definedName name="d" localSheetId="102">#REF!</definedName>
    <definedName name="d" localSheetId="84">#REF!</definedName>
    <definedName name="d" localSheetId="82">#REF!</definedName>
    <definedName name="d" localSheetId="85">#REF!</definedName>
    <definedName name="d" localSheetId="86">#REF!</definedName>
    <definedName name="d" localSheetId="88">#REF!</definedName>
    <definedName name="d" localSheetId="87">#REF!</definedName>
    <definedName name="d" localSheetId="83">#REF!</definedName>
    <definedName name="d" localSheetId="94">#REF!</definedName>
    <definedName name="d" localSheetId="78">#REF!</definedName>
    <definedName name="d" localSheetId="79">#REF!</definedName>
    <definedName name="d" localSheetId="97">#REF!</definedName>
    <definedName name="d" localSheetId="98">#REF!</definedName>
    <definedName name="d" localSheetId="99">#REF!</definedName>
    <definedName name="d" localSheetId="125">#REF!</definedName>
    <definedName name="d" localSheetId="95">#REF!</definedName>
    <definedName name="d" localSheetId="96">#REF!</definedName>
    <definedName name="d" localSheetId="103">#REF!</definedName>
    <definedName name="d" localSheetId="104">#REF!</definedName>
    <definedName name="d" localSheetId="105">#REF!</definedName>
    <definedName name="d" localSheetId="106">#REF!</definedName>
    <definedName name="d" localSheetId="108">#REF!</definedName>
    <definedName name="d" localSheetId="114">#REF!</definedName>
    <definedName name="d" localSheetId="110">#REF!</definedName>
    <definedName name="d" localSheetId="109">#REF!</definedName>
    <definedName name="d" localSheetId="12">#REF!</definedName>
    <definedName name="D" localSheetId="0">'[23]EAP-USINA V E VI'!$B:$B</definedName>
    <definedName name="d" localSheetId="126">#REF!</definedName>
    <definedName name="d" localSheetId="127">#REF!</definedName>
    <definedName name="d">#REF!</definedName>
    <definedName name="DADOS" localSheetId="72">#REF!</definedName>
    <definedName name="DADOS" localSheetId="70">#REF!</definedName>
    <definedName name="DADOS" localSheetId="69">#REF!</definedName>
    <definedName name="DADOS" localSheetId="68">#REF!</definedName>
    <definedName name="DADOS" localSheetId="125">#REF!</definedName>
    <definedName name="DADOS" localSheetId="114">#REF!</definedName>
    <definedName name="DADOS" localSheetId="12">#REF!</definedName>
    <definedName name="DADOS" localSheetId="0">#REF!</definedName>
    <definedName name="DADOS" localSheetId="126">#REF!</definedName>
    <definedName name="DADOS" localSheetId="127">#REF!</definedName>
    <definedName name="DADOS">#REF!</definedName>
    <definedName name="DAER1" hidden="1">{#N/A,#N/A,TRUE,"Serviços"}</definedName>
    <definedName name="DATA" localSheetId="72">#REF!</definedName>
    <definedName name="DATA" localSheetId="70">#REF!</definedName>
    <definedName name="DATA" localSheetId="69">#REF!</definedName>
    <definedName name="DATA" localSheetId="68">#REF!</definedName>
    <definedName name="DATA" localSheetId="71">#REF!</definedName>
    <definedName name="DATA" localSheetId="74">#REF!</definedName>
    <definedName name="DATA" localSheetId="76">#REF!</definedName>
    <definedName name="DATA" localSheetId="73">#REF!</definedName>
    <definedName name="DATA" localSheetId="75">#REF!</definedName>
    <definedName name="DATA" localSheetId="125">#REF!</definedName>
    <definedName name="DATA" localSheetId="114">#REF!</definedName>
    <definedName name="DATA" localSheetId="12">#REF!</definedName>
    <definedName name="DATA" localSheetId="0">[24]Mapa!$AJ$2</definedName>
    <definedName name="DATA" localSheetId="126">#REF!</definedName>
    <definedName name="DATA" localSheetId="127">#REF!</definedName>
    <definedName name="DATA" localSheetId="124">#REF!</definedName>
    <definedName name="DATA" localSheetId="121">#REF!</definedName>
    <definedName name="DATA" localSheetId="122">#REF!</definedName>
    <definedName name="DATA">#REF!</definedName>
    <definedName name="dd">#REF!</definedName>
    <definedName name="Decréscimos" localSheetId="0">#REF!</definedName>
    <definedName name="Decréscimos">#REF!</definedName>
    <definedName name="DEFOFO" localSheetId="124">#REF!</definedName>
    <definedName name="DEFOFO">#REF!</definedName>
    <definedName name="DEFOFO100" localSheetId="124">#REF!</definedName>
    <definedName name="DEFOFO100">#REF!</definedName>
    <definedName name="DEFOFO150" localSheetId="124">#REF!</definedName>
    <definedName name="DEFOFO150">#REF!</definedName>
    <definedName name="DEFOFO200" localSheetId="124">#REF!</definedName>
    <definedName name="DEFOFO200">#REF!</definedName>
    <definedName name="DEFOFO250" localSheetId="124">#REF!</definedName>
    <definedName name="DEFOFO250">#REF!</definedName>
    <definedName name="DEFOFO300" localSheetId="124">#REF!</definedName>
    <definedName name="DEFOFO300">#REF!</definedName>
    <definedName name="dfsdfs" localSheetId="65">[14]!PassaExtenso</definedName>
    <definedName name="dfsdfs" localSheetId="63">[14]!PassaExtenso</definedName>
    <definedName name="dfsdfs" localSheetId="64">[14]!PassaExtenso</definedName>
    <definedName name="dfsdfs" localSheetId="118">[14]!PassaExtenso</definedName>
    <definedName name="dfsdfs" localSheetId="117">[14]!PassaExtenso</definedName>
    <definedName name="dfsdfs" localSheetId="116">[14]!PassaExtenso</definedName>
    <definedName name="dfsdfs" localSheetId="10">[14]!PassaExtenso</definedName>
    <definedName name="dfsdfs" localSheetId="52">[14]!PassaExtenso</definedName>
    <definedName name="dfsdfs" localSheetId="57">[14]!PassaExtenso</definedName>
    <definedName name="dfsdfs" localSheetId="58">[14]!PassaExtenso</definedName>
    <definedName name="dfsdfs" localSheetId="59">[14]!PassaExtenso</definedName>
    <definedName name="dfsdfs" localSheetId="126">[14]!PassaExtenso</definedName>
    <definedName name="dfsdfs" localSheetId="127">[14]!PassaExtenso</definedName>
    <definedName name="dfsdfs">[14]!PassaExtenso</definedName>
    <definedName name="DIAMETRO" localSheetId="0">#REF!</definedName>
    <definedName name="DIAMETRO">#REF!</definedName>
    <definedName name="DIS">[21]DIS!$C$3:$E$41</definedName>
    <definedName name="dng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_1">#N/A</definedName>
    <definedName name="dng_2">#N/A</definedName>
    <definedName name="dng_3">#N/A</definedName>
    <definedName name="DOC">[21]DOC!$B$3:$I$137</definedName>
    <definedName name="Dólar">"#REF!"</definedName>
    <definedName name="Dólar_1">"#REF!"</definedName>
    <definedName name="Dólar_2">"#REF!"</definedName>
    <definedName name="Dólar_3">"#REF!"</definedName>
    <definedName name="DRENAGEM" localSheetId="72">#REF!</definedName>
    <definedName name="DRENAGEM" localSheetId="70">#REF!</definedName>
    <definedName name="DRENAGEM" localSheetId="69">#REF!</definedName>
    <definedName name="DRENAGEM" localSheetId="68">#REF!</definedName>
    <definedName name="DRENAGEM" localSheetId="114">#REF!</definedName>
    <definedName name="DRENAGEM" localSheetId="12">#REF!</definedName>
    <definedName name="DRENAGEM" localSheetId="124">#REF!</definedName>
    <definedName name="DRENAGEM" localSheetId="121">#REF!</definedName>
    <definedName name="DRENAGEM" localSheetId="122">#REF!</definedName>
    <definedName name="DRENAGEM">#REF!</definedName>
    <definedName name="EDT">[21]CRG!$B$1:$T$746</definedName>
    <definedName name="EE" localSheetId="72" hidden="1">#REF!</definedName>
    <definedName name="EE" localSheetId="70" hidden="1">#REF!</definedName>
    <definedName name="EE" localSheetId="69" hidden="1">#REF!</definedName>
    <definedName name="EE" localSheetId="68" hidden="1">#REF!</definedName>
    <definedName name="EE" localSheetId="125" hidden="1">#REF!</definedName>
    <definedName name="EE" localSheetId="114" hidden="1">#REF!</definedName>
    <definedName name="EE" localSheetId="12" hidden="1">#REF!</definedName>
    <definedName name="EE" localSheetId="0" hidden="1">#REF!</definedName>
    <definedName name="EE" localSheetId="126" hidden="1">#REF!</definedName>
    <definedName name="EE" localSheetId="127" hidden="1">#REF!</definedName>
    <definedName name="EE" hidden="1">#REF!</definedName>
    <definedName name="EFETIVO" localSheetId="72">#REF!</definedName>
    <definedName name="EFETIVO" localSheetId="70">#REF!</definedName>
    <definedName name="EFETIVO" localSheetId="69">#REF!</definedName>
    <definedName name="EFETIVO" localSheetId="68">#REF!</definedName>
    <definedName name="EFETIVO" localSheetId="125">#REF!</definedName>
    <definedName name="EFETIVO" localSheetId="114">#REF!</definedName>
    <definedName name="EFETIVO" localSheetId="12">#REF!</definedName>
    <definedName name="EFETIVO" localSheetId="0">#REF!</definedName>
    <definedName name="EFETIVO" localSheetId="126">#REF!</definedName>
    <definedName name="EFETIVO" localSheetId="127">#REF!</definedName>
    <definedName name="EFETIVO">#REF!</definedName>
    <definedName name="EMPRE" localSheetId="72">#REF!</definedName>
    <definedName name="EMPRE" localSheetId="70">#REF!</definedName>
    <definedName name="EMPRE" localSheetId="69">#REF!</definedName>
    <definedName name="EMPRE" localSheetId="68">#REF!</definedName>
    <definedName name="EMPRE" localSheetId="125">#REF!</definedName>
    <definedName name="EMPRE" localSheetId="114">#REF!</definedName>
    <definedName name="EMPRE" localSheetId="12">#REF!</definedName>
    <definedName name="EMPRE" localSheetId="0">#REF!</definedName>
    <definedName name="EMPRE" localSheetId="126">#REF!</definedName>
    <definedName name="EMPRE" localSheetId="127">#REF!</definedName>
    <definedName name="EMPRE">#REF!</definedName>
    <definedName name="EQUIPAMENTO">#REF!</definedName>
    <definedName name="erewrw" localSheetId="124">#REF!</definedName>
    <definedName name="erewrw">#REF!</definedName>
    <definedName name="eu">#REF!</definedName>
    <definedName name="EXAME_GERAL">[22]CUSTO_ADMISSIONAL!$AB$27</definedName>
    <definedName name="EXAMES">[22]GERAL_TABELAS!$O$3:$AA$22</definedName>
    <definedName name="Excel_BuiltIn__FilterDatabase_1" localSheetId="124">#REF!</definedName>
    <definedName name="Excel_BuiltIn__FilterDatabase_1">#REF!</definedName>
    <definedName name="Excel_BuiltIn_Database">"$#REF!.$A$1:$E$7452"</definedName>
    <definedName name="Excel_BuiltIn_Print_Area">"$#REF!.$A$1:$F$145"</definedName>
    <definedName name="Excel_BuiltIn_Print_Area_1" localSheetId="0">#REF!</definedName>
    <definedName name="Excel_BuiltIn_Print_Area_1">"#REF!"</definedName>
    <definedName name="Excel_BuiltIn_Print_Area_1_1" localSheetId="46">#REF!</definedName>
    <definedName name="Excel_BuiltIn_Print_Area_1_1" localSheetId="42">#REF!</definedName>
    <definedName name="Excel_BuiltIn_Print_Area_1_1" localSheetId="47">#REF!</definedName>
    <definedName name="Excel_BuiltIn_Print_Area_1_1" localSheetId="49">#REF!</definedName>
    <definedName name="Excel_BuiltIn_Print_Area_1_1" localSheetId="16">#REF!</definedName>
    <definedName name="Excel_BuiltIn_Print_Area_1_1" localSheetId="45">#REF!</definedName>
    <definedName name="Excel_BuiltIn_Print_Area_1_1" localSheetId="22">#REF!</definedName>
    <definedName name="Excel_BuiltIn_Print_Area_1_1" localSheetId="54">#REF!</definedName>
    <definedName name="Excel_BuiltIn_Print_Area_1_1" localSheetId="53">#REF!</definedName>
    <definedName name="Excel_BuiltIn_Print_Area_1_1" localSheetId="55">#REF!</definedName>
    <definedName name="Excel_BuiltIn_Print_Area_1_1" localSheetId="65">#REF!</definedName>
    <definedName name="Excel_BuiltIn_Print_Area_1_1" localSheetId="63">#REF!</definedName>
    <definedName name="Excel_BuiltIn_Print_Area_1_1" localSheetId="61">#REF!</definedName>
    <definedName name="Excel_BuiltIn_Print_Area_1_1" localSheetId="60">#REF!</definedName>
    <definedName name="Excel_BuiltIn_Print_Area_1_1" localSheetId="62">#REF!</definedName>
    <definedName name="Excel_BuiltIn_Print_Area_1_1" localSheetId="64">#REF!</definedName>
    <definedName name="Excel_BuiltIn_Print_Area_1_1" localSheetId="77">#REF!</definedName>
    <definedName name="Excel_BuiltIn_Print_Area_1_1" localSheetId="72">#REF!</definedName>
    <definedName name="Excel_BuiltIn_Print_Area_1_1" localSheetId="70">#REF!</definedName>
    <definedName name="Excel_BuiltIn_Print_Area_1_1" localSheetId="69">#REF!</definedName>
    <definedName name="Excel_BuiltIn_Print_Area_1_1" localSheetId="68">#REF!</definedName>
    <definedName name="Excel_BuiltIn_Print_Area_1_1" localSheetId="67">#REF!</definedName>
    <definedName name="Excel_BuiltIn_Print_Area_1_1" localSheetId="66">#REF!</definedName>
    <definedName name="Excel_BuiltIn_Print_Area_1_1" localSheetId="71">#REF!</definedName>
    <definedName name="Excel_BuiltIn_Print_Area_1_1" localSheetId="74">#REF!</definedName>
    <definedName name="Excel_BuiltIn_Print_Area_1_1" localSheetId="76">#REF!</definedName>
    <definedName name="Excel_BuiltIn_Print_Area_1_1" localSheetId="73">#REF!</definedName>
    <definedName name="Excel_BuiltIn_Print_Area_1_1" localSheetId="75">#REF!</definedName>
    <definedName name="Excel_BuiltIn_Print_Area_1_1" localSheetId="89">#REF!</definedName>
    <definedName name="Excel_BuiltIn_Print_Area_1_1" localSheetId="91">#REF!</definedName>
    <definedName name="Excel_BuiltIn_Print_Area_1_1" localSheetId="92">#REF!</definedName>
    <definedName name="Excel_BuiltIn_Print_Area_1_1" localSheetId="93">#REF!</definedName>
    <definedName name="Excel_BuiltIn_Print_Area_1_1" localSheetId="100">#REF!</definedName>
    <definedName name="Excel_BuiltIn_Print_Area_1_1" localSheetId="101">#REF!</definedName>
    <definedName name="Excel_BuiltIn_Print_Area_1_1" localSheetId="102">#REF!</definedName>
    <definedName name="Excel_BuiltIn_Print_Area_1_1" localSheetId="84">#REF!</definedName>
    <definedName name="Excel_BuiltIn_Print_Area_1_1" localSheetId="82">#REF!</definedName>
    <definedName name="Excel_BuiltIn_Print_Area_1_1" localSheetId="85">#REF!</definedName>
    <definedName name="Excel_BuiltIn_Print_Area_1_1" localSheetId="86">#REF!</definedName>
    <definedName name="Excel_BuiltIn_Print_Area_1_1" localSheetId="88">#REF!</definedName>
    <definedName name="Excel_BuiltIn_Print_Area_1_1" localSheetId="87">#REF!</definedName>
    <definedName name="Excel_BuiltIn_Print_Area_1_1" localSheetId="83">#REF!</definedName>
    <definedName name="Excel_BuiltIn_Print_Area_1_1" localSheetId="90">#REF!</definedName>
    <definedName name="Excel_BuiltIn_Print_Area_1_1" localSheetId="80">#REF!</definedName>
    <definedName name="Excel_BuiltIn_Print_Area_1_1" localSheetId="81">#REF!</definedName>
    <definedName name="Excel_BuiltIn_Print_Area_1_1" localSheetId="94">#REF!</definedName>
    <definedName name="Excel_BuiltIn_Print_Area_1_1" localSheetId="78">#REF!</definedName>
    <definedName name="Excel_BuiltIn_Print_Area_1_1" localSheetId="79">#REF!</definedName>
    <definedName name="Excel_BuiltIn_Print_Area_1_1" localSheetId="97">#REF!</definedName>
    <definedName name="Excel_BuiltIn_Print_Area_1_1" localSheetId="98">#REF!</definedName>
    <definedName name="Excel_BuiltIn_Print_Area_1_1" localSheetId="99">#REF!</definedName>
    <definedName name="Excel_BuiltIn_Print_Area_1_1" localSheetId="125">#REF!</definedName>
    <definedName name="Excel_BuiltIn_Print_Area_1_1" localSheetId="95">#REF!</definedName>
    <definedName name="Excel_BuiltIn_Print_Area_1_1" localSheetId="96">#REF!</definedName>
    <definedName name="Excel_BuiltIn_Print_Area_1_1" localSheetId="103">#REF!</definedName>
    <definedName name="Excel_BuiltIn_Print_Area_1_1" localSheetId="104">#REF!</definedName>
    <definedName name="Excel_BuiltIn_Print_Area_1_1" localSheetId="105">#REF!</definedName>
    <definedName name="Excel_BuiltIn_Print_Area_1_1" localSheetId="4">#REF!</definedName>
    <definedName name="Excel_BuiltIn_Print_Area_1_1" localSheetId="106">#REF!</definedName>
    <definedName name="Excel_BuiltIn_Print_Area_1_1" localSheetId="108">#REF!</definedName>
    <definedName name="Excel_BuiltIn_Print_Area_1_1" localSheetId="115">#REF!</definedName>
    <definedName name="Excel_BuiltIn_Print_Area_1_1" localSheetId="118">#REF!</definedName>
    <definedName name="Excel_BuiltIn_Print_Area_1_1" localSheetId="117">#REF!</definedName>
    <definedName name="Excel_BuiltIn_Print_Area_1_1" localSheetId="114">#REF!</definedName>
    <definedName name="Excel_BuiltIn_Print_Area_1_1" localSheetId="5">#REF!</definedName>
    <definedName name="Excel_BuiltIn_Print_Area_1_1" localSheetId="116">#REF!</definedName>
    <definedName name="Excel_BuiltIn_Print_Area_1_1" localSheetId="113">#REF!</definedName>
    <definedName name="Excel_BuiltIn_Print_Area_1_1" localSheetId="111">#REF!</definedName>
    <definedName name="Excel_BuiltIn_Print_Area_1_1" localSheetId="112">#REF!</definedName>
    <definedName name="Excel_BuiltIn_Print_Area_1_1" localSheetId="107">#REF!</definedName>
    <definedName name="Excel_BuiltIn_Print_Area_1_1" localSheetId="110">#REF!</definedName>
    <definedName name="Excel_BuiltIn_Print_Area_1_1" localSheetId="109">#REF!</definedName>
    <definedName name="Excel_BuiltIn_Print_Area_1_1" localSheetId="3">#REF!</definedName>
    <definedName name="Excel_BuiltIn_Print_Area_1_1" localSheetId="9">#REF!</definedName>
    <definedName name="Excel_BuiltIn_Print_Area_1_1" localSheetId="6">#REF!</definedName>
    <definedName name="Excel_BuiltIn_Print_Area_1_1" localSheetId="8">#REF!</definedName>
    <definedName name="Excel_BuiltIn_Print_Area_1_1" localSheetId="7">#REF!</definedName>
    <definedName name="Excel_BuiltIn_Print_Area_1_1" localSheetId="10">#REF!</definedName>
    <definedName name="Excel_BuiltIn_Print_Area_1_1" localSheetId="15">#REF!</definedName>
    <definedName name="Excel_BuiltIn_Print_Area_1_1" localSheetId="17">#REF!</definedName>
    <definedName name="Excel_BuiltIn_Print_Area_1_1" localSheetId="18">#REF!</definedName>
    <definedName name="Excel_BuiltIn_Print_Area_1_1" localSheetId="50">#REF!</definedName>
    <definedName name="Excel_BuiltIn_Print_Area_1_1" localSheetId="51">#REF!</definedName>
    <definedName name="Excel_BuiltIn_Print_Area_1_1" localSheetId="20">#REF!</definedName>
    <definedName name="Excel_BuiltIn_Print_Area_1_1" localSheetId="11">#REF!</definedName>
    <definedName name="Excel_BuiltIn_Print_Area_1_1" localSheetId="14">#REF!</definedName>
    <definedName name="Excel_BuiltIn_Print_Area_1_1" localSheetId="52">#REF!</definedName>
    <definedName name="Excel_BuiltIn_Print_Area_1_1" localSheetId="48">#REF!</definedName>
    <definedName name="Excel_BuiltIn_Print_Area_1_1" localSheetId="13">#REF!</definedName>
    <definedName name="Excel_BuiltIn_Print_Area_1_1" localSheetId="12">#REF!</definedName>
    <definedName name="Excel_BuiltIn_Print_Area_1_1" localSheetId="23">#REF!</definedName>
    <definedName name="Excel_BuiltIn_Print_Area_1_1" localSheetId="24">#REF!</definedName>
    <definedName name="Excel_BuiltIn_Print_Area_1_1" localSheetId="25">#REF!</definedName>
    <definedName name="Excel_BuiltIn_Print_Area_1_1" localSheetId="26">#REF!</definedName>
    <definedName name="Excel_BuiltIn_Print_Area_1_1" localSheetId="27">#REF!</definedName>
    <definedName name="Excel_BuiltIn_Print_Area_1_1" localSheetId="28">#REF!</definedName>
    <definedName name="Excel_BuiltIn_Print_Area_1_1" localSheetId="29">#REF!</definedName>
    <definedName name="Excel_BuiltIn_Print_Area_1_1" localSheetId="30">#REF!</definedName>
    <definedName name="Excel_BuiltIn_Print_Area_1_1" localSheetId="31">#REF!</definedName>
    <definedName name="Excel_BuiltIn_Print_Area_1_1" localSheetId="32">#REF!</definedName>
    <definedName name="Excel_BuiltIn_Print_Area_1_1" localSheetId="33">#REF!</definedName>
    <definedName name="Excel_BuiltIn_Print_Area_1_1" localSheetId="34">#REF!</definedName>
    <definedName name="Excel_BuiltIn_Print_Area_1_1" localSheetId="35">#REF!</definedName>
    <definedName name="Excel_BuiltIn_Print_Area_1_1" localSheetId="36">#REF!</definedName>
    <definedName name="Excel_BuiltIn_Print_Area_1_1" localSheetId="37">#REF!</definedName>
    <definedName name="Excel_BuiltIn_Print_Area_1_1" localSheetId="38">#REF!</definedName>
    <definedName name="Excel_BuiltIn_Print_Area_1_1" localSheetId="39">#REF!</definedName>
    <definedName name="Excel_BuiltIn_Print_Area_1_1" localSheetId="40">#REF!</definedName>
    <definedName name="Excel_BuiltIn_Print_Area_1_1" localSheetId="41">#REF!</definedName>
    <definedName name="Excel_BuiltIn_Print_Area_1_1" localSheetId="43">#REF!</definedName>
    <definedName name="Excel_BuiltIn_Print_Area_1_1" localSheetId="44">"#REF!"</definedName>
    <definedName name="Excel_BuiltIn_Print_Area_1_1" localSheetId="57">#REF!</definedName>
    <definedName name="Excel_BuiltIn_Print_Area_1_1" localSheetId="58">#REF!</definedName>
    <definedName name="Excel_BuiltIn_Print_Area_1_1" localSheetId="59">#REF!</definedName>
    <definedName name="Excel_BuiltIn_Print_Area_1_1" localSheetId="56">#REF!</definedName>
    <definedName name="Excel_BuiltIn_Print_Area_1_1" localSheetId="126">#REF!</definedName>
    <definedName name="Excel_BuiltIn_Print_Area_1_1" localSheetId="127">#REF!</definedName>
    <definedName name="Excel_BuiltIn_Print_Area_1_1" localSheetId="119">"#REF!"</definedName>
    <definedName name="Excel_BuiltIn_Print_Area_1_1" localSheetId="120">"#REF!"</definedName>
    <definedName name="Excel_BuiltIn_Print_Area_1_1" localSheetId="21">"#REF!"</definedName>
    <definedName name="Excel_BuiltIn_Print_Area_1_1" localSheetId="19">"#REF!"</definedName>
    <definedName name="Excel_BuiltIn_Print_Area_1_1">#REF!</definedName>
    <definedName name="Excel_BuiltIn_Print_Area_1_2">"#REF!"</definedName>
    <definedName name="Excel_BuiltIn_Print_Area_1_3">"#REF!"</definedName>
    <definedName name="Excel_BuiltIn_Print_Area_3_1" localSheetId="124">#REF!</definedName>
    <definedName name="Excel_BuiltIn_Print_Area_3_1">#REF!</definedName>
    <definedName name="Excel_BuiltIn_Print_Area_3_1_1" localSheetId="124">#REF!</definedName>
    <definedName name="Excel_BuiltIn_Print_Area_3_1_1">#REF!</definedName>
    <definedName name="Excel_BuiltIn_Print_Area_4" localSheetId="124">#REF!</definedName>
    <definedName name="Excel_BuiltIn_Print_Area_4">"#REF!"</definedName>
    <definedName name="Excel_BuiltIn_Print_Area_4_1">"#REF!"</definedName>
    <definedName name="Excel_BuiltIn_Print_Area_4_2">"#REF!"</definedName>
    <definedName name="Excel_BuiltIn_Print_Area_4_3">"#REF!"</definedName>
    <definedName name="Excel_BuiltIn_Print_Area_5">"#REF!"</definedName>
    <definedName name="Excel_BuiltIn_Print_Area_5_1" localSheetId="124">#REF!</definedName>
    <definedName name="Excel_BuiltIn_Print_Area_5_1">"#REF!"</definedName>
    <definedName name="Excel_BuiltIn_Print_Area_5_1_1" localSheetId="124">#REF!</definedName>
    <definedName name="Excel_BuiltIn_Print_Area_5_1_1">#REF!</definedName>
    <definedName name="Excel_BuiltIn_Print_Area_5_2">"#REF!"</definedName>
    <definedName name="Excel_BuiltIn_Print_Area_5_3">"#REF!"</definedName>
    <definedName name="Excel_BuiltIn_Print_Area_6_1" localSheetId="124">#REF!</definedName>
    <definedName name="Excel_BuiltIn_Print_Area_6_1">#REF!</definedName>
    <definedName name="Excel_BuiltIn_Print_Area_8_1" localSheetId="124">#REF!</definedName>
    <definedName name="Excel_BuiltIn_Print_Area_8_1">#REF!</definedName>
    <definedName name="Excel_BuiltIn_Print_Titles_1" localSheetId="0">#REF!,#REF!</definedName>
    <definedName name="Excel_BuiltIn_Print_Titles_1">"#REF!"</definedName>
    <definedName name="Excel_BuiltIn_Print_Titles_1_1">"#REF!"</definedName>
    <definedName name="Excel_BuiltIn_Print_Titles_1_2">"#REF!"</definedName>
    <definedName name="Excel_BuiltIn_Print_Titles_3" localSheetId="124">#REF!</definedName>
    <definedName name="Excel_BuiltIn_Print_Titles_3">#REF!</definedName>
    <definedName name="Excel_BuiltIn_Print_Titles_3_1" localSheetId="124">#REF!</definedName>
    <definedName name="Excel_BuiltIn_Print_Titles_3_1">#REF!</definedName>
    <definedName name="Excel_BuiltIn_Print_Titles_5" localSheetId="124">#REF!</definedName>
    <definedName name="Excel_BuiltIn_Print_Titles_5">#REF!</definedName>
    <definedName name="Excel_BuiltIn_Print_Titles_5_1" localSheetId="124">#REF!</definedName>
    <definedName name="Excel_BuiltIn_Print_Titles_5_1">#REF!</definedName>
    <definedName name="Exist" localSheetId="72">#REF!</definedName>
    <definedName name="Exist" localSheetId="70">#REF!</definedName>
    <definedName name="Exist" localSheetId="69">#REF!</definedName>
    <definedName name="Exist" localSheetId="68">#REF!</definedName>
    <definedName name="Exist" localSheetId="114">#REF!</definedName>
    <definedName name="Exist" localSheetId="12">#REF!</definedName>
    <definedName name="Exist" localSheetId="0">#REF!</definedName>
    <definedName name="Exist">#REF!</definedName>
    <definedName name="EXTENSÃO" localSheetId="124">#REF!</definedName>
    <definedName name="EXTENSÃO">#REF!</definedName>
    <definedName name="EXTENSÃO_1" localSheetId="124">#REF!</definedName>
    <definedName name="EXTENSÃO_1">#REF!</definedName>
    <definedName name="extred100" localSheetId="124">[25]MEMORIAL!#REF!</definedName>
    <definedName name="extred100">[25]MEMORIAL!#REF!</definedName>
    <definedName name="EXTREDE" localSheetId="124">#REF!</definedName>
    <definedName name="EXTREDE">#REF!</definedName>
    <definedName name="EXTREDE_1" localSheetId="124">#REF!</definedName>
    <definedName name="EXTREDE_1">#REF!</definedName>
    <definedName name="f" localSheetId="77">#REF!</definedName>
    <definedName name="f" localSheetId="72">#REF!</definedName>
    <definedName name="f" localSheetId="70">#REF!</definedName>
    <definedName name="f" localSheetId="69">#REF!</definedName>
    <definedName name="f" localSheetId="68">#REF!</definedName>
    <definedName name="f" localSheetId="89">#REF!</definedName>
    <definedName name="f" localSheetId="91">#REF!</definedName>
    <definedName name="f" localSheetId="92">#REF!</definedName>
    <definedName name="f" localSheetId="93">#REF!</definedName>
    <definedName name="f" localSheetId="100">#REF!</definedName>
    <definedName name="f" localSheetId="101">#REF!</definedName>
    <definedName name="f" localSheetId="102">#REF!</definedName>
    <definedName name="f" localSheetId="84">#REF!</definedName>
    <definedName name="f" localSheetId="82">#REF!</definedName>
    <definedName name="f" localSheetId="85">#REF!</definedName>
    <definedName name="f" localSheetId="86">#REF!</definedName>
    <definedName name="f" localSheetId="88">#REF!</definedName>
    <definedName name="f" localSheetId="87">#REF!</definedName>
    <definedName name="f" localSheetId="83">#REF!</definedName>
    <definedName name="f" localSheetId="94">#REF!</definedName>
    <definedName name="f" localSheetId="78">#REF!</definedName>
    <definedName name="f" localSheetId="79">#REF!</definedName>
    <definedName name="f" localSheetId="97">#REF!</definedName>
    <definedName name="f" localSheetId="98">#REF!</definedName>
    <definedName name="f" localSheetId="99">#REF!</definedName>
    <definedName name="f" localSheetId="125">#REF!</definedName>
    <definedName name="f" localSheetId="95">#REF!</definedName>
    <definedName name="f" localSheetId="96">#REF!</definedName>
    <definedName name="f" localSheetId="103">#REF!</definedName>
    <definedName name="f" localSheetId="104">#REF!</definedName>
    <definedName name="f" localSheetId="105">#REF!</definedName>
    <definedName name="f" localSheetId="106">#REF!</definedName>
    <definedName name="f" localSheetId="108">#REF!</definedName>
    <definedName name="f" localSheetId="114">#REF!</definedName>
    <definedName name="f" localSheetId="110">#REF!</definedName>
    <definedName name="f" localSheetId="109">#REF!</definedName>
    <definedName name="f" localSheetId="12">#REF!</definedName>
    <definedName name="F" localSheetId="44">#N/A</definedName>
    <definedName name="F" localSheetId="0" hidden="1">#REF!</definedName>
    <definedName name="f" localSheetId="126">#REF!</definedName>
    <definedName name="f" localSheetId="127">#REF!</definedName>
    <definedName name="F" localSheetId="119">#N/A</definedName>
    <definedName name="F" localSheetId="120">#N/A</definedName>
    <definedName name="F" localSheetId="21">#N/A</definedName>
    <definedName name="F" localSheetId="19">#N/A</definedName>
    <definedName name="f">#REF!</definedName>
    <definedName name="FATBRUTO" localSheetId="2">#REF!</definedName>
    <definedName name="FATBRUTO">#REF!</definedName>
    <definedName name="FATOR" localSheetId="2">[26]RODOVIA!#REF!</definedName>
    <definedName name="FATOR">[26]RODOVIA!#REF!</definedName>
    <definedName name="FATURAS2002" hidden="1">{#N/A,#N/A,TRUE,"Serviços"}</definedName>
    <definedName name="fdfng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_1">#N/A</definedName>
    <definedName name="fdfng_2">#N/A</definedName>
    <definedName name="fdfng_3">#N/A</definedName>
    <definedName name="fffff" localSheetId="72" hidden="1">{"'EI 060 02'!$A$1:$K$59"}</definedName>
    <definedName name="fffff" localSheetId="70" hidden="1">{"'EI 060 02'!$A$1:$K$59"}</definedName>
    <definedName name="fffff" localSheetId="69" hidden="1">{"'EI 060 02'!$A$1:$K$59"}</definedName>
    <definedName name="fffff" localSheetId="68" hidden="1">{"'EI 060 02'!$A$1:$K$59"}</definedName>
    <definedName name="fffff" localSheetId="71" hidden="1">{"'EI 060 02'!$A$1:$K$59"}</definedName>
    <definedName name="fffff" localSheetId="74" hidden="1">{"'EI 060 02'!$A$1:$K$59"}</definedName>
    <definedName name="fffff" localSheetId="76" hidden="1">{"'EI 060 02'!$A$1:$K$59"}</definedName>
    <definedName name="fffff" localSheetId="73" hidden="1">{"'EI 060 02'!$A$1:$K$59"}</definedName>
    <definedName name="fffff" localSheetId="75" hidden="1">{"'EI 060 02'!$A$1:$K$59"}</definedName>
    <definedName name="fffff" localSheetId="125" hidden="1">{"'EI 060 02'!$A$1:$K$59"}</definedName>
    <definedName name="fffff" localSheetId="114" hidden="1">{"'EI 060 02'!$A$1:$K$59"}</definedName>
    <definedName name="fffff" localSheetId="12" hidden="1">{"'EI 060 02'!$A$1:$K$59"}</definedName>
    <definedName name="fffff" localSheetId="0" hidden="1">{"'EI 060 02'!$A$1:$K$59"}</definedName>
    <definedName name="fffff" localSheetId="126" hidden="1">{"'EI 060 02'!$A$1:$K$59"}</definedName>
    <definedName name="fffff" localSheetId="127" hidden="1">{"'EI 060 02'!$A$1:$K$59"}</definedName>
    <definedName name="fffff" hidden="1">{"'EI 060 02'!$A$1:$K$59"}</definedName>
    <definedName name="fjg" localSheetId="65">[14]!PassaExtenso</definedName>
    <definedName name="fjg" localSheetId="63">[14]!PassaExtenso</definedName>
    <definedName name="fjg" localSheetId="64">[14]!PassaExtenso</definedName>
    <definedName name="fjg" localSheetId="118">[14]!PassaExtenso</definedName>
    <definedName name="fjg" localSheetId="117">[14]!PassaExtenso</definedName>
    <definedName name="fjg" localSheetId="116">[14]!PassaExtenso</definedName>
    <definedName name="fjg" localSheetId="10">[14]!PassaExtenso</definedName>
    <definedName name="fjg" localSheetId="52">[14]!PassaExtenso</definedName>
    <definedName name="fjg" localSheetId="57">[14]!PassaExtenso</definedName>
    <definedName name="fjg" localSheetId="58">[14]!PassaExtenso</definedName>
    <definedName name="fjg" localSheetId="59">[14]!PassaExtenso</definedName>
    <definedName name="fjg" localSheetId="126">[14]!PassaExtenso</definedName>
    <definedName name="fjg" localSheetId="127">[14]!PassaExtenso</definedName>
    <definedName name="fjg">[14]!PassaExtenso</definedName>
    <definedName name="FOFO" localSheetId="124">#REF!</definedName>
    <definedName name="FOFO">#REF!</definedName>
    <definedName name="FOFO150" localSheetId="124">#REF!</definedName>
    <definedName name="FOFO150">#REF!</definedName>
    <definedName name="FOFO200" localSheetId="124">#REF!</definedName>
    <definedName name="FOFO200">#REF!</definedName>
    <definedName name="FOFO50" localSheetId="124">#REF!</definedName>
    <definedName name="FOFO50">#REF!</definedName>
    <definedName name="FOFO75" localSheetId="124">#REF!</definedName>
    <definedName name="FOFO75">#REF!</definedName>
    <definedName name="FOFO80" localSheetId="124">#REF!</definedName>
    <definedName name="FOFO80">#REF!</definedName>
    <definedName name="FOLHA01" hidden="1">{#N/A,#N/A,TRUE,"Serviços"}</definedName>
    <definedName name="folha1" hidden="1">{#N/A,#N/A,TRUE,"Serviços"}</definedName>
    <definedName name="Fot" localSheetId="72" hidden="1">{"'EI 060 02'!$A$1:$K$59"}</definedName>
    <definedName name="Fot" localSheetId="70" hidden="1">{"'EI 060 02'!$A$1:$K$59"}</definedName>
    <definedName name="Fot" localSheetId="69" hidden="1">{"'EI 060 02'!$A$1:$K$59"}</definedName>
    <definedName name="Fot" localSheetId="68" hidden="1">{"'EI 060 02'!$A$1:$K$59"}</definedName>
    <definedName name="Fot" localSheetId="71" hidden="1">{"'EI 060 02'!$A$1:$K$59"}</definedName>
    <definedName name="Fot" localSheetId="74" hidden="1">{"'EI 060 02'!$A$1:$K$59"}</definedName>
    <definedName name="Fot" localSheetId="76" hidden="1">{"'EI 060 02'!$A$1:$K$59"}</definedName>
    <definedName name="Fot" localSheetId="73" hidden="1">{"'EI 060 02'!$A$1:$K$59"}</definedName>
    <definedName name="Fot" localSheetId="75" hidden="1">{"'EI 060 02'!$A$1:$K$59"}</definedName>
    <definedName name="Fot" localSheetId="125" hidden="1">{"'EI 060 02'!$A$1:$K$59"}</definedName>
    <definedName name="Fot" localSheetId="114" hidden="1">{"'EI 060 02'!$A$1:$K$59"}</definedName>
    <definedName name="Fot" localSheetId="12" hidden="1">{"'EI 060 02'!$A$1:$K$59"}</definedName>
    <definedName name="Fot" localSheetId="0" hidden="1">{"'EI 060 02'!$A$1:$K$59"}</definedName>
    <definedName name="Fot" localSheetId="126" hidden="1">{"'EI 060 02'!$A$1:$K$59"}</definedName>
    <definedName name="Fot" localSheetId="127" hidden="1">{"'EI 060 02'!$A$1:$K$59"}</definedName>
    <definedName name="Fot" hidden="1">{"'EI 060 02'!$A$1:$K$59"}</definedName>
    <definedName name="Fresagem01" hidden="1">{#N/A,#N/A,TRUE,"Serviços"}</definedName>
    <definedName name="fsadhtfdtgdxc" localSheetId="124">#REF!</definedName>
    <definedName name="fsadhtfdtgdxc">#REF!</definedName>
    <definedName name="fsdfds" localSheetId="124">#REF!</definedName>
    <definedName name="fsdfds" localSheetId="121">#REF!</definedName>
    <definedName name="fsdfds" localSheetId="122">#REF!</definedName>
    <definedName name="fsdfds">#REF!</definedName>
    <definedName name="G">'[23]EAP-USINA V E VI'!$B:$B</definedName>
    <definedName name="GERAL">[1]PLANILHA!#REF!</definedName>
    <definedName name="gil" localSheetId="124">#REF!</definedName>
    <definedName name="gil">#REF!</definedName>
    <definedName name="gjgh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_1">#N/A</definedName>
    <definedName name="gjgh_2">#N/A</definedName>
    <definedName name="gjgh_3">#N/A</definedName>
    <definedName name="_xlnm.Recorder" localSheetId="72">#REF!</definedName>
    <definedName name="_xlnm.Recorder" localSheetId="70">#REF!</definedName>
    <definedName name="_xlnm.Recorder" localSheetId="69">#REF!</definedName>
    <definedName name="_xlnm.Recorder" localSheetId="68">#REF!</definedName>
    <definedName name="_xlnm.Recorder" localSheetId="114">#REF!</definedName>
    <definedName name="_xlnm.Recorder" localSheetId="12">#REF!</definedName>
    <definedName name="_xlnm.Recorder" localSheetId="0">#REF!</definedName>
    <definedName name="_xlnm.Recorder">#REF!</definedName>
    <definedName name="gtryfj" hidden="1">{#N/A,#N/A,TRUE,"Serviços"}</definedName>
    <definedName name="h">[27]BDI!$E$97</definedName>
    <definedName name="hjasdaiusd" localSheetId="65">[14]!PassaExtenso</definedName>
    <definedName name="hjasdaiusd" localSheetId="63">[14]!PassaExtenso</definedName>
    <definedName name="hjasdaiusd" localSheetId="64">[14]!PassaExtenso</definedName>
    <definedName name="hjasdaiusd" localSheetId="118">[14]!PassaExtenso</definedName>
    <definedName name="hjasdaiusd" localSheetId="117">[14]!PassaExtenso</definedName>
    <definedName name="hjasdaiusd" localSheetId="116">[14]!PassaExtenso</definedName>
    <definedName name="hjasdaiusd" localSheetId="10">[14]!PassaExtenso</definedName>
    <definedName name="hjasdaiusd" localSheetId="51">[14]!PassaExtenso</definedName>
    <definedName name="hjasdaiusd" localSheetId="52">[14]!PassaExtenso</definedName>
    <definedName name="hjasdaiusd" localSheetId="57">[14]!PassaExtenso</definedName>
    <definedName name="hjasdaiusd" localSheetId="58">[14]!PassaExtenso</definedName>
    <definedName name="hjasdaiusd" localSheetId="59">[14]!PassaExtenso</definedName>
    <definedName name="hjasdaiusd" localSheetId="56">[14]!PassaExtenso</definedName>
    <definedName name="hjasdaiusd" localSheetId="126">[14]!PassaExtenso</definedName>
    <definedName name="hjasdaiusd" localSheetId="127">[14]!PassaExtenso</definedName>
    <definedName name="hjasdaiusd">[14]!PassaExtenso</definedName>
    <definedName name="HTML_CodePage" hidden="1">1252</definedName>
    <definedName name="HTML_Control" localSheetId="72" hidden="1">{"'Plan1 (2)'!$A$5:$F$63"}</definedName>
    <definedName name="HTML_Control" localSheetId="70" hidden="1">{"'Plan1 (2)'!$A$5:$F$63"}</definedName>
    <definedName name="HTML_Control" localSheetId="69" hidden="1">{"'Plan1 (2)'!$A$5:$F$63"}</definedName>
    <definedName name="HTML_Control" localSheetId="68" hidden="1">{"'Plan1 (2)'!$A$5:$F$63"}</definedName>
    <definedName name="HTML_Control" localSheetId="71" hidden="1">{"'Plan1 (2)'!$A$5:$F$63"}</definedName>
    <definedName name="HTML_Control" localSheetId="74" hidden="1">{"'Plan1 (2)'!$A$5:$F$63"}</definedName>
    <definedName name="HTML_Control" localSheetId="76" hidden="1">{"'Plan1 (2)'!$A$5:$F$63"}</definedName>
    <definedName name="HTML_Control" localSheetId="73" hidden="1">{"'Plan1 (2)'!$A$5:$F$63"}</definedName>
    <definedName name="HTML_Control" localSheetId="75" hidden="1">{"'Plan1 (2)'!$A$5:$F$63"}</definedName>
    <definedName name="HTML_Control" localSheetId="125" hidden="1">{"'Plan1 (2)'!$A$5:$F$63"}</definedName>
    <definedName name="HTML_Control" localSheetId="114" hidden="1">{"'Plan1 (2)'!$A$5:$F$63"}</definedName>
    <definedName name="HTML_Control" localSheetId="12" hidden="1">{"'Plan1 (2)'!$A$5:$F$63"}</definedName>
    <definedName name="HTML_Control" localSheetId="44" hidden="1">{"'Plan1 (2)'!$A$5:$F$63"}</definedName>
    <definedName name="HTML_Control" localSheetId="0" hidden="1">{"'EI 060 02'!$A$1:$K$59"}</definedName>
    <definedName name="HTML_Control" localSheetId="126" hidden="1">{"'Plan1 (2)'!$A$5:$F$63"}</definedName>
    <definedName name="HTML_Control" localSheetId="127" hidden="1">{"'Plan1 (2)'!$A$5:$F$63"}</definedName>
    <definedName name="HTML_Control" localSheetId="120" hidden="1">{"'Plan1 (2)'!$A$5:$F$63"}</definedName>
    <definedName name="HTML_Control" localSheetId="21" hidden="1">{"'Plan1 (2)'!$A$5:$F$63"}</definedName>
    <definedName name="HTML_Control" hidden="1">{"'Plan1 (2)'!$A$5:$F$63"}</definedName>
    <definedName name="HTML_Control_1" localSheetId="72">{"'Plan1 (2)'!$A$5:$F$63"}</definedName>
    <definedName name="HTML_Control_1" localSheetId="70">{"'Plan1 (2)'!$A$5:$F$63"}</definedName>
    <definedName name="HTML_Control_1" localSheetId="69">{"'Plan1 (2)'!$A$5:$F$63"}</definedName>
    <definedName name="HTML_Control_1" localSheetId="68">{"'Plan1 (2)'!$A$5:$F$63"}</definedName>
    <definedName name="HTML_Control_1" localSheetId="71">{"'Plan1 (2)'!$A$5:$F$63"}</definedName>
    <definedName name="HTML_Control_1" localSheetId="74">{"'Plan1 (2)'!$A$5:$F$63"}</definedName>
    <definedName name="HTML_Control_1" localSheetId="76">{"'Plan1 (2)'!$A$5:$F$63"}</definedName>
    <definedName name="HTML_Control_1" localSheetId="73">{"'Plan1 (2)'!$A$5:$F$63"}</definedName>
    <definedName name="HTML_Control_1" localSheetId="75">{"'Plan1 (2)'!$A$5:$F$63"}</definedName>
    <definedName name="HTML_Control_1" localSheetId="125">{"'Plan1 (2)'!$A$5:$F$63"}</definedName>
    <definedName name="HTML_Control_1" localSheetId="114">{"'Plan1 (2)'!$A$5:$F$63"}</definedName>
    <definedName name="HTML_Control_1" localSheetId="12">{"'Plan1 (2)'!$A$5:$F$63"}</definedName>
    <definedName name="HTML_Control_1" localSheetId="44">{"'Plan1 (2)'!$A$5:$F$63"}</definedName>
    <definedName name="HTML_Control_1" localSheetId="126">{"'Plan1 (2)'!$A$5:$F$63"}</definedName>
    <definedName name="HTML_Control_1" localSheetId="127">{"'Plan1 (2)'!$A$5:$F$63"}</definedName>
    <definedName name="HTML_Control_1" localSheetId="120">{"'Plan1 (2)'!$A$5:$F$63"}</definedName>
    <definedName name="HTML_Control_1" localSheetId="21">{"'Plan1 (2)'!$A$5:$F$63"}</definedName>
    <definedName name="HTML_Control_1">{"'Plan1 (2)'!$A$5:$F$63"}</definedName>
    <definedName name="HTML_Control_2" localSheetId="72">{"'Plan1 (2)'!$A$5:$F$63"}</definedName>
    <definedName name="HTML_Control_2" localSheetId="70">{"'Plan1 (2)'!$A$5:$F$63"}</definedName>
    <definedName name="HTML_Control_2" localSheetId="69">{"'Plan1 (2)'!$A$5:$F$63"}</definedName>
    <definedName name="HTML_Control_2" localSheetId="68">{"'Plan1 (2)'!$A$5:$F$63"}</definedName>
    <definedName name="HTML_Control_2" localSheetId="71">{"'Plan1 (2)'!$A$5:$F$63"}</definedName>
    <definedName name="HTML_Control_2" localSheetId="74">{"'Plan1 (2)'!$A$5:$F$63"}</definedName>
    <definedName name="HTML_Control_2" localSheetId="76">{"'Plan1 (2)'!$A$5:$F$63"}</definedName>
    <definedName name="HTML_Control_2" localSheetId="73">{"'Plan1 (2)'!$A$5:$F$63"}</definedName>
    <definedName name="HTML_Control_2" localSheetId="75">{"'Plan1 (2)'!$A$5:$F$63"}</definedName>
    <definedName name="HTML_Control_2" localSheetId="125">{"'Plan1 (2)'!$A$5:$F$63"}</definedName>
    <definedName name="HTML_Control_2" localSheetId="114">{"'Plan1 (2)'!$A$5:$F$63"}</definedName>
    <definedName name="HTML_Control_2" localSheetId="12">{"'Plan1 (2)'!$A$5:$F$63"}</definedName>
    <definedName name="HTML_Control_2" localSheetId="44">{"'Plan1 (2)'!$A$5:$F$63"}</definedName>
    <definedName name="HTML_Control_2" localSheetId="126">{"'Plan1 (2)'!$A$5:$F$63"}</definedName>
    <definedName name="HTML_Control_2" localSheetId="127">{"'Plan1 (2)'!$A$5:$F$63"}</definedName>
    <definedName name="HTML_Control_2" localSheetId="120">{"'Plan1 (2)'!$A$5:$F$63"}</definedName>
    <definedName name="HTML_Control_2" localSheetId="21">{"'Plan1 (2)'!$A$5:$F$63"}</definedName>
    <definedName name="HTML_Control_2">{"'Plan1 (2)'!$A$5:$F$63"}</definedName>
    <definedName name="HTML_Control_3" localSheetId="72">{"'Plan1 (2)'!$A$5:$F$63"}</definedName>
    <definedName name="HTML_Control_3" localSheetId="70">{"'Plan1 (2)'!$A$5:$F$63"}</definedName>
    <definedName name="HTML_Control_3" localSheetId="69">{"'Plan1 (2)'!$A$5:$F$63"}</definedName>
    <definedName name="HTML_Control_3" localSheetId="68">{"'Plan1 (2)'!$A$5:$F$63"}</definedName>
    <definedName name="HTML_Control_3" localSheetId="71">{"'Plan1 (2)'!$A$5:$F$63"}</definedName>
    <definedName name="HTML_Control_3" localSheetId="74">{"'Plan1 (2)'!$A$5:$F$63"}</definedName>
    <definedName name="HTML_Control_3" localSheetId="76">{"'Plan1 (2)'!$A$5:$F$63"}</definedName>
    <definedName name="HTML_Control_3" localSheetId="73">{"'Plan1 (2)'!$A$5:$F$63"}</definedName>
    <definedName name="HTML_Control_3" localSheetId="75">{"'Plan1 (2)'!$A$5:$F$63"}</definedName>
    <definedName name="HTML_Control_3" localSheetId="125">{"'Plan1 (2)'!$A$5:$F$63"}</definedName>
    <definedName name="HTML_Control_3" localSheetId="114">{"'Plan1 (2)'!$A$5:$F$63"}</definedName>
    <definedName name="HTML_Control_3" localSheetId="12">{"'Plan1 (2)'!$A$5:$F$63"}</definedName>
    <definedName name="HTML_Control_3" localSheetId="44">{"'Plan1 (2)'!$A$5:$F$63"}</definedName>
    <definedName name="HTML_Control_3" localSheetId="126">{"'Plan1 (2)'!$A$5:$F$63"}</definedName>
    <definedName name="HTML_Control_3" localSheetId="127">{"'Plan1 (2)'!$A$5:$F$63"}</definedName>
    <definedName name="HTML_Control_3" localSheetId="120">{"'Plan1 (2)'!$A$5:$F$63"}</definedName>
    <definedName name="HTML_Control_3" localSheetId="21">{"'Plan1 (2)'!$A$5:$F$63"}</definedName>
    <definedName name="HTML_Control_3">{"'Plan1 (2)'!$A$5:$F$63"}</definedName>
    <definedName name="HTML_Description" hidden="1">""</definedName>
    <definedName name="HTML_Email" hidden="1">""</definedName>
    <definedName name="HTML_Header" localSheetId="0" hidden="1">"EI 060 02"</definedName>
    <definedName name="HTML_Header" hidden="1">"Plan1 (2)"</definedName>
    <definedName name="HTML_LastUpdate" localSheetId="0" hidden="1">"05/05/03"</definedName>
    <definedName name="HTML_LastUpdate" hidden="1">"04/03/1999"</definedName>
    <definedName name="HTML_LineAfter" hidden="1">FALSE</definedName>
    <definedName name="HTML_LineBefore" hidden="1">FALSE</definedName>
    <definedName name="HTML_Name" localSheetId="0" hidden="1">"Keyloir"</definedName>
    <definedName name="HTML_Name" hidden="1">"Ana Tereza"</definedName>
    <definedName name="HTML_OBDlg2" hidden="1">TRUE</definedName>
    <definedName name="HTML_OBDlg4" hidden="1">TRUE</definedName>
    <definedName name="HTML_OS" hidden="1">0</definedName>
    <definedName name="HTML_PathFile" localSheetId="0" hidden="1">"C:\Meus documentos\EI 060-02.htm"</definedName>
    <definedName name="HTML_PathFile" hidden="1">"V:\Operacao de Maquinas\INTERDIÇÕES NA VP\MeuHTML.htm"</definedName>
    <definedName name="HTML_Title" localSheetId="0" hidden="1">"EI 060-02 Relatório"</definedName>
    <definedName name="HTML_Title" hidden="1">"TabLoc"</definedName>
    <definedName name="htrab" localSheetId="2">'[28]Equipamentos diretos'!#REF!</definedName>
    <definedName name="htrab">'[28]Equipamentos diretos'!#REF!</definedName>
    <definedName name="i" localSheetId="72">{"'Plan1 (2)'!$A$5:$F$63"}</definedName>
    <definedName name="i" localSheetId="70">{"'Plan1 (2)'!$A$5:$F$63"}</definedName>
    <definedName name="i" localSheetId="69">{"'Plan1 (2)'!$A$5:$F$63"}</definedName>
    <definedName name="i" localSheetId="68">{"'Plan1 (2)'!$A$5:$F$63"}</definedName>
    <definedName name="i" localSheetId="71">{"'Plan1 (2)'!$A$5:$F$63"}</definedName>
    <definedName name="i" localSheetId="74">{"'Plan1 (2)'!$A$5:$F$63"}</definedName>
    <definedName name="i" localSheetId="76">{"'Plan1 (2)'!$A$5:$F$63"}</definedName>
    <definedName name="i" localSheetId="73">{"'Plan1 (2)'!$A$5:$F$63"}</definedName>
    <definedName name="i" localSheetId="75">{"'Plan1 (2)'!$A$5:$F$63"}</definedName>
    <definedName name="i" localSheetId="125">{"'Plan1 (2)'!$A$5:$F$63"}</definedName>
    <definedName name="i" localSheetId="114">{"'Plan1 (2)'!$A$5:$F$63"}</definedName>
    <definedName name="i" localSheetId="12">{"'Plan1 (2)'!$A$5:$F$63"}</definedName>
    <definedName name="i" localSheetId="44">{"'Plan1 (2)'!$A$5:$F$63"}</definedName>
    <definedName name="I" localSheetId="0" hidden="1">[29]Poço!#REF!</definedName>
    <definedName name="i" localSheetId="126">{"'Plan1 (2)'!$A$5:$F$63"}</definedName>
    <definedName name="i" localSheetId="127">{"'Plan1 (2)'!$A$5:$F$63"}</definedName>
    <definedName name="i" localSheetId="120">{"'Plan1 (2)'!$A$5:$F$63"}</definedName>
    <definedName name="i" localSheetId="21">{"'Plan1 (2)'!$A$5:$F$63"}</definedName>
    <definedName name="i">{"'Plan1 (2)'!$A$5:$F$63"}</definedName>
    <definedName name="impress">"$#REF!.$A$1:$O$42"</definedName>
    <definedName name="IMPRESSÃO">#REF!</definedName>
    <definedName name="imprimação" localSheetId="72">#REF!,#REF!</definedName>
    <definedName name="imprimação" localSheetId="70">#REF!,#REF!</definedName>
    <definedName name="imprimação" localSheetId="69">#REF!,#REF!</definedName>
    <definedName name="imprimação" localSheetId="68">#REF!,#REF!</definedName>
    <definedName name="imprimação" localSheetId="114">#REF!,#REF!</definedName>
    <definedName name="imprimação" localSheetId="12">#REF!,#REF!</definedName>
    <definedName name="imprimação" localSheetId="0">#REF!,#REF!</definedName>
    <definedName name="imprimação">#REF!,#REF!</definedName>
    <definedName name="INDICE" localSheetId="72">#REF!</definedName>
    <definedName name="INDICE" localSheetId="70">#REF!</definedName>
    <definedName name="INDICE" localSheetId="69">#REF!</definedName>
    <definedName name="INDICE" localSheetId="68">#REF!</definedName>
    <definedName name="INDICE" localSheetId="114">#REF!</definedName>
    <definedName name="INDICE" localSheetId="12">#REF!</definedName>
    <definedName name="INDICE" localSheetId="124">#REF!</definedName>
    <definedName name="INDICE" localSheetId="121">#REF!</definedName>
    <definedName name="INDICE" localSheetId="122">#REF!</definedName>
    <definedName name="INDICE">#REF!</definedName>
    <definedName name="InhaltsvezSUMMEN" localSheetId="72">'[9]A.2- RESUMO'!#REF!</definedName>
    <definedName name="InhaltsvezSUMMEN" localSheetId="70">'[9]A.2- RESUMO'!#REF!</definedName>
    <definedName name="InhaltsvezSUMMEN" localSheetId="69">'[9]A.2- RESUMO'!#REF!</definedName>
    <definedName name="InhaltsvezSUMMEN" localSheetId="68">'[9]A.2- RESUMO'!#REF!</definedName>
    <definedName name="InhaltsvezSUMMEN" localSheetId="114">'[9]A.2- RESUMO'!#REF!</definedName>
    <definedName name="InhaltsvezSUMMEN" localSheetId="12">'[9]A.2- RESUMO'!#REF!</definedName>
    <definedName name="InhaltsvezSUMMEN" localSheetId="0">'[9]A.2- RESUMO'!#REF!</definedName>
    <definedName name="InhaltsvezSUMMEN">'[9]A.2- RESUMO'!#REF!</definedName>
    <definedName name="INSS" localSheetId="72">#REF!</definedName>
    <definedName name="INSS" localSheetId="70">#REF!</definedName>
    <definedName name="INSS" localSheetId="69">#REF!</definedName>
    <definedName name="INSS" localSheetId="68">#REF!</definedName>
    <definedName name="INSS" localSheetId="125">#REF!</definedName>
    <definedName name="INSS" localSheetId="114">#REF!</definedName>
    <definedName name="INSS" localSheetId="12">#REF!</definedName>
    <definedName name="INSS" localSheetId="0">#REF!</definedName>
    <definedName name="INSS" localSheetId="126">#REF!</definedName>
    <definedName name="INSS" localSheetId="127">#REF!</definedName>
    <definedName name="INSS">#REF!</definedName>
    <definedName name="insumo" localSheetId="72">#REF!</definedName>
    <definedName name="insumo" localSheetId="70">#REF!</definedName>
    <definedName name="insumo" localSheetId="69">#REF!</definedName>
    <definedName name="insumo" localSheetId="68">#REF!</definedName>
    <definedName name="insumo" localSheetId="125">#REF!</definedName>
    <definedName name="insumo" localSheetId="114">#REF!</definedName>
    <definedName name="insumo" localSheetId="12">#REF!</definedName>
    <definedName name="insumo" localSheetId="126">#REF!</definedName>
    <definedName name="insumo" localSheetId="127">#REF!</definedName>
    <definedName name="insumo" localSheetId="124">#REF!</definedName>
    <definedName name="insumo" localSheetId="121">#REF!</definedName>
    <definedName name="insumo" localSheetId="122">#REF!</definedName>
    <definedName name="insumo">#REF!</definedName>
    <definedName name="INSUMOS">[30]MAT!$A$3:$E$249</definedName>
    <definedName name="INVALIDO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_1">#N/A</definedName>
    <definedName name="INVALIDO_2">#N/A</definedName>
    <definedName name="INVALIDO_3">#N/A</definedName>
    <definedName name="Item">"'file://Execucao/lobo 1/Renato Lobo/234 MBR/Planilhas/Vargem Grande.xls'#$'Planilha Original'.$A$2:'file://Execucao/lobo 1/Renato Lobo/234 MBR/Planilhas/Vargem Grande.xls'#$'Planilha Original'.$X$3277"</definedName>
    <definedName name="item1">'[31]Plan 2_7'!$A$4:$R$2819</definedName>
    <definedName name="JANEIRO2003" hidden="1">{#N/A,#N/A,TRUE,"Serviços"}</definedName>
    <definedName name="JR_PAGE_ANCHOR_0_1" localSheetId="72">#REF!</definedName>
    <definedName name="JR_PAGE_ANCHOR_0_1" localSheetId="70">#REF!</definedName>
    <definedName name="JR_PAGE_ANCHOR_0_1" localSheetId="69">#REF!</definedName>
    <definedName name="JR_PAGE_ANCHOR_0_1" localSheetId="68">#REF!</definedName>
    <definedName name="JR_PAGE_ANCHOR_0_1" localSheetId="125">#REF!</definedName>
    <definedName name="JR_PAGE_ANCHOR_0_1" localSheetId="114">#REF!</definedName>
    <definedName name="JR_PAGE_ANCHOR_0_1" localSheetId="12">#REF!</definedName>
    <definedName name="JR_PAGE_ANCHOR_0_1" localSheetId="0">#REF!</definedName>
    <definedName name="JR_PAGE_ANCHOR_0_1" localSheetId="126">#REF!</definedName>
    <definedName name="JR_PAGE_ANCHOR_0_1" localSheetId="127">#REF!</definedName>
    <definedName name="JR_PAGE_ANCHOR_0_1">#REF!</definedName>
    <definedName name="k" localSheetId="72">'[3]Bm 8'!#REF!</definedName>
    <definedName name="k" localSheetId="70">'[3]Bm 8'!#REF!</definedName>
    <definedName name="k" localSheetId="69">'[3]Bm 8'!#REF!</definedName>
    <definedName name="k" localSheetId="68">'[3]Bm 8'!#REF!</definedName>
    <definedName name="k" localSheetId="114">'[3]Bm 8'!#REF!</definedName>
    <definedName name="k" localSheetId="12">'[3]Bm 8'!#REF!</definedName>
    <definedName name="k" localSheetId="0">'[3]Bm 8'!#REF!</definedName>
    <definedName name="k">'[3]Bm 8'!#REF!</definedName>
    <definedName name="kajuste">'[32]custo direto'!$Q$40</definedName>
    <definedName name="kcomp100" localSheetId="2">#REF!</definedName>
    <definedName name="kcomp100">#REF!</definedName>
    <definedName name="kcomp95" localSheetId="2">#REF!</definedName>
    <definedName name="kcomp95">#REF!</definedName>
    <definedName name="keqpav">[33]multiplicadores!$C$20</definedName>
    <definedName name="keqterr">[33]multiplicadores!$C$10</definedName>
    <definedName name="KKKK" localSheetId="72">#REF!,#REF!</definedName>
    <definedName name="KKKK" localSheetId="70">#REF!,#REF!</definedName>
    <definedName name="KKKK" localSheetId="69">#REF!,#REF!</definedName>
    <definedName name="KKKK" localSheetId="68">#REF!,#REF!</definedName>
    <definedName name="KKKK" localSheetId="114">#REF!,#REF!</definedName>
    <definedName name="KKKK" localSheetId="12">#REF!,#REF!</definedName>
    <definedName name="KKKK" localSheetId="0">#REF!,#REF!</definedName>
    <definedName name="KKKK">#REF!,#REF!</definedName>
    <definedName name="kkkk2" localSheetId="72">#REF!,#REF!</definedName>
    <definedName name="kkkk2" localSheetId="70">#REF!,#REF!</definedName>
    <definedName name="kkkk2" localSheetId="69">#REF!,#REF!</definedName>
    <definedName name="kkkk2" localSheetId="68">#REF!,#REF!</definedName>
    <definedName name="kkkk2" localSheetId="114">#REF!,#REF!</definedName>
    <definedName name="kkkk2" localSheetId="12">#REF!,#REF!</definedName>
    <definedName name="kkkk2" localSheetId="0">#REF!,#REF!</definedName>
    <definedName name="kkkk2">#REF!,#REF!</definedName>
    <definedName name="kkkkkkk" localSheetId="72">#REF!</definedName>
    <definedName name="kkkkkkk" localSheetId="70">#REF!</definedName>
    <definedName name="kkkkkkk" localSheetId="69">#REF!</definedName>
    <definedName name="kkkkkkk" localSheetId="68">#REF!</definedName>
    <definedName name="kkkkkkk" localSheetId="114">#REF!</definedName>
    <definedName name="kkkkkkk" localSheetId="12">#REF!</definedName>
    <definedName name="kkkkkkk" localSheetId="0">#REF!</definedName>
    <definedName name="kkkkkkk">#REF!</definedName>
    <definedName name="kkkkkkkk3" localSheetId="72">#REF!,#REF!</definedName>
    <definedName name="kkkkkkkk3" localSheetId="70">#REF!,#REF!</definedName>
    <definedName name="kkkkkkkk3" localSheetId="69">#REF!,#REF!</definedName>
    <definedName name="kkkkkkkk3" localSheetId="68">#REF!,#REF!</definedName>
    <definedName name="kkkkkkkk3" localSheetId="114">#REF!,#REF!</definedName>
    <definedName name="kkkkkkkk3" localSheetId="12">#REF!,#REF!</definedName>
    <definedName name="kkkkkkkk3" localSheetId="0">#REF!,#REF!</definedName>
    <definedName name="kkkkkkkk3">#REF!,#REF!</definedName>
    <definedName name="kl" localSheetId="72">#REF!</definedName>
    <definedName name="kl" localSheetId="70">#REF!</definedName>
    <definedName name="kl" localSheetId="69">#REF!</definedName>
    <definedName name="kl" localSheetId="68">#REF!</definedName>
    <definedName name="kl" localSheetId="114">#REF!</definedName>
    <definedName name="kl" localSheetId="12">#REF!</definedName>
    <definedName name="kl" localSheetId="0">#REF!</definedName>
    <definedName name="kl">#REF!</definedName>
    <definedName name="klkl" localSheetId="72">#REF!</definedName>
    <definedName name="klkl" localSheetId="70">#REF!</definedName>
    <definedName name="klkl" localSheetId="69">#REF!</definedName>
    <definedName name="klkl" localSheetId="68">#REF!</definedName>
    <definedName name="klkl" localSheetId="114">#REF!</definedName>
    <definedName name="klkl" localSheetId="12">#REF!</definedName>
    <definedName name="klkl" localSheetId="0">#REF!</definedName>
    <definedName name="klkl">#REF!</definedName>
    <definedName name="knovobdi">[33]multiplicadores!$C$28</definedName>
    <definedName name="KPAV" localSheetId="72">#REF!</definedName>
    <definedName name="KPAV" localSheetId="70">#REF!</definedName>
    <definedName name="KPAV" localSheetId="69">#REF!</definedName>
    <definedName name="KPAV" localSheetId="68">#REF!</definedName>
    <definedName name="KPAV" localSheetId="114">#REF!</definedName>
    <definedName name="KPAV" localSheetId="12">#REF!</definedName>
    <definedName name="KPAV" localSheetId="124">#REF!</definedName>
    <definedName name="KPAV" localSheetId="121">#REF!</definedName>
    <definedName name="KPAV" localSheetId="122">#REF!</definedName>
    <definedName name="KPAV">#REF!</definedName>
    <definedName name="KTER" localSheetId="124">#REF!</definedName>
    <definedName name="KTER" localSheetId="121">#REF!</definedName>
    <definedName name="KTER" localSheetId="122">#REF!</definedName>
    <definedName name="KTER">#REF!</definedName>
    <definedName name="lab" hidden="1">{#N/A,#N/A,TRUE,"Serviços"}</definedName>
    <definedName name="Laranjeiras" localSheetId="72">#REF!,#REF!</definedName>
    <definedName name="Laranjeiras" localSheetId="70">#REF!,#REF!</definedName>
    <definedName name="Laranjeiras" localSheetId="69">#REF!,#REF!</definedName>
    <definedName name="Laranjeiras" localSheetId="68">#REF!,#REF!</definedName>
    <definedName name="Laranjeiras" localSheetId="114">#REF!,#REF!</definedName>
    <definedName name="Laranjeiras" localSheetId="12">#REF!,#REF!</definedName>
    <definedName name="Laranjeiras" localSheetId="0">#REF!,#REF!</definedName>
    <definedName name="Laranjeiras">#REF!,#REF!</definedName>
    <definedName name="LEIS_CAPA" localSheetId="2">#REF!</definedName>
    <definedName name="LEIS_CAPA">#REF!</definedName>
    <definedName name="LEIS_H" localSheetId="2">#REF!</definedName>
    <definedName name="LEIS_H">#REF!</definedName>
    <definedName name="LEIS_M">'[16]LEIS MENSALISTA'!$D$51</definedName>
    <definedName name="lista" localSheetId="0">#REF!</definedName>
    <definedName name="Lista">"#REF!"</definedName>
    <definedName name="lista.coluna" localSheetId="72">#REF!</definedName>
    <definedName name="lista.coluna" localSheetId="70">#REF!</definedName>
    <definedName name="lista.coluna" localSheetId="69">#REF!</definedName>
    <definedName name="lista.coluna" localSheetId="68">#REF!</definedName>
    <definedName name="lista.coluna" localSheetId="114">#REF!</definedName>
    <definedName name="lista.coluna" localSheetId="12">#REF!</definedName>
    <definedName name="lista.coluna" localSheetId="0">#REF!</definedName>
    <definedName name="lista.coluna">#REF!</definedName>
    <definedName name="lista.linha" localSheetId="72">#REF!</definedName>
    <definedName name="lista.linha" localSheetId="70">#REF!</definedName>
    <definedName name="lista.linha" localSheetId="69">#REF!</definedName>
    <definedName name="lista.linha" localSheetId="68">#REF!</definedName>
    <definedName name="lista.linha" localSheetId="114">#REF!</definedName>
    <definedName name="lista.linha" localSheetId="12">#REF!</definedName>
    <definedName name="lista.linha" localSheetId="0">#REF!</definedName>
    <definedName name="lista.linha">#REF!</definedName>
    <definedName name="Lista_1">"#REF!"</definedName>
    <definedName name="Lista_2">"#REF!"</definedName>
    <definedName name="Lista_3">"#REF!"</definedName>
    <definedName name="ListaFim">"#REF!"</definedName>
    <definedName name="ListaFim_1">"#REF!"</definedName>
    <definedName name="ListaFim_2">"#REF!"</definedName>
    <definedName name="ListaFim_3">"#REF!"</definedName>
    <definedName name="LK">[0]!LK</definedName>
    <definedName name="LLLLL" localSheetId="72">#REF!,#REF!</definedName>
    <definedName name="LLLLL" localSheetId="70">#REF!,#REF!</definedName>
    <definedName name="LLLLL" localSheetId="69">#REF!,#REF!</definedName>
    <definedName name="LLLLL" localSheetId="68">#REF!,#REF!</definedName>
    <definedName name="LLLLL" localSheetId="114">#REF!,#REF!</definedName>
    <definedName name="LLLLL" localSheetId="12">#REF!,#REF!</definedName>
    <definedName name="LLLLL" localSheetId="0">#REF!,#REF!</definedName>
    <definedName name="LLLLL">#REF!,#REF!</definedName>
    <definedName name="llllllll">[0]!llllllll</definedName>
    <definedName name="lokar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_1">#N/A</definedName>
    <definedName name="lokar_2">#N/A</definedName>
    <definedName name="lokar_3">#N/A</definedName>
    <definedName name="luis" localSheetId="72" hidden="1">{"'Plan1 (2)'!$A$5:$F$63"}</definedName>
    <definedName name="luis" localSheetId="70" hidden="1">{"'Plan1 (2)'!$A$5:$F$63"}</definedName>
    <definedName name="luis" localSheetId="69" hidden="1">{"'Plan1 (2)'!$A$5:$F$63"}</definedName>
    <definedName name="luis" localSheetId="68" hidden="1">{"'Plan1 (2)'!$A$5:$F$63"}</definedName>
    <definedName name="luis" localSheetId="71" hidden="1">{"'Plan1 (2)'!$A$5:$F$63"}</definedName>
    <definedName name="luis" localSheetId="74" hidden="1">{"'Plan1 (2)'!$A$5:$F$63"}</definedName>
    <definedName name="luis" localSheetId="76" hidden="1">{"'Plan1 (2)'!$A$5:$F$63"}</definedName>
    <definedName name="luis" localSheetId="73" hidden="1">{"'Plan1 (2)'!$A$5:$F$63"}</definedName>
    <definedName name="luis" localSheetId="75" hidden="1">{"'Plan1 (2)'!$A$5:$F$63"}</definedName>
    <definedName name="luis" localSheetId="125" hidden="1">{"'Plan1 (2)'!$A$5:$F$63"}</definedName>
    <definedName name="luis" localSheetId="114" hidden="1">{"'Plan1 (2)'!$A$5:$F$63"}</definedName>
    <definedName name="luis" localSheetId="12" hidden="1">{"'Plan1 (2)'!$A$5:$F$63"}</definedName>
    <definedName name="luis" localSheetId="44" hidden="1">{"'Plan1 (2)'!$A$5:$F$63"}</definedName>
    <definedName name="luis" localSheetId="126" hidden="1">{"'Plan1 (2)'!$A$5:$F$63"}</definedName>
    <definedName name="luis" localSheetId="127" hidden="1">{"'Plan1 (2)'!$A$5:$F$63"}</definedName>
    <definedName name="luis" localSheetId="120" hidden="1">{"'Plan1 (2)'!$A$5:$F$63"}</definedName>
    <definedName name="luis" localSheetId="21" hidden="1">{"'Plan1 (2)'!$A$5:$F$63"}</definedName>
    <definedName name="luis" hidden="1">{"'Plan1 (2)'!$A$5:$F$63"}</definedName>
    <definedName name="luis_1" localSheetId="72">{"'Plan1 (2)'!$A$5:$F$63"}</definedName>
    <definedName name="luis_1" localSheetId="70">{"'Plan1 (2)'!$A$5:$F$63"}</definedName>
    <definedName name="luis_1" localSheetId="69">{"'Plan1 (2)'!$A$5:$F$63"}</definedName>
    <definedName name="luis_1" localSheetId="68">{"'Plan1 (2)'!$A$5:$F$63"}</definedName>
    <definedName name="luis_1" localSheetId="71">{"'Plan1 (2)'!$A$5:$F$63"}</definedName>
    <definedName name="luis_1" localSheetId="74">{"'Plan1 (2)'!$A$5:$F$63"}</definedName>
    <definedName name="luis_1" localSheetId="76">{"'Plan1 (2)'!$A$5:$F$63"}</definedName>
    <definedName name="luis_1" localSheetId="73">{"'Plan1 (2)'!$A$5:$F$63"}</definedName>
    <definedName name="luis_1" localSheetId="75">{"'Plan1 (2)'!$A$5:$F$63"}</definedName>
    <definedName name="luis_1" localSheetId="125">{"'Plan1 (2)'!$A$5:$F$63"}</definedName>
    <definedName name="luis_1" localSheetId="114">{"'Plan1 (2)'!$A$5:$F$63"}</definedName>
    <definedName name="luis_1" localSheetId="12">{"'Plan1 (2)'!$A$5:$F$63"}</definedName>
    <definedName name="luis_1" localSheetId="44">{"'Plan1 (2)'!$A$5:$F$63"}</definedName>
    <definedName name="luis_1" localSheetId="126">{"'Plan1 (2)'!$A$5:$F$63"}</definedName>
    <definedName name="luis_1" localSheetId="127">{"'Plan1 (2)'!$A$5:$F$63"}</definedName>
    <definedName name="luis_1" localSheetId="120">{"'Plan1 (2)'!$A$5:$F$63"}</definedName>
    <definedName name="luis_1" localSheetId="21">{"'Plan1 (2)'!$A$5:$F$63"}</definedName>
    <definedName name="luis_1">{"'Plan1 (2)'!$A$5:$F$63"}</definedName>
    <definedName name="luis_2" localSheetId="72">{"'Plan1 (2)'!$A$5:$F$63"}</definedName>
    <definedName name="luis_2" localSheetId="70">{"'Plan1 (2)'!$A$5:$F$63"}</definedName>
    <definedName name="luis_2" localSheetId="69">{"'Plan1 (2)'!$A$5:$F$63"}</definedName>
    <definedName name="luis_2" localSheetId="68">{"'Plan1 (2)'!$A$5:$F$63"}</definedName>
    <definedName name="luis_2" localSheetId="71">{"'Plan1 (2)'!$A$5:$F$63"}</definedName>
    <definedName name="luis_2" localSheetId="74">{"'Plan1 (2)'!$A$5:$F$63"}</definedName>
    <definedName name="luis_2" localSheetId="76">{"'Plan1 (2)'!$A$5:$F$63"}</definedName>
    <definedName name="luis_2" localSheetId="73">{"'Plan1 (2)'!$A$5:$F$63"}</definedName>
    <definedName name="luis_2" localSheetId="75">{"'Plan1 (2)'!$A$5:$F$63"}</definedName>
    <definedName name="luis_2" localSheetId="125">{"'Plan1 (2)'!$A$5:$F$63"}</definedName>
    <definedName name="luis_2" localSheetId="114">{"'Plan1 (2)'!$A$5:$F$63"}</definedName>
    <definedName name="luis_2" localSheetId="12">{"'Plan1 (2)'!$A$5:$F$63"}</definedName>
    <definedName name="luis_2" localSheetId="44">{"'Plan1 (2)'!$A$5:$F$63"}</definedName>
    <definedName name="luis_2" localSheetId="126">{"'Plan1 (2)'!$A$5:$F$63"}</definedName>
    <definedName name="luis_2" localSheetId="127">{"'Plan1 (2)'!$A$5:$F$63"}</definedName>
    <definedName name="luis_2" localSheetId="120">{"'Plan1 (2)'!$A$5:$F$63"}</definedName>
    <definedName name="luis_2" localSheetId="21">{"'Plan1 (2)'!$A$5:$F$63"}</definedName>
    <definedName name="luis_2">{"'Plan1 (2)'!$A$5:$F$63"}</definedName>
    <definedName name="luis_3" localSheetId="72">{"'Plan1 (2)'!$A$5:$F$63"}</definedName>
    <definedName name="luis_3" localSheetId="70">{"'Plan1 (2)'!$A$5:$F$63"}</definedName>
    <definedName name="luis_3" localSheetId="69">{"'Plan1 (2)'!$A$5:$F$63"}</definedName>
    <definedName name="luis_3" localSheetId="68">{"'Plan1 (2)'!$A$5:$F$63"}</definedName>
    <definedName name="luis_3" localSheetId="71">{"'Plan1 (2)'!$A$5:$F$63"}</definedName>
    <definedName name="luis_3" localSheetId="74">{"'Plan1 (2)'!$A$5:$F$63"}</definedName>
    <definedName name="luis_3" localSheetId="76">{"'Plan1 (2)'!$A$5:$F$63"}</definedName>
    <definedName name="luis_3" localSheetId="73">{"'Plan1 (2)'!$A$5:$F$63"}</definedName>
    <definedName name="luis_3" localSheetId="75">{"'Plan1 (2)'!$A$5:$F$63"}</definedName>
    <definedName name="luis_3" localSheetId="125">{"'Plan1 (2)'!$A$5:$F$63"}</definedName>
    <definedName name="luis_3" localSheetId="114">{"'Plan1 (2)'!$A$5:$F$63"}</definedName>
    <definedName name="luis_3" localSheetId="12">{"'Plan1 (2)'!$A$5:$F$63"}</definedName>
    <definedName name="luis_3" localSheetId="44">{"'Plan1 (2)'!$A$5:$F$63"}</definedName>
    <definedName name="luis_3" localSheetId="126">{"'Plan1 (2)'!$A$5:$F$63"}</definedName>
    <definedName name="luis_3" localSheetId="127">{"'Plan1 (2)'!$A$5:$F$63"}</definedName>
    <definedName name="luis_3" localSheetId="120">{"'Plan1 (2)'!$A$5:$F$63"}</definedName>
    <definedName name="luis_3" localSheetId="21">{"'Plan1 (2)'!$A$5:$F$63"}</definedName>
    <definedName name="luis_3">{"'Plan1 (2)'!$A$5:$F$63"}</definedName>
    <definedName name="m">[0]!m</definedName>
    <definedName name="Massa">[34]Teor!$F$3:$F$7</definedName>
    <definedName name="mat">[35]Mat!$B$4:$E$528</definedName>
    <definedName name="MATRIZ_DE_RESPONSABILIDADE" localSheetId="0">#REF!</definedName>
    <definedName name="MATRIZ_DE_RESPONSABILIDADE">#REF!</definedName>
    <definedName name="mattubcust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_1">#N/A</definedName>
    <definedName name="mattubcust_2">#N/A</definedName>
    <definedName name="mattubcust_3">#N/A</definedName>
    <definedName name="MCOD02.020.0010" localSheetId="124">[36]MEMORIAL!#REF!</definedName>
    <definedName name="MCOD02.020.0010">[36]MEMORIAL!#REF!</definedName>
    <definedName name="MCOD02.020.0010_1" localSheetId="124">[37]MEMORIAL!#REF!</definedName>
    <definedName name="MCOD02.020.0010_1">[37]MEMORIAL!#REF!</definedName>
    <definedName name="MCOD02.020.0070" localSheetId="124">[36]MEMORIAL!#REF!</definedName>
    <definedName name="MCOD02.020.0070">[36]MEMORIAL!#REF!</definedName>
    <definedName name="MCOD02.020.0070_1" localSheetId="124">[37]MEMORIAL!#REF!</definedName>
    <definedName name="MCOD02.020.0070_1">[37]MEMORIAL!#REF!</definedName>
    <definedName name="MCOD02.030.0090" localSheetId="124">[36]MEMORIAL!#REF!</definedName>
    <definedName name="MCOD02.030.0090">[36]MEMORIAL!#REF!</definedName>
    <definedName name="MCOD02.030.0090_1" localSheetId="124">[37]MEMORIAL!#REF!</definedName>
    <definedName name="MCOD02.030.0090_1">[37]MEMORIAL!#REF!</definedName>
    <definedName name="MCOD02.030.0100" localSheetId="124">[36]MEMORIAL!#REF!</definedName>
    <definedName name="MCOD02.030.0100">[36]MEMORIAL!#REF!</definedName>
    <definedName name="MCOD02.030.0100_1" localSheetId="124">[37]MEMORIAL!#REF!</definedName>
    <definedName name="MCOD02.030.0100_1">[37]MEMORIAL!#REF!</definedName>
    <definedName name="MCOD02.040.0200" localSheetId="124">[36]MEMORIAL!#REF!</definedName>
    <definedName name="MCOD02.040.0200">[36]MEMORIAL!#REF!</definedName>
    <definedName name="MCOD02.040.0200_1" localSheetId="124">[37]MEMORIAL!#REF!</definedName>
    <definedName name="MCOD02.040.0200_1">[37]MEMORIAL!#REF!</definedName>
    <definedName name="MCOD02.040.0280" localSheetId="124">[36]MEMORIAL!#REF!</definedName>
    <definedName name="MCOD02.040.0280">[36]MEMORIAL!#REF!</definedName>
    <definedName name="MCOD02.040.0280_1" localSheetId="124">[37]MEMORIAL!#REF!</definedName>
    <definedName name="MCOD02.040.0280_1">[37]MEMORIAL!#REF!</definedName>
    <definedName name="MCOD02.040.0921" localSheetId="124">[36]MEMORIAL!#REF!</definedName>
    <definedName name="MCOD02.040.0921">[36]MEMORIAL!#REF!</definedName>
    <definedName name="MCOD02.040.0921_1" localSheetId="124">[37]MEMORIAL!#REF!</definedName>
    <definedName name="MCOD02.040.0921_1">[37]MEMORIAL!#REF!</definedName>
    <definedName name="MCOD02.040.1055" localSheetId="124">[36]MEMORIAL!#REF!</definedName>
    <definedName name="MCOD02.040.1055">[36]MEMORIAL!#REF!</definedName>
    <definedName name="MCOD02.040.1055_1" localSheetId="124">[37]MEMORIAL!#REF!</definedName>
    <definedName name="MCOD02.040.1055_1">[37]MEMORIAL!#REF!</definedName>
    <definedName name="MCOD02.040.1060" localSheetId="124">[36]MEMORIAL!#REF!</definedName>
    <definedName name="MCOD02.040.1060">[36]MEMORIAL!#REF!</definedName>
    <definedName name="MCOD02.040.1060_1" localSheetId="124">[37]MEMORIAL!#REF!</definedName>
    <definedName name="MCOD02.040.1060_1">[37]MEMORIAL!#REF!</definedName>
    <definedName name="MCOD02.040.3790" localSheetId="124">[36]MEMORIAL!#REF!</definedName>
    <definedName name="MCOD02.040.3790">[36]MEMORIAL!#REF!</definedName>
    <definedName name="MCOD02.040.3790_1" localSheetId="124">[37]MEMORIAL!#REF!</definedName>
    <definedName name="MCOD02.040.3790_1">[37]MEMORIAL!#REF!</definedName>
    <definedName name="MCOD02.040.3800" localSheetId="124">[36]MEMORIAL!#REF!</definedName>
    <definedName name="MCOD02.040.3800">[36]MEMORIAL!#REF!</definedName>
    <definedName name="MCOD02.040.3800_1" localSheetId="124">[37]MEMORIAL!#REF!</definedName>
    <definedName name="MCOD02.040.3800_1">[37]MEMORIAL!#REF!</definedName>
    <definedName name="MCOD02.040.3810" localSheetId="124">[36]MEMORIAL!#REF!</definedName>
    <definedName name="MCOD02.040.3810">[36]MEMORIAL!#REF!</definedName>
    <definedName name="MCOD02.040.3810_1" localSheetId="124">[37]MEMORIAL!#REF!</definedName>
    <definedName name="MCOD02.040.3810_1">[37]MEMORIAL!#REF!</definedName>
    <definedName name="MCOD02.040.4510" localSheetId="124">[36]MEMORIAL!#REF!</definedName>
    <definedName name="MCOD02.040.4510">[36]MEMORIAL!#REF!</definedName>
    <definedName name="MCOD02.040.4510_1" localSheetId="124">[37]MEMORIAL!#REF!</definedName>
    <definedName name="MCOD02.040.4510_1">[37]MEMORIAL!#REF!</definedName>
    <definedName name="MCOD02.040.4520" localSheetId="124">[36]MEMORIAL!#REF!</definedName>
    <definedName name="MCOD02.040.4520">[36]MEMORIAL!#REF!</definedName>
    <definedName name="MCOD02.040.4520_1" localSheetId="124">[37]MEMORIAL!#REF!</definedName>
    <definedName name="MCOD02.040.4520_1">[37]MEMORIAL!#REF!</definedName>
    <definedName name="MCOD02.040.4550" localSheetId="124">[36]MEMORIAL!#REF!</definedName>
    <definedName name="MCOD02.040.4550">[36]MEMORIAL!#REF!</definedName>
    <definedName name="MCOD02.040.4550_1" localSheetId="124">[37]MEMORIAL!#REF!</definedName>
    <definedName name="MCOD02.040.4550_1">[37]MEMORIAL!#REF!</definedName>
    <definedName name="MCOD02.040.4620" localSheetId="124">[36]MEMORIAL!#REF!</definedName>
    <definedName name="MCOD02.040.4620">[36]MEMORIAL!#REF!</definedName>
    <definedName name="MCOD02.040.4620_1" localSheetId="124">[37]MEMORIAL!#REF!</definedName>
    <definedName name="MCOD02.040.4620_1">[37]MEMORIAL!#REF!</definedName>
    <definedName name="MCOD02.040.4630" localSheetId="124">[36]MEMORIAL!#REF!</definedName>
    <definedName name="MCOD02.040.4630">[36]MEMORIAL!#REF!</definedName>
    <definedName name="MCOD02.040.4630_1" localSheetId="124">[37]MEMORIAL!#REF!</definedName>
    <definedName name="MCOD02.040.4630_1">[37]MEMORIAL!#REF!</definedName>
    <definedName name="MCOD02.040.4636" localSheetId="124">[36]MEMORIAL!#REF!</definedName>
    <definedName name="MCOD02.040.4636">[36]MEMORIAL!#REF!</definedName>
    <definedName name="MCOD02.040.4636_1" localSheetId="124">[37]MEMORIAL!#REF!</definedName>
    <definedName name="MCOD02.040.4636_1">[37]MEMORIAL!#REF!</definedName>
    <definedName name="MCOD02.040.4690" localSheetId="124">[36]MEMORIAL!#REF!</definedName>
    <definedName name="MCOD02.040.4690">[36]MEMORIAL!#REF!</definedName>
    <definedName name="MCOD02.040.4690_1" localSheetId="124">[37]MEMORIAL!#REF!</definedName>
    <definedName name="MCOD02.040.4690_1">[37]MEMORIAL!#REF!</definedName>
    <definedName name="MCOD02.040.7402" localSheetId="124">[36]MEMORIAL!#REF!</definedName>
    <definedName name="MCOD02.040.7402">[36]MEMORIAL!#REF!</definedName>
    <definedName name="MCOD02.040.7402_1" localSheetId="124">[37]MEMORIAL!#REF!</definedName>
    <definedName name="MCOD02.040.7402_1">[37]MEMORIAL!#REF!</definedName>
    <definedName name="MCOD02.040.9800" localSheetId="124">[36]MEMORIAL!#REF!</definedName>
    <definedName name="MCOD02.040.9800">[36]MEMORIAL!#REF!</definedName>
    <definedName name="MCOD02.040.9800_1" localSheetId="124">[37]MEMORIAL!#REF!</definedName>
    <definedName name="MCOD02.040.9800_1">[37]MEMORIAL!#REF!</definedName>
    <definedName name="MCOD02.040.9802" localSheetId="124">[36]MEMORIAL!#REF!</definedName>
    <definedName name="MCOD02.040.9802">[36]MEMORIAL!#REF!</definedName>
    <definedName name="MCOD02.040.9802_1" localSheetId="124">[37]MEMORIAL!#REF!</definedName>
    <definedName name="MCOD02.040.9802_1">[37]MEMORIAL!#REF!</definedName>
    <definedName name="MCOD02.040.9804" localSheetId="124">[36]MEMORIAL!#REF!</definedName>
    <definedName name="MCOD02.040.9804">[36]MEMORIAL!#REF!</definedName>
    <definedName name="MCOD02.040.9804_1" localSheetId="124">[37]MEMORIAL!#REF!</definedName>
    <definedName name="MCOD02.040.9804_1">[37]MEMORIAL!#REF!</definedName>
    <definedName name="MCOD02.110.0014" localSheetId="124">[36]MEMORIAL!#REF!</definedName>
    <definedName name="MCOD02.110.0014">[36]MEMORIAL!#REF!</definedName>
    <definedName name="MCOD02.110.0014_1" localSheetId="124">[37]MEMORIAL!#REF!</definedName>
    <definedName name="MCOD02.110.0014_1">[37]MEMORIAL!#REF!</definedName>
    <definedName name="MCOD02.110.0054" localSheetId="124">[36]MEMORIAL!#REF!</definedName>
    <definedName name="MCOD02.110.0054">[36]MEMORIAL!#REF!</definedName>
    <definedName name="MCOD02.110.0054_1" localSheetId="124">[37]MEMORIAL!#REF!</definedName>
    <definedName name="MCOD02.110.0054_1">[37]MEMORIAL!#REF!</definedName>
    <definedName name="MCOD02.110.0066" localSheetId="124">[36]MEMORIAL!#REF!</definedName>
    <definedName name="MCOD02.110.0066">[36]MEMORIAL!#REF!</definedName>
    <definedName name="MCOD02.110.0066_1" localSheetId="124">[37]MEMORIAL!#REF!</definedName>
    <definedName name="MCOD02.110.0066_1">[37]MEMORIAL!#REF!</definedName>
    <definedName name="MCOD02.110.0094" localSheetId="124">[36]MEMORIAL!#REF!</definedName>
    <definedName name="MCOD02.110.0094">[36]MEMORIAL!#REF!</definedName>
    <definedName name="MCOD02.110.0094_1" localSheetId="124">[37]MEMORIAL!#REF!</definedName>
    <definedName name="MCOD02.110.0094_1">[37]MEMORIAL!#REF!</definedName>
    <definedName name="MCOD02.110.0106" localSheetId="124">[36]MEMORIAL!#REF!</definedName>
    <definedName name="MCOD02.110.0106">[36]MEMORIAL!#REF!</definedName>
    <definedName name="MCOD02.110.0106_1" localSheetId="124">[37]MEMORIAL!#REF!</definedName>
    <definedName name="MCOD02.110.0106_1">[37]MEMORIAL!#REF!</definedName>
    <definedName name="MCOD02.110.0110" localSheetId="124">[36]MEMORIAL!#REF!</definedName>
    <definedName name="MCOD02.110.0110">[36]MEMORIAL!#REF!</definedName>
    <definedName name="MCOD02.110.0110_1" localSheetId="124">[37]MEMORIAL!#REF!</definedName>
    <definedName name="MCOD02.110.0110_1">[37]MEMORIAL!#REF!</definedName>
    <definedName name="MCOD02.110.0134" localSheetId="124">[36]MEMORIAL!#REF!</definedName>
    <definedName name="MCOD02.110.0134">[36]MEMORIAL!#REF!</definedName>
    <definedName name="MCOD02.110.0134_1" localSheetId="124">[37]MEMORIAL!#REF!</definedName>
    <definedName name="MCOD02.110.0134_1">[37]MEMORIAL!#REF!</definedName>
    <definedName name="MCOD02.110.0146" localSheetId="124">[36]MEMORIAL!#REF!</definedName>
    <definedName name="MCOD02.110.0146">[36]MEMORIAL!#REF!</definedName>
    <definedName name="MCOD02.110.0146_1" localSheetId="124">[37]MEMORIAL!#REF!</definedName>
    <definedName name="MCOD02.110.0146_1">[37]MEMORIAL!#REF!</definedName>
    <definedName name="MCOD02.110.0150" localSheetId="124">[36]MEMORIAL!#REF!</definedName>
    <definedName name="MCOD02.110.0150">[36]MEMORIAL!#REF!</definedName>
    <definedName name="MCOD02.110.0150_1" localSheetId="124">[37]MEMORIAL!#REF!</definedName>
    <definedName name="MCOD02.110.0150_1">[37]MEMORIAL!#REF!</definedName>
    <definedName name="MCOD02.110.0610" localSheetId="124">[36]MEMORIAL!#REF!</definedName>
    <definedName name="MCOD02.110.0610">[36]MEMORIAL!#REF!</definedName>
    <definedName name="MCOD02.110.0610_1" localSheetId="124">[37]MEMORIAL!#REF!</definedName>
    <definedName name="MCOD02.110.0610_1">[37]MEMORIAL!#REF!</definedName>
    <definedName name="MCOD02.110.0620" localSheetId="124">[36]MEMORIAL!#REF!</definedName>
    <definedName name="MCOD02.110.0620">[36]MEMORIAL!#REF!</definedName>
    <definedName name="MCOD02.110.0620_1" localSheetId="124">[37]MEMORIAL!#REF!</definedName>
    <definedName name="MCOD02.110.0620_1">[37]MEMORIAL!#REF!</definedName>
    <definedName name="MCOD02.110.0734" localSheetId="124">[36]MEMORIAL!#REF!</definedName>
    <definedName name="MCOD02.110.0734">[36]MEMORIAL!#REF!</definedName>
    <definedName name="MCOD02.110.0734_1" localSheetId="124">[37]MEMORIAL!#REF!</definedName>
    <definedName name="MCOD02.110.0734_1">[37]MEMORIAL!#REF!</definedName>
    <definedName name="MCOD02.110.0738" localSheetId="124">[36]MEMORIAL!#REF!</definedName>
    <definedName name="MCOD02.110.0738">[36]MEMORIAL!#REF!</definedName>
    <definedName name="MCOD02.110.0738_1" localSheetId="124">[37]MEMORIAL!#REF!</definedName>
    <definedName name="MCOD02.110.0738_1">[37]MEMORIAL!#REF!</definedName>
    <definedName name="MCOD02.110.0750" localSheetId="124">[36]MEMORIAL!#REF!</definedName>
    <definedName name="MCOD02.110.0750">[36]MEMORIAL!#REF!</definedName>
    <definedName name="MCOD02.110.0750_1" localSheetId="124">[37]MEMORIAL!#REF!</definedName>
    <definedName name="MCOD02.110.0750_1">[37]MEMORIAL!#REF!</definedName>
    <definedName name="MCOD02.110.1014" localSheetId="124">[36]MEMORIAL!#REF!</definedName>
    <definedName name="MCOD02.110.1014">[36]MEMORIAL!#REF!</definedName>
    <definedName name="MCOD02.110.1014_1" localSheetId="124">[37]MEMORIAL!#REF!</definedName>
    <definedName name="MCOD02.110.1014_1">[37]MEMORIAL!#REF!</definedName>
    <definedName name="MCOD02.110.1020" localSheetId="124">[36]MEMORIAL!#REF!</definedName>
    <definedName name="MCOD02.110.1020">[36]MEMORIAL!#REF!</definedName>
    <definedName name="MCOD02.110.1020_1" localSheetId="124">[37]MEMORIAL!#REF!</definedName>
    <definedName name="MCOD02.110.1020_1">[37]MEMORIAL!#REF!</definedName>
    <definedName name="MCOD02.110.1164" localSheetId="124">[36]MEMORIAL!#REF!</definedName>
    <definedName name="MCOD02.110.1164">[36]MEMORIAL!#REF!</definedName>
    <definedName name="MCOD02.110.1164_1" localSheetId="124">[37]MEMORIAL!#REF!</definedName>
    <definedName name="MCOD02.110.1164_1">[37]MEMORIAL!#REF!</definedName>
    <definedName name="MCOD02.110.1166" localSheetId="124">[36]MEMORIAL!#REF!</definedName>
    <definedName name="MCOD02.110.1166">[36]MEMORIAL!#REF!</definedName>
    <definedName name="MCOD02.110.1166_1" localSheetId="124">[37]MEMORIAL!#REF!</definedName>
    <definedName name="MCOD02.110.1166_1">[37]MEMORIAL!#REF!</definedName>
    <definedName name="MCOD02.110.1420" localSheetId="124">[36]MEMORIAL!#REF!</definedName>
    <definedName name="MCOD02.110.1420">[36]MEMORIAL!#REF!</definedName>
    <definedName name="MCOD02.110.1420_1" localSheetId="124">[37]MEMORIAL!#REF!</definedName>
    <definedName name="MCOD02.110.1420_1">[37]MEMORIAL!#REF!</definedName>
    <definedName name="MCOD02.110.1426" localSheetId="124">[36]MEMORIAL!#REF!</definedName>
    <definedName name="MCOD02.110.1426">[36]MEMORIAL!#REF!</definedName>
    <definedName name="MCOD02.110.1426_1" localSheetId="124">[37]MEMORIAL!#REF!</definedName>
    <definedName name="MCOD02.110.1426_1">[37]MEMORIAL!#REF!</definedName>
    <definedName name="MCOD02.110.1654" localSheetId="124">[36]MEMORIAL!#REF!</definedName>
    <definedName name="MCOD02.110.1654">[36]MEMORIAL!#REF!</definedName>
    <definedName name="MCOD02.110.1654_1" localSheetId="124">[37]MEMORIAL!#REF!</definedName>
    <definedName name="MCOD02.110.1654_1">[37]MEMORIAL!#REF!</definedName>
    <definedName name="MCOD02.110.1880" localSheetId="124">[36]MEMORIAL!#REF!</definedName>
    <definedName name="MCOD02.110.1880">[36]MEMORIAL!#REF!</definedName>
    <definedName name="MCOD02.110.1880_1" localSheetId="124">[37]MEMORIAL!#REF!</definedName>
    <definedName name="MCOD02.110.1880_1">[37]MEMORIAL!#REF!</definedName>
    <definedName name="MCOD02.110.1974" localSheetId="124">[36]MEMORIAL!#REF!</definedName>
    <definedName name="MCOD02.110.1974">[36]MEMORIAL!#REF!</definedName>
    <definedName name="MCOD02.110.1974_1" localSheetId="124">[37]MEMORIAL!#REF!</definedName>
    <definedName name="MCOD02.110.1974_1">[37]MEMORIAL!#REF!</definedName>
    <definedName name="MCOD02.110.1996" localSheetId="124">[36]MEMORIAL!#REF!</definedName>
    <definedName name="MCOD02.110.1996">[36]MEMORIAL!#REF!</definedName>
    <definedName name="MCOD02.110.1996_1" localSheetId="124">[37]MEMORIAL!#REF!</definedName>
    <definedName name="MCOD02.110.1996_1">[37]MEMORIAL!#REF!</definedName>
    <definedName name="MCOD02.110.2012" localSheetId="124">[36]MEMORIAL!#REF!</definedName>
    <definedName name="MCOD02.110.2012">[36]MEMORIAL!#REF!</definedName>
    <definedName name="MCOD02.110.2012_1" localSheetId="124">[37]MEMORIAL!#REF!</definedName>
    <definedName name="MCOD02.110.2012_1">[37]MEMORIAL!#REF!</definedName>
    <definedName name="MCOD02.110.2016" localSheetId="124">[36]MEMORIAL!#REF!</definedName>
    <definedName name="MCOD02.110.2016">[36]MEMORIAL!#REF!</definedName>
    <definedName name="MCOD02.110.2016_1" localSheetId="124">[37]MEMORIAL!#REF!</definedName>
    <definedName name="MCOD02.110.2016_1">[37]MEMORIAL!#REF!</definedName>
    <definedName name="MCOD02.110.2024" localSheetId="124">[36]MEMORIAL!#REF!</definedName>
    <definedName name="MCOD02.110.2024">[36]MEMORIAL!#REF!</definedName>
    <definedName name="MCOD02.110.2024_1" localSheetId="124">[37]MEMORIAL!#REF!</definedName>
    <definedName name="MCOD02.110.2024_1">[37]MEMORIAL!#REF!</definedName>
    <definedName name="MCOD02.110.2026" localSheetId="124">[36]MEMORIAL!#REF!</definedName>
    <definedName name="MCOD02.110.2026">[36]MEMORIAL!#REF!</definedName>
    <definedName name="MCOD02.110.2026_1" localSheetId="124">[37]MEMORIAL!#REF!</definedName>
    <definedName name="MCOD02.110.2026_1">[37]MEMORIAL!#REF!</definedName>
    <definedName name="MCOD02.110.2310" localSheetId="124">[36]MEMORIAL!#REF!</definedName>
    <definedName name="MCOD02.110.2310">[36]MEMORIAL!#REF!</definedName>
    <definedName name="MCOD02.110.2310_1" localSheetId="124">[37]MEMORIAL!#REF!</definedName>
    <definedName name="MCOD02.110.2310_1">[37]MEMORIAL!#REF!</definedName>
    <definedName name="MCOD02.110.2480" localSheetId="124">[36]MEMORIAL!#REF!</definedName>
    <definedName name="MCOD02.110.2480">[36]MEMORIAL!#REF!</definedName>
    <definedName name="MCOD02.110.2480_1" localSheetId="124">[37]MEMORIAL!#REF!</definedName>
    <definedName name="MCOD02.110.2480_1">[37]MEMORIAL!#REF!</definedName>
    <definedName name="MCOD02.110.2798" localSheetId="124">[36]MEMORIAL!#REF!</definedName>
    <definedName name="MCOD02.110.2798">[36]MEMORIAL!#REF!</definedName>
    <definedName name="MCOD02.110.2798_1" localSheetId="124">[37]MEMORIAL!#REF!</definedName>
    <definedName name="MCOD02.110.2798_1">[37]MEMORIAL!#REF!</definedName>
    <definedName name="MCOD02.110.2806" localSheetId="124">[36]MEMORIAL!#REF!</definedName>
    <definedName name="MCOD02.110.2806">[36]MEMORIAL!#REF!</definedName>
    <definedName name="MCOD02.110.2806_1" localSheetId="124">[37]MEMORIAL!#REF!</definedName>
    <definedName name="MCOD02.110.2806_1">[37]MEMORIAL!#REF!</definedName>
    <definedName name="MCOD02.110.2868" localSheetId="124">[36]MEMORIAL!#REF!</definedName>
    <definedName name="MCOD02.110.2868">[36]MEMORIAL!#REF!</definedName>
    <definedName name="MCOD02.110.2868_1" localSheetId="124">[37]MEMORIAL!#REF!</definedName>
    <definedName name="MCOD02.110.2868_1">[37]MEMORIAL!#REF!</definedName>
    <definedName name="MCOD02.110.3856" localSheetId="124">[36]MEMORIAL!#REF!</definedName>
    <definedName name="MCOD02.110.3856">[36]MEMORIAL!#REF!</definedName>
    <definedName name="MCOD02.110.3856_1" localSheetId="124">[37]MEMORIAL!#REF!</definedName>
    <definedName name="MCOD02.110.3856_1">[37]MEMORIAL!#REF!</definedName>
    <definedName name="MCOD02.110.3908" localSheetId="124">[36]MEMORIAL!#REF!</definedName>
    <definedName name="MCOD02.110.3908">[36]MEMORIAL!#REF!</definedName>
    <definedName name="MCOD02.110.3908_1" localSheetId="124">[37]MEMORIAL!#REF!</definedName>
    <definedName name="MCOD02.110.3908_1">[37]MEMORIAL!#REF!</definedName>
    <definedName name="MCOD02.110.3926" localSheetId="124">[36]MEMORIAL!#REF!</definedName>
    <definedName name="MCOD02.110.3926">[36]MEMORIAL!#REF!</definedName>
    <definedName name="MCOD02.110.3926_1" localSheetId="124">[37]MEMORIAL!#REF!</definedName>
    <definedName name="MCOD02.110.3926_1">[37]MEMORIAL!#REF!</definedName>
    <definedName name="MCOD02.110.4288" localSheetId="124">[36]MEMORIAL!#REF!</definedName>
    <definedName name="MCOD02.110.4288">[36]MEMORIAL!#REF!</definedName>
    <definedName name="MCOD02.110.4288_1" localSheetId="124">[37]MEMORIAL!#REF!</definedName>
    <definedName name="MCOD02.110.4288_1">[37]MEMORIAL!#REF!</definedName>
    <definedName name="MCOD02.110.4296" localSheetId="124">[36]MEMORIAL!#REF!</definedName>
    <definedName name="MCOD02.110.4296">[36]MEMORIAL!#REF!</definedName>
    <definedName name="MCOD02.110.4296_1" localSheetId="124">[37]MEMORIAL!#REF!</definedName>
    <definedName name="MCOD02.110.4296_1">[37]MEMORIAL!#REF!</definedName>
    <definedName name="MCOD02.110.4308" localSheetId="124">[36]MEMORIAL!#REF!</definedName>
    <definedName name="MCOD02.110.4308">[36]MEMORIAL!#REF!</definedName>
    <definedName name="MCOD02.110.4308_1" localSheetId="124">[37]MEMORIAL!#REF!</definedName>
    <definedName name="MCOD02.110.4308_1">[37]MEMORIAL!#REF!</definedName>
    <definedName name="MCOD02.110.4312" localSheetId="124">[36]MEMORIAL!#REF!</definedName>
    <definedName name="MCOD02.110.4312">[36]MEMORIAL!#REF!</definedName>
    <definedName name="MCOD02.110.4312_1" localSheetId="124">[37]MEMORIAL!#REF!</definedName>
    <definedName name="MCOD02.110.4312_1">[37]MEMORIAL!#REF!</definedName>
    <definedName name="MCOD02.110.4320" localSheetId="124">[36]MEMORIAL!#REF!</definedName>
    <definedName name="MCOD02.110.4320">[36]MEMORIAL!#REF!</definedName>
    <definedName name="MCOD02.110.4320_1" localSheetId="124">[37]MEMORIAL!#REF!</definedName>
    <definedName name="MCOD02.110.4320_1">[37]MEMORIAL!#REF!</definedName>
    <definedName name="MCOD02.110.4780" localSheetId="124">[36]MEMORIAL!#REF!</definedName>
    <definedName name="MCOD02.110.4780">[36]MEMORIAL!#REF!</definedName>
    <definedName name="MCOD02.110.4780_1" localSheetId="124">[37]MEMORIAL!#REF!</definedName>
    <definedName name="MCOD02.110.4780_1">[37]MEMORIAL!#REF!</definedName>
    <definedName name="MCOD02.120.0050" localSheetId="124">[36]MEMORIAL!#REF!</definedName>
    <definedName name="MCOD02.120.0050">[36]MEMORIAL!#REF!</definedName>
    <definedName name="MCOD02.120.0050_1" localSheetId="124">[37]MEMORIAL!#REF!</definedName>
    <definedName name="MCOD02.120.0050_1">[37]MEMORIAL!#REF!</definedName>
    <definedName name="MCOD02.120.0060" localSheetId="124">[36]MEMORIAL!#REF!</definedName>
    <definedName name="MCOD02.120.0060">[36]MEMORIAL!#REF!</definedName>
    <definedName name="MCOD02.120.0060_1" localSheetId="124">[37]MEMORIAL!#REF!</definedName>
    <definedName name="MCOD02.120.0060_1">[37]MEMORIAL!#REF!</definedName>
    <definedName name="MCOD02.120.0140" localSheetId="124">[36]MEMORIAL!#REF!</definedName>
    <definedName name="MCOD02.120.0140">[36]MEMORIAL!#REF!</definedName>
    <definedName name="MCOD02.120.0140_1" localSheetId="124">[37]MEMORIAL!#REF!</definedName>
    <definedName name="MCOD02.120.0140_1">[37]MEMORIAL!#REF!</definedName>
    <definedName name="MCOD02.130.0070" localSheetId="124">[36]MEMORIAL!#REF!</definedName>
    <definedName name="MCOD02.130.0070">[36]MEMORIAL!#REF!</definedName>
    <definedName name="MCOD02.130.0070_1" localSheetId="124">[37]MEMORIAL!#REF!</definedName>
    <definedName name="MCOD02.130.0070_1">[37]MEMORIAL!#REF!</definedName>
    <definedName name="MCOD02.130.0080" localSheetId="124">[36]MEMORIAL!#REF!</definedName>
    <definedName name="MCOD02.130.0080">[36]MEMORIAL!#REF!</definedName>
    <definedName name="MCOD02.130.0080_1" localSheetId="124">[37]MEMORIAL!#REF!</definedName>
    <definedName name="MCOD02.130.0080_1">[37]MEMORIAL!#REF!</definedName>
    <definedName name="MCOD02.130.0100" localSheetId="124">[36]MEMORIAL!#REF!</definedName>
    <definedName name="MCOD02.130.0100">[36]MEMORIAL!#REF!</definedName>
    <definedName name="MCOD02.130.0100_1" localSheetId="124">[37]MEMORIAL!#REF!</definedName>
    <definedName name="MCOD02.130.0100_1">[37]MEMORIAL!#REF!</definedName>
    <definedName name="MCOD02.140.0030" localSheetId="124">[36]MEMORIAL!#REF!</definedName>
    <definedName name="MCOD02.140.0030">[36]MEMORIAL!#REF!</definedName>
    <definedName name="MCOD02.140.0030_1" localSheetId="124">[37]MEMORIAL!#REF!</definedName>
    <definedName name="MCOD02.140.0030_1">[37]MEMORIAL!#REF!</definedName>
    <definedName name="MCOD02.140.0080" localSheetId="124">[36]MEMORIAL!#REF!</definedName>
    <definedName name="MCOD02.140.0080">[36]MEMORIAL!#REF!</definedName>
    <definedName name="MCOD02.140.0080_1" localSheetId="124">[37]MEMORIAL!#REF!</definedName>
    <definedName name="MCOD02.140.0080_1">[37]MEMORIAL!#REF!</definedName>
    <definedName name="MCOD02.140.0090" localSheetId="124">[36]MEMORIAL!#REF!</definedName>
    <definedName name="MCOD02.140.0090">[36]MEMORIAL!#REF!</definedName>
    <definedName name="MCOD02.140.0090_1" localSheetId="124">[37]MEMORIAL!#REF!</definedName>
    <definedName name="MCOD02.140.0090_1">[37]MEMORIAL!#REF!</definedName>
    <definedName name="MCOD02.160.0010" localSheetId="124">[36]MEMORIAL!#REF!</definedName>
    <definedName name="MCOD02.160.0010">[36]MEMORIAL!#REF!</definedName>
    <definedName name="MCOD02.160.0010_1" localSheetId="124">[37]MEMORIAL!#REF!</definedName>
    <definedName name="MCOD02.160.0010_1">[37]MEMORIAL!#REF!</definedName>
    <definedName name="MCOD02.160.0110" localSheetId="124">[36]MEMORIAL!#REF!</definedName>
    <definedName name="MCOD02.160.0110">[36]MEMORIAL!#REF!</definedName>
    <definedName name="MCOD02.160.0110_1" localSheetId="124">[37]MEMORIAL!#REF!</definedName>
    <definedName name="MCOD02.160.0110_1">[37]MEMORIAL!#REF!</definedName>
    <definedName name="MCOD02.180.0010" localSheetId="124">[36]MEMORIAL!#REF!</definedName>
    <definedName name="MCOD02.180.0010">[36]MEMORIAL!#REF!</definedName>
    <definedName name="MCOD02.180.0010_1" localSheetId="124">[37]MEMORIAL!#REF!</definedName>
    <definedName name="MCOD02.180.0010_1">[37]MEMORIAL!#REF!</definedName>
    <definedName name="MCOD02.210.0020" localSheetId="124">[36]MEMORIAL!#REF!</definedName>
    <definedName name="MCOD02.210.0020">[36]MEMORIAL!#REF!</definedName>
    <definedName name="MCOD02.210.0020_1" localSheetId="124">[37]MEMORIAL!#REF!</definedName>
    <definedName name="MCOD02.210.0020_1">[37]MEMORIAL!#REF!</definedName>
    <definedName name="MCOD02.210.0030" localSheetId="124">[36]MEMORIAL!#REF!</definedName>
    <definedName name="MCOD02.210.0030">[36]MEMORIAL!#REF!</definedName>
    <definedName name="MCOD02.210.0030_1" localSheetId="124">[37]MEMORIAL!#REF!</definedName>
    <definedName name="MCOD02.210.0030_1">[37]MEMORIAL!#REF!</definedName>
    <definedName name="MCOD02.210.0090" localSheetId="124">[36]MEMORIAL!#REF!</definedName>
    <definedName name="MCOD02.210.0090">[36]MEMORIAL!#REF!</definedName>
    <definedName name="MCOD02.210.0090_1" localSheetId="124">[37]MEMORIAL!#REF!</definedName>
    <definedName name="MCOD02.210.0090_1">[37]MEMORIAL!#REF!</definedName>
    <definedName name="MCOD02.210.0110" localSheetId="124">[36]MEMORIAL!#REF!</definedName>
    <definedName name="MCOD02.210.0110">[36]MEMORIAL!#REF!</definedName>
    <definedName name="MCOD02.210.0110_1" localSheetId="124">[37]MEMORIAL!#REF!</definedName>
    <definedName name="MCOD02.210.0110_1">[37]MEMORIAL!#REF!</definedName>
    <definedName name="MCOD02.210.0310" localSheetId="124">[36]MEMORIAL!#REF!</definedName>
    <definedName name="MCOD02.210.0310">[36]MEMORIAL!#REF!</definedName>
    <definedName name="MCOD02.210.0310_1" localSheetId="124">[37]MEMORIAL!#REF!</definedName>
    <definedName name="MCOD02.210.0310_1">[37]MEMORIAL!#REF!</definedName>
    <definedName name="MCOD02.210.0340" localSheetId="124">[36]MEMORIAL!#REF!</definedName>
    <definedName name="MCOD02.210.0340">[36]MEMORIAL!#REF!</definedName>
    <definedName name="MCOD02.210.0340_1" localSheetId="124">[37]MEMORIAL!#REF!</definedName>
    <definedName name="MCOD02.210.0340_1">[37]MEMORIAL!#REF!</definedName>
    <definedName name="MCOD02.210.0350" localSheetId="124">[36]MEMORIAL!#REF!</definedName>
    <definedName name="MCOD02.210.0350">[36]MEMORIAL!#REF!</definedName>
    <definedName name="MCOD02.210.0350_1" localSheetId="124">[37]MEMORIAL!#REF!</definedName>
    <definedName name="MCOD02.210.0350_1">[37]MEMORIAL!#REF!</definedName>
    <definedName name="MCOD02.210.0360" localSheetId="124">[36]MEMORIAL!#REF!</definedName>
    <definedName name="MCOD02.210.0360">[36]MEMORIAL!#REF!</definedName>
    <definedName name="MCOD02.210.0360_1" localSheetId="124">[37]MEMORIAL!#REF!</definedName>
    <definedName name="MCOD02.210.0360_1">[37]MEMORIAL!#REF!</definedName>
    <definedName name="MCOD02.210.0370" localSheetId="124">[36]MEMORIAL!#REF!</definedName>
    <definedName name="MCOD02.210.0370">[36]MEMORIAL!#REF!</definedName>
    <definedName name="MCOD02.210.0370_1" localSheetId="124">[37]MEMORIAL!#REF!</definedName>
    <definedName name="MCOD02.210.0370_1">[37]MEMORIAL!#REF!</definedName>
    <definedName name="MCOD02.210.0380" localSheetId="124">[36]MEMORIAL!#REF!</definedName>
    <definedName name="MCOD02.210.0380">[36]MEMORIAL!#REF!</definedName>
    <definedName name="MCOD02.210.0380_1" localSheetId="124">[37]MEMORIAL!#REF!</definedName>
    <definedName name="MCOD02.210.0380_1">[37]MEMORIAL!#REF!</definedName>
    <definedName name="MCOD02.210.1620" localSheetId="124">[36]MEMORIAL!#REF!</definedName>
    <definedName name="MCOD02.210.1620">[36]MEMORIAL!#REF!</definedName>
    <definedName name="MCOD02.210.1620_1" localSheetId="124">[37]MEMORIAL!#REF!</definedName>
    <definedName name="MCOD02.210.1620_1">[37]MEMORIAL!#REF!</definedName>
    <definedName name="MCOD02.210.1625" localSheetId="124">[36]MEMORIAL!#REF!</definedName>
    <definedName name="MCOD02.210.1625">[36]MEMORIAL!#REF!</definedName>
    <definedName name="MCOD02.210.1625_1" localSheetId="124">[37]MEMORIAL!#REF!</definedName>
    <definedName name="MCOD02.210.1625_1">[37]MEMORIAL!#REF!</definedName>
    <definedName name="MCOD02.210.1635" localSheetId="124">[36]MEMORIAL!#REF!</definedName>
    <definedName name="MCOD02.210.1635">[36]MEMORIAL!#REF!</definedName>
    <definedName name="MCOD02.210.1635_1" localSheetId="124">[37]MEMORIAL!#REF!</definedName>
    <definedName name="MCOD02.210.1635_1">[37]MEMORIAL!#REF!</definedName>
    <definedName name="MCOD02.210.1637" localSheetId="124">[36]MEMORIAL!#REF!</definedName>
    <definedName name="MCOD02.210.1637">[36]MEMORIAL!#REF!</definedName>
    <definedName name="MCOD02.210.1637_1" localSheetId="124">[37]MEMORIAL!#REF!</definedName>
    <definedName name="MCOD02.210.1637_1">[37]MEMORIAL!#REF!</definedName>
    <definedName name="MCOD03.020.0020" localSheetId="124">[36]MEMORIAL!#REF!</definedName>
    <definedName name="MCOD03.020.0020">[36]MEMORIAL!#REF!</definedName>
    <definedName name="MCOD03.020.0020_1" localSheetId="124">[37]MEMORIAL!#REF!</definedName>
    <definedName name="MCOD03.020.0020_1">[37]MEMORIAL!#REF!</definedName>
    <definedName name="MCOD05.150.0830" localSheetId="124">[36]MEMORIAL!#REF!</definedName>
    <definedName name="MCOD05.150.0830">[36]MEMORIAL!#REF!</definedName>
    <definedName name="MCOD05.150.0830_1" localSheetId="124">[37]MEMORIAL!#REF!</definedName>
    <definedName name="MCOD05.150.0830_1">[37]MEMORIAL!#REF!</definedName>
    <definedName name="MCOD05.150.0840" localSheetId="124">[36]MEMORIAL!#REF!</definedName>
    <definedName name="MCOD05.150.0840">[36]MEMORIAL!#REF!</definedName>
    <definedName name="MCOD05.150.0840_1" localSheetId="124">[37]MEMORIAL!#REF!</definedName>
    <definedName name="MCOD05.150.0840_1">[37]MEMORIAL!#REF!</definedName>
    <definedName name="MCODCOTADO01" localSheetId="124">[36]MEMORIAL!#REF!</definedName>
    <definedName name="MCODCOTADO01">[36]MEMORIAL!#REF!</definedName>
    <definedName name="MCODCOTADO01_1" localSheetId="124">[37]MEMORIAL!#REF!</definedName>
    <definedName name="MCODCOTADO01_1">[37]MEMORIAL!#REF!</definedName>
    <definedName name="MCODCOTADO02" localSheetId="124">[36]MEMORIAL!#REF!</definedName>
    <definedName name="MCODCOTADO02">[36]MEMORIAL!#REF!</definedName>
    <definedName name="MCODCOTADO02_1" localSheetId="124">[37]MEMORIAL!#REF!</definedName>
    <definedName name="MCODCOTADO02_1">[37]MEMORIAL!#REF!</definedName>
    <definedName name="MCODCOTADO03" localSheetId="124">[36]MEMORIAL!#REF!</definedName>
    <definedName name="MCODCOTADO03">[36]MEMORIAL!#REF!</definedName>
    <definedName name="MCODCOTADO03_1" localSheetId="124">[37]MEMORIAL!#REF!</definedName>
    <definedName name="MCODCOTADO03_1">[37]MEMORIAL!#REF!</definedName>
    <definedName name="MCODCOTADO04" localSheetId="124">[36]MEMORIAL!#REF!</definedName>
    <definedName name="MCODCOTADO04">[36]MEMORIAL!#REF!</definedName>
    <definedName name="MCODCOTADO04_1" localSheetId="124">[37]MEMORIAL!#REF!</definedName>
    <definedName name="MCODCOTADO04_1">[37]MEMORIAL!#REF!</definedName>
    <definedName name="MEDIA_SALARIOS">INDIRECT(CONCATENATE("GERAL_TABELAS!DC",(2+MATCH(,[22]GERAL_TABELAS!$CG$3:$CG$56,0))))</definedName>
    <definedName name="MeioFio03">[0]!MeioFio03</definedName>
    <definedName name="MeioFioXLS">[0]!MeioFioXLS</definedName>
    <definedName name="memoria" localSheetId="72">#REF!</definedName>
    <definedName name="memoria" localSheetId="70">#REF!</definedName>
    <definedName name="memoria" localSheetId="69">#REF!</definedName>
    <definedName name="memoria" localSheetId="68">#REF!</definedName>
    <definedName name="memoria" localSheetId="114">#REF!</definedName>
    <definedName name="memoria" localSheetId="12">#REF!</definedName>
    <definedName name="memoria" localSheetId="0">#REF!</definedName>
    <definedName name="memoria">#REF!</definedName>
    <definedName name="MES">[21]MES!$B$3:$C$3655</definedName>
    <definedName name="MINAS">[22]GERAL_TABELAS!$B$3:$B$33</definedName>
    <definedName name="MmExcelLinker_CBF3F7D5_5F0E_4EA5_B59F_34028F0F12D2" localSheetId="72">[38]PLAN_FORN!#REF!</definedName>
    <definedName name="MmExcelLinker_CBF3F7D5_5F0E_4EA5_B59F_34028F0F12D2" localSheetId="70">[38]PLAN_FORN!#REF!</definedName>
    <definedName name="MmExcelLinker_CBF3F7D5_5F0E_4EA5_B59F_34028F0F12D2" localSheetId="69">[38]PLAN_FORN!#REF!</definedName>
    <definedName name="MmExcelLinker_CBF3F7D5_5F0E_4EA5_B59F_34028F0F12D2" localSheetId="68">[38]PLAN_FORN!#REF!</definedName>
    <definedName name="MmExcelLinker_CBF3F7D5_5F0E_4EA5_B59F_34028F0F12D2" localSheetId="114">[38]PLAN_FORN!#REF!</definedName>
    <definedName name="MmExcelLinker_CBF3F7D5_5F0E_4EA5_B59F_34028F0F12D2" localSheetId="12">[38]PLAN_FORN!#REF!</definedName>
    <definedName name="MmExcelLinker_CBF3F7D5_5F0E_4EA5_B59F_34028F0F12D2" localSheetId="0">[38]PLAN_FORN!#REF!</definedName>
    <definedName name="MmExcelLinker_CBF3F7D5_5F0E_4EA5_B59F_34028F0F12D2">[38]PLAN_FORN!#REF!</definedName>
    <definedName name="MOB._DESMOB._EQUIPAMENTOS">#N/A</definedName>
    <definedName name="MOB._DESMOB._PESSOAL">#N/A</definedName>
    <definedName name="módulo1.Extenso">[0]!módulo1.Extenso</definedName>
    <definedName name="MODULO1EXTENSO">[0]!MODULO1EXTENSO</definedName>
    <definedName name="modulo2.Extenso">[0]!modulo2.Extenso</definedName>
    <definedName name="MODULO2EXTENSO3">[0]!MODULO2EXTENSO3</definedName>
    <definedName name="Modulo3">[0]!Modulo3</definedName>
    <definedName name="Moedas">#N/A</definedName>
    <definedName name="MTOT02.020.0010" localSheetId="124">[36]MEMORIAL!#REF!</definedName>
    <definedName name="MTOT02.020.0010">[36]MEMORIAL!#REF!</definedName>
    <definedName name="MTOT02.020.0010_1" localSheetId="124">[37]MEMORIAL!#REF!</definedName>
    <definedName name="MTOT02.020.0010_1">[37]MEMORIAL!#REF!</definedName>
    <definedName name="MTOT02.020.0070" localSheetId="124">[36]MEMORIAL!#REF!</definedName>
    <definedName name="MTOT02.020.0070">[36]MEMORIAL!#REF!</definedName>
    <definedName name="MTOT02.020.0070_1" localSheetId="124">[37]MEMORIAL!#REF!</definedName>
    <definedName name="MTOT02.020.0070_1">[37]MEMORIAL!#REF!</definedName>
    <definedName name="MTOT02.030.0090" localSheetId="124">[36]MEMORIAL!#REF!</definedName>
    <definedName name="MTOT02.030.0090">[36]MEMORIAL!#REF!</definedName>
    <definedName name="MTOT02.030.0090_1" localSheetId="124">[37]MEMORIAL!#REF!</definedName>
    <definedName name="MTOT02.030.0090_1">[37]MEMORIAL!#REF!</definedName>
    <definedName name="MTOT02.030.0100" localSheetId="124">[36]MEMORIAL!#REF!</definedName>
    <definedName name="MTOT02.030.0100">[36]MEMORIAL!#REF!</definedName>
    <definedName name="MTOT02.030.0100_1" localSheetId="124">[37]MEMORIAL!#REF!</definedName>
    <definedName name="MTOT02.030.0100_1">[37]MEMORIAL!#REF!</definedName>
    <definedName name="MTOT02.040.0200" localSheetId="124">[36]MEMORIAL!#REF!</definedName>
    <definedName name="MTOT02.040.0200">[36]MEMORIAL!#REF!</definedName>
    <definedName name="MTOT02.040.0200_1" localSheetId="124">[37]MEMORIAL!#REF!</definedName>
    <definedName name="MTOT02.040.0200_1">[37]MEMORIAL!#REF!</definedName>
    <definedName name="MTOT02.040.0280" localSheetId="124">[36]MEMORIAL!#REF!</definedName>
    <definedName name="MTOT02.040.0280">[36]MEMORIAL!#REF!</definedName>
    <definedName name="MTOT02.040.0280_1" localSheetId="124">[37]MEMORIAL!#REF!</definedName>
    <definedName name="MTOT02.040.0280_1">[37]MEMORIAL!#REF!</definedName>
    <definedName name="MTOT02.040.0921" localSheetId="124">[36]MEMORIAL!#REF!</definedName>
    <definedName name="MTOT02.040.0921">[36]MEMORIAL!#REF!</definedName>
    <definedName name="MTOT02.040.0921_1" localSheetId="124">[37]MEMORIAL!#REF!</definedName>
    <definedName name="MTOT02.040.0921_1">[37]MEMORIAL!#REF!</definedName>
    <definedName name="MTOT02.040.1055" localSheetId="124">[36]MEMORIAL!#REF!</definedName>
    <definedName name="MTOT02.040.1055">[36]MEMORIAL!#REF!</definedName>
    <definedName name="MTOT02.040.1055_1" localSheetId="124">[37]MEMORIAL!#REF!</definedName>
    <definedName name="MTOT02.040.1055_1">[37]MEMORIAL!#REF!</definedName>
    <definedName name="MTOT02.040.1060" localSheetId="124">[36]MEMORIAL!#REF!</definedName>
    <definedName name="MTOT02.040.1060">[36]MEMORIAL!#REF!</definedName>
    <definedName name="MTOT02.040.1060_1" localSheetId="124">[37]MEMORIAL!#REF!</definedName>
    <definedName name="MTOT02.040.1060_1">[37]MEMORIAL!#REF!</definedName>
    <definedName name="MTOT02.040.3790" localSheetId="124">[36]MEMORIAL!#REF!</definedName>
    <definedName name="MTOT02.040.3790">[36]MEMORIAL!#REF!</definedName>
    <definedName name="MTOT02.040.3790_1" localSheetId="124">[37]MEMORIAL!#REF!</definedName>
    <definedName name="MTOT02.040.3790_1">[37]MEMORIAL!#REF!</definedName>
    <definedName name="MTOT02.040.3800" localSheetId="124">[36]MEMORIAL!#REF!</definedName>
    <definedName name="MTOT02.040.3800">[36]MEMORIAL!#REF!</definedName>
    <definedName name="MTOT02.040.3800_1" localSheetId="124">[37]MEMORIAL!#REF!</definedName>
    <definedName name="MTOT02.040.3800_1">[37]MEMORIAL!#REF!</definedName>
    <definedName name="MTOT02.040.3810" localSheetId="124">[36]MEMORIAL!#REF!</definedName>
    <definedName name="MTOT02.040.3810">[36]MEMORIAL!#REF!</definedName>
    <definedName name="MTOT02.040.3810_1" localSheetId="124">[37]MEMORIAL!#REF!</definedName>
    <definedName name="MTOT02.040.3810_1">[37]MEMORIAL!#REF!</definedName>
    <definedName name="MTOT02.040.4510" localSheetId="124">[36]MEMORIAL!#REF!</definedName>
    <definedName name="MTOT02.040.4510">[36]MEMORIAL!#REF!</definedName>
    <definedName name="MTOT02.040.4510_1" localSheetId="124">[37]MEMORIAL!#REF!</definedName>
    <definedName name="MTOT02.040.4510_1">[37]MEMORIAL!#REF!</definedName>
    <definedName name="MTOT02.040.4520" localSheetId="124">[36]MEMORIAL!#REF!</definedName>
    <definedName name="MTOT02.040.4520">[36]MEMORIAL!#REF!</definedName>
    <definedName name="MTOT02.040.4520_1" localSheetId="124">[37]MEMORIAL!#REF!</definedName>
    <definedName name="MTOT02.040.4520_1">[37]MEMORIAL!#REF!</definedName>
    <definedName name="MTOT02.040.4550" localSheetId="124">[36]MEMORIAL!#REF!</definedName>
    <definedName name="MTOT02.040.4550">[36]MEMORIAL!#REF!</definedName>
    <definedName name="MTOT02.040.4550_1" localSheetId="124">[37]MEMORIAL!#REF!</definedName>
    <definedName name="MTOT02.040.4550_1">[37]MEMORIAL!#REF!</definedName>
    <definedName name="MTOT02.040.4620" localSheetId="124">[36]MEMORIAL!#REF!</definedName>
    <definedName name="MTOT02.040.4620">[36]MEMORIAL!#REF!</definedName>
    <definedName name="MTOT02.040.4620_1" localSheetId="124">[37]MEMORIAL!#REF!</definedName>
    <definedName name="MTOT02.040.4620_1">[37]MEMORIAL!#REF!</definedName>
    <definedName name="MTOT02.040.4630" localSheetId="124">[36]MEMORIAL!#REF!</definedName>
    <definedName name="MTOT02.040.4630">[36]MEMORIAL!#REF!</definedName>
    <definedName name="MTOT02.040.4630_1" localSheetId="124">[37]MEMORIAL!#REF!</definedName>
    <definedName name="MTOT02.040.4630_1">[37]MEMORIAL!#REF!</definedName>
    <definedName name="MTOT02.040.4636" localSheetId="124">[36]MEMORIAL!#REF!</definedName>
    <definedName name="MTOT02.040.4636">[36]MEMORIAL!#REF!</definedName>
    <definedName name="MTOT02.040.4636_1" localSheetId="124">[37]MEMORIAL!#REF!</definedName>
    <definedName name="MTOT02.040.4636_1">[37]MEMORIAL!#REF!</definedName>
    <definedName name="MTOT02.040.4690" localSheetId="124">[36]MEMORIAL!#REF!</definedName>
    <definedName name="MTOT02.040.4690">[36]MEMORIAL!#REF!</definedName>
    <definedName name="MTOT02.040.4690_1" localSheetId="124">[37]MEMORIAL!#REF!</definedName>
    <definedName name="MTOT02.040.4690_1">[37]MEMORIAL!#REF!</definedName>
    <definedName name="MTOT02.040.7402" localSheetId="124">[36]MEMORIAL!#REF!</definedName>
    <definedName name="MTOT02.040.7402">[36]MEMORIAL!#REF!</definedName>
    <definedName name="MTOT02.040.7402_1" localSheetId="124">[37]MEMORIAL!#REF!</definedName>
    <definedName name="MTOT02.040.7402_1">[37]MEMORIAL!#REF!</definedName>
    <definedName name="MTOT02.040.9800" localSheetId="124">[36]MEMORIAL!#REF!</definedName>
    <definedName name="MTOT02.040.9800">[36]MEMORIAL!#REF!</definedName>
    <definedName name="MTOT02.040.9800_1" localSheetId="124">[37]MEMORIAL!#REF!</definedName>
    <definedName name="MTOT02.040.9800_1">[37]MEMORIAL!#REF!</definedName>
    <definedName name="MTOT02.040.9802" localSheetId="124">[36]MEMORIAL!#REF!</definedName>
    <definedName name="MTOT02.040.9802">[36]MEMORIAL!#REF!</definedName>
    <definedName name="MTOT02.040.9802_1" localSheetId="124">[37]MEMORIAL!#REF!</definedName>
    <definedName name="MTOT02.040.9802_1">[37]MEMORIAL!#REF!</definedName>
    <definedName name="MTOT02.040.9804" localSheetId="124">[36]MEMORIAL!#REF!</definedName>
    <definedName name="MTOT02.040.9804">[36]MEMORIAL!#REF!</definedName>
    <definedName name="MTOT02.040.9804_1" localSheetId="124">[37]MEMORIAL!#REF!</definedName>
    <definedName name="MTOT02.040.9804_1">[37]MEMORIAL!#REF!</definedName>
    <definedName name="MTOT02.110.0014" localSheetId="124">[36]MEMORIAL!#REF!</definedName>
    <definedName name="MTOT02.110.0014">[36]MEMORIAL!#REF!</definedName>
    <definedName name="MTOT02.110.0014_1" localSheetId="124">[37]MEMORIAL!#REF!</definedName>
    <definedName name="MTOT02.110.0014_1">[37]MEMORIAL!#REF!</definedName>
    <definedName name="MTOT02.110.0054" localSheetId="124">[36]MEMORIAL!#REF!</definedName>
    <definedName name="MTOT02.110.0054">[36]MEMORIAL!#REF!</definedName>
    <definedName name="MTOT02.110.0054_1" localSheetId="124">[37]MEMORIAL!#REF!</definedName>
    <definedName name="MTOT02.110.0054_1">[37]MEMORIAL!#REF!</definedName>
    <definedName name="MTOT02.110.0066" localSheetId="124">[36]MEMORIAL!#REF!</definedName>
    <definedName name="MTOT02.110.0066">[36]MEMORIAL!#REF!</definedName>
    <definedName name="MTOT02.110.0066_1" localSheetId="124">[37]MEMORIAL!#REF!</definedName>
    <definedName name="MTOT02.110.0066_1">[37]MEMORIAL!#REF!</definedName>
    <definedName name="MTOT02.110.0094" localSheetId="124">[36]MEMORIAL!#REF!</definedName>
    <definedName name="MTOT02.110.0094">[36]MEMORIAL!#REF!</definedName>
    <definedName name="MTOT02.110.0094_1" localSheetId="124">[37]MEMORIAL!#REF!</definedName>
    <definedName name="MTOT02.110.0094_1">[37]MEMORIAL!#REF!</definedName>
    <definedName name="MTOT02.110.0106" localSheetId="124">[36]MEMORIAL!#REF!</definedName>
    <definedName name="MTOT02.110.0106">[36]MEMORIAL!#REF!</definedName>
    <definedName name="MTOT02.110.0106_1" localSheetId="124">[37]MEMORIAL!#REF!</definedName>
    <definedName name="MTOT02.110.0106_1">[37]MEMORIAL!#REF!</definedName>
    <definedName name="MTOT02.110.0110" localSheetId="124">[36]MEMORIAL!#REF!</definedName>
    <definedName name="MTOT02.110.0110">[36]MEMORIAL!#REF!</definedName>
    <definedName name="MTOT02.110.0110_1" localSheetId="124">[37]MEMORIAL!#REF!</definedName>
    <definedName name="MTOT02.110.0110_1">[37]MEMORIAL!#REF!</definedName>
    <definedName name="MTOT02.110.0134" localSheetId="124">[36]MEMORIAL!#REF!</definedName>
    <definedName name="MTOT02.110.0134">[36]MEMORIAL!#REF!</definedName>
    <definedName name="MTOT02.110.0134_1" localSheetId="124">[37]MEMORIAL!#REF!</definedName>
    <definedName name="MTOT02.110.0134_1">[37]MEMORIAL!#REF!</definedName>
    <definedName name="MTOT02.110.0146" localSheetId="124">[36]MEMORIAL!#REF!</definedName>
    <definedName name="MTOT02.110.0146">[36]MEMORIAL!#REF!</definedName>
    <definedName name="MTOT02.110.0146_1" localSheetId="124">[37]MEMORIAL!#REF!</definedName>
    <definedName name="MTOT02.110.0146_1">[37]MEMORIAL!#REF!</definedName>
    <definedName name="MTOT02.110.0150" localSheetId="124">[36]MEMORIAL!#REF!</definedName>
    <definedName name="MTOT02.110.0150">[36]MEMORIAL!#REF!</definedName>
    <definedName name="MTOT02.110.0150_1" localSheetId="124">[37]MEMORIAL!#REF!</definedName>
    <definedName name="MTOT02.110.0150_1">[37]MEMORIAL!#REF!</definedName>
    <definedName name="MTOT02.110.0610" localSheetId="124">[36]MEMORIAL!#REF!</definedName>
    <definedName name="MTOT02.110.0610">[36]MEMORIAL!#REF!</definedName>
    <definedName name="MTOT02.110.0610_1" localSheetId="124">[37]MEMORIAL!#REF!</definedName>
    <definedName name="MTOT02.110.0610_1">[37]MEMORIAL!#REF!</definedName>
    <definedName name="MTOT02.110.0620" localSheetId="124">[36]MEMORIAL!#REF!</definedName>
    <definedName name="MTOT02.110.0620">[36]MEMORIAL!#REF!</definedName>
    <definedName name="MTOT02.110.0620_1" localSheetId="124">[37]MEMORIAL!#REF!</definedName>
    <definedName name="MTOT02.110.0620_1">[37]MEMORIAL!#REF!</definedName>
    <definedName name="MTOT02.110.0734" localSheetId="124">[36]MEMORIAL!#REF!</definedName>
    <definedName name="MTOT02.110.0734">[36]MEMORIAL!#REF!</definedName>
    <definedName name="MTOT02.110.0734_1" localSheetId="124">[37]MEMORIAL!#REF!</definedName>
    <definedName name="MTOT02.110.0734_1">[37]MEMORIAL!#REF!</definedName>
    <definedName name="MTOT02.110.0738" localSheetId="124">[36]MEMORIAL!#REF!</definedName>
    <definedName name="MTOT02.110.0738">[36]MEMORIAL!#REF!</definedName>
    <definedName name="MTOT02.110.0738_1" localSheetId="124">[37]MEMORIAL!#REF!</definedName>
    <definedName name="MTOT02.110.0738_1">[37]MEMORIAL!#REF!</definedName>
    <definedName name="MTOT02.110.0750" localSheetId="124">[36]MEMORIAL!#REF!</definedName>
    <definedName name="MTOT02.110.0750">[36]MEMORIAL!#REF!</definedName>
    <definedName name="MTOT02.110.0750_1" localSheetId="124">[37]MEMORIAL!#REF!</definedName>
    <definedName name="MTOT02.110.0750_1">[37]MEMORIAL!#REF!</definedName>
    <definedName name="MTOT02.110.1014" localSheetId="124">[36]MEMORIAL!#REF!</definedName>
    <definedName name="MTOT02.110.1014">[36]MEMORIAL!#REF!</definedName>
    <definedName name="MTOT02.110.1014_1" localSheetId="124">[37]MEMORIAL!#REF!</definedName>
    <definedName name="MTOT02.110.1014_1">[37]MEMORIAL!#REF!</definedName>
    <definedName name="MTOT02.110.1020" localSheetId="124">[36]MEMORIAL!#REF!</definedName>
    <definedName name="MTOT02.110.1020">[36]MEMORIAL!#REF!</definedName>
    <definedName name="MTOT02.110.1020_1" localSheetId="124">[37]MEMORIAL!#REF!</definedName>
    <definedName name="MTOT02.110.1020_1">[37]MEMORIAL!#REF!</definedName>
    <definedName name="MTOT02.110.1164" localSheetId="124">[36]MEMORIAL!#REF!</definedName>
    <definedName name="MTOT02.110.1164">[36]MEMORIAL!#REF!</definedName>
    <definedName name="MTOT02.110.1164_1" localSheetId="124">[37]MEMORIAL!#REF!</definedName>
    <definedName name="MTOT02.110.1164_1">[37]MEMORIAL!#REF!</definedName>
    <definedName name="MTOT02.110.1166" localSheetId="124">[36]MEMORIAL!#REF!</definedName>
    <definedName name="MTOT02.110.1166">[36]MEMORIAL!#REF!</definedName>
    <definedName name="MTOT02.110.1166_1" localSheetId="124">[37]MEMORIAL!#REF!</definedName>
    <definedName name="MTOT02.110.1166_1">[37]MEMORIAL!#REF!</definedName>
    <definedName name="MTOT02.110.1420" localSheetId="124">[36]MEMORIAL!#REF!</definedName>
    <definedName name="MTOT02.110.1420">[36]MEMORIAL!#REF!</definedName>
    <definedName name="MTOT02.110.1420_1" localSheetId="124">[37]MEMORIAL!#REF!</definedName>
    <definedName name="MTOT02.110.1420_1">[37]MEMORIAL!#REF!</definedName>
    <definedName name="MTOT02.110.1426" localSheetId="124">[36]MEMORIAL!#REF!</definedName>
    <definedName name="MTOT02.110.1426">[36]MEMORIAL!#REF!</definedName>
    <definedName name="MTOT02.110.1426_1" localSheetId="124">[37]MEMORIAL!#REF!</definedName>
    <definedName name="MTOT02.110.1426_1">[37]MEMORIAL!#REF!</definedName>
    <definedName name="MTOT02.110.1654" localSheetId="124">[36]MEMORIAL!#REF!</definedName>
    <definedName name="MTOT02.110.1654">[36]MEMORIAL!#REF!</definedName>
    <definedName name="MTOT02.110.1654_1" localSheetId="124">[37]MEMORIAL!#REF!</definedName>
    <definedName name="MTOT02.110.1654_1">[37]MEMORIAL!#REF!</definedName>
    <definedName name="MTOT02.110.1880" localSheetId="124">[36]MEMORIAL!#REF!</definedName>
    <definedName name="MTOT02.110.1880">[36]MEMORIAL!#REF!</definedName>
    <definedName name="MTOT02.110.1880_1" localSheetId="124">[37]MEMORIAL!#REF!</definedName>
    <definedName name="MTOT02.110.1880_1">[37]MEMORIAL!#REF!</definedName>
    <definedName name="MTOT02.110.1974" localSheetId="124">[36]MEMORIAL!#REF!</definedName>
    <definedName name="MTOT02.110.1974">[36]MEMORIAL!#REF!</definedName>
    <definedName name="MTOT02.110.1974_1" localSheetId="124">[37]MEMORIAL!#REF!</definedName>
    <definedName name="MTOT02.110.1974_1">[37]MEMORIAL!#REF!</definedName>
    <definedName name="MTOT02.110.1996" localSheetId="124">[36]MEMORIAL!#REF!</definedName>
    <definedName name="MTOT02.110.1996">[36]MEMORIAL!#REF!</definedName>
    <definedName name="MTOT02.110.1996_1" localSheetId="124">[37]MEMORIAL!#REF!</definedName>
    <definedName name="MTOT02.110.1996_1">[37]MEMORIAL!#REF!</definedName>
    <definedName name="MTOT02.110.2012" localSheetId="124">[36]MEMORIAL!#REF!</definedName>
    <definedName name="MTOT02.110.2012">[36]MEMORIAL!#REF!</definedName>
    <definedName name="MTOT02.110.2012_1" localSheetId="124">[37]MEMORIAL!#REF!</definedName>
    <definedName name="MTOT02.110.2012_1">[37]MEMORIAL!#REF!</definedName>
    <definedName name="MTOT02.110.2016" localSheetId="124">[36]MEMORIAL!#REF!</definedName>
    <definedName name="MTOT02.110.2016">[36]MEMORIAL!#REF!</definedName>
    <definedName name="MTOT02.110.2016_1" localSheetId="124">[37]MEMORIAL!#REF!</definedName>
    <definedName name="MTOT02.110.2016_1">[37]MEMORIAL!#REF!</definedName>
    <definedName name="MTOT02.110.2024" localSheetId="124">[36]MEMORIAL!#REF!</definedName>
    <definedName name="MTOT02.110.2024">[36]MEMORIAL!#REF!</definedName>
    <definedName name="MTOT02.110.2024_1" localSheetId="124">[37]MEMORIAL!#REF!</definedName>
    <definedName name="MTOT02.110.2024_1">[37]MEMORIAL!#REF!</definedName>
    <definedName name="MTOT02.110.2026" localSheetId="124">[36]MEMORIAL!#REF!</definedName>
    <definedName name="MTOT02.110.2026">[36]MEMORIAL!#REF!</definedName>
    <definedName name="MTOT02.110.2026_1" localSheetId="124">[37]MEMORIAL!#REF!</definedName>
    <definedName name="MTOT02.110.2026_1">[37]MEMORIAL!#REF!</definedName>
    <definedName name="MTOT02.110.2310" localSheetId="124">[36]MEMORIAL!#REF!</definedName>
    <definedName name="MTOT02.110.2310">[36]MEMORIAL!#REF!</definedName>
    <definedName name="MTOT02.110.2310_1" localSheetId="124">[37]MEMORIAL!#REF!</definedName>
    <definedName name="MTOT02.110.2310_1">[37]MEMORIAL!#REF!</definedName>
    <definedName name="MTOT02.110.2480" localSheetId="124">[36]MEMORIAL!#REF!</definedName>
    <definedName name="MTOT02.110.2480">[36]MEMORIAL!#REF!</definedName>
    <definedName name="MTOT02.110.2480_1" localSheetId="124">[37]MEMORIAL!#REF!</definedName>
    <definedName name="MTOT02.110.2480_1">[37]MEMORIAL!#REF!</definedName>
    <definedName name="MTOT02.110.2798" localSheetId="124">[36]MEMORIAL!#REF!</definedName>
    <definedName name="MTOT02.110.2798">[36]MEMORIAL!#REF!</definedName>
    <definedName name="MTOT02.110.2798_1" localSheetId="124">[37]MEMORIAL!#REF!</definedName>
    <definedName name="MTOT02.110.2798_1">[37]MEMORIAL!#REF!</definedName>
    <definedName name="MTOT02.110.2806" localSheetId="124">[36]MEMORIAL!#REF!</definedName>
    <definedName name="MTOT02.110.2806">[36]MEMORIAL!#REF!</definedName>
    <definedName name="MTOT02.110.2806_1" localSheetId="124">[37]MEMORIAL!#REF!</definedName>
    <definedName name="MTOT02.110.2806_1">[37]MEMORIAL!#REF!</definedName>
    <definedName name="MTOT02.110.2868" localSheetId="124">[36]MEMORIAL!#REF!</definedName>
    <definedName name="MTOT02.110.2868">[36]MEMORIAL!#REF!</definedName>
    <definedName name="MTOT02.110.2868_1" localSheetId="124">[37]MEMORIAL!#REF!</definedName>
    <definedName name="MTOT02.110.2868_1">[37]MEMORIAL!#REF!</definedName>
    <definedName name="MTOT02.110.3856" localSheetId="124">[36]MEMORIAL!#REF!</definedName>
    <definedName name="MTOT02.110.3856">[36]MEMORIAL!#REF!</definedName>
    <definedName name="MTOT02.110.3856_1" localSheetId="124">[37]MEMORIAL!#REF!</definedName>
    <definedName name="MTOT02.110.3856_1">[37]MEMORIAL!#REF!</definedName>
    <definedName name="MTOT02.110.3908" localSheetId="124">[36]MEMORIAL!#REF!</definedName>
    <definedName name="MTOT02.110.3908">[36]MEMORIAL!#REF!</definedName>
    <definedName name="MTOT02.110.3908_1" localSheetId="124">[37]MEMORIAL!#REF!</definedName>
    <definedName name="MTOT02.110.3908_1">[37]MEMORIAL!#REF!</definedName>
    <definedName name="MTOT02.110.3926" localSheetId="124">[36]MEMORIAL!#REF!</definedName>
    <definedName name="MTOT02.110.3926">[36]MEMORIAL!#REF!</definedName>
    <definedName name="MTOT02.110.3926_1" localSheetId="124">[37]MEMORIAL!#REF!</definedName>
    <definedName name="MTOT02.110.3926_1">[37]MEMORIAL!#REF!</definedName>
    <definedName name="MTOT02.110.4288" localSheetId="124">[36]MEMORIAL!#REF!</definedName>
    <definedName name="MTOT02.110.4288">[36]MEMORIAL!#REF!</definedName>
    <definedName name="MTOT02.110.4288_1" localSheetId="124">[37]MEMORIAL!#REF!</definedName>
    <definedName name="MTOT02.110.4288_1">[37]MEMORIAL!#REF!</definedName>
    <definedName name="MTOT02.110.4296" localSheetId="124">[36]MEMORIAL!#REF!</definedName>
    <definedName name="MTOT02.110.4296">[36]MEMORIAL!#REF!</definedName>
    <definedName name="MTOT02.110.4296_1" localSheetId="124">[37]MEMORIAL!#REF!</definedName>
    <definedName name="MTOT02.110.4296_1">[37]MEMORIAL!#REF!</definedName>
    <definedName name="MTOT02.110.4308" localSheetId="124">[36]MEMORIAL!#REF!</definedName>
    <definedName name="MTOT02.110.4308">[36]MEMORIAL!#REF!</definedName>
    <definedName name="MTOT02.110.4308_1" localSheetId="124">[37]MEMORIAL!#REF!</definedName>
    <definedName name="MTOT02.110.4308_1">[37]MEMORIAL!#REF!</definedName>
    <definedName name="MTOT02.110.4312" localSheetId="124">[36]MEMORIAL!#REF!</definedName>
    <definedName name="MTOT02.110.4312">[36]MEMORIAL!#REF!</definedName>
    <definedName name="MTOT02.110.4312_1" localSheetId="124">[37]MEMORIAL!#REF!</definedName>
    <definedName name="MTOT02.110.4312_1">[37]MEMORIAL!#REF!</definedName>
    <definedName name="MTOT02.110.4320" localSheetId="124">[36]MEMORIAL!#REF!</definedName>
    <definedName name="MTOT02.110.4320">[36]MEMORIAL!#REF!</definedName>
    <definedName name="MTOT02.110.4320_1" localSheetId="124">[37]MEMORIAL!#REF!</definedName>
    <definedName name="MTOT02.110.4320_1">[37]MEMORIAL!#REF!</definedName>
    <definedName name="MTOT02.110.4780" localSheetId="124">[36]MEMORIAL!#REF!</definedName>
    <definedName name="MTOT02.110.4780">[36]MEMORIAL!#REF!</definedName>
    <definedName name="MTOT02.110.4780_1" localSheetId="124">[37]MEMORIAL!#REF!</definedName>
    <definedName name="MTOT02.110.4780_1">[37]MEMORIAL!#REF!</definedName>
    <definedName name="MTOT02.110.610" localSheetId="124">[36]MEMORIAL!#REF!</definedName>
    <definedName name="MTOT02.110.610">[36]MEMORIAL!#REF!</definedName>
    <definedName name="MTOT02.110.610_1" localSheetId="124">[37]MEMORIAL!#REF!</definedName>
    <definedName name="MTOT02.110.610_1">[37]MEMORIAL!#REF!</definedName>
    <definedName name="MTOT02.120.0050" localSheetId="124">[36]MEMORIAL!#REF!</definedName>
    <definedName name="MTOT02.120.0050">[36]MEMORIAL!#REF!</definedName>
    <definedName name="MTOT02.120.0050_1" localSheetId="124">[37]MEMORIAL!#REF!</definedName>
    <definedName name="MTOT02.120.0050_1">[37]MEMORIAL!#REF!</definedName>
    <definedName name="MTOT02.120.0060" localSheetId="124">[36]MEMORIAL!#REF!</definedName>
    <definedName name="MTOT02.120.0060">[36]MEMORIAL!#REF!</definedName>
    <definedName name="MTOT02.120.0060_1" localSheetId="124">[37]MEMORIAL!#REF!</definedName>
    <definedName name="MTOT02.120.0060_1">[37]MEMORIAL!#REF!</definedName>
    <definedName name="MTOT02.120.0140" localSheetId="124">[36]MEMORIAL!#REF!</definedName>
    <definedName name="MTOT02.120.0140">[36]MEMORIAL!#REF!</definedName>
    <definedName name="MTOT02.120.0140_1" localSheetId="124">[37]MEMORIAL!#REF!</definedName>
    <definedName name="MTOT02.120.0140_1">[37]MEMORIAL!#REF!</definedName>
    <definedName name="MTOT02.130.0070" localSheetId="124">[36]MEMORIAL!#REF!</definedName>
    <definedName name="MTOT02.130.0070">[36]MEMORIAL!#REF!</definedName>
    <definedName name="MTOT02.130.0070_1" localSheetId="124">[37]MEMORIAL!#REF!</definedName>
    <definedName name="MTOT02.130.0070_1">[37]MEMORIAL!#REF!</definedName>
    <definedName name="MTOT02.130.0080" localSheetId="124">[36]MEMORIAL!#REF!</definedName>
    <definedName name="MTOT02.130.0080">[36]MEMORIAL!#REF!</definedName>
    <definedName name="MTOT02.130.0080_1" localSheetId="124">[37]MEMORIAL!#REF!</definedName>
    <definedName name="MTOT02.130.0080_1">[37]MEMORIAL!#REF!</definedName>
    <definedName name="MTOT02.130.0100" localSheetId="124">[36]MEMORIAL!#REF!</definedName>
    <definedName name="MTOT02.130.0100">[36]MEMORIAL!#REF!</definedName>
    <definedName name="MTOT02.130.0100_1" localSheetId="124">[37]MEMORIAL!#REF!</definedName>
    <definedName name="MTOT02.130.0100_1">[37]MEMORIAL!#REF!</definedName>
    <definedName name="MTOT02.140.0030" localSheetId="124">[36]MEMORIAL!#REF!</definedName>
    <definedName name="MTOT02.140.0030">[36]MEMORIAL!#REF!</definedName>
    <definedName name="MTOT02.140.0030_1" localSheetId="124">[37]MEMORIAL!#REF!</definedName>
    <definedName name="MTOT02.140.0030_1">[37]MEMORIAL!#REF!</definedName>
    <definedName name="MTOT02.140.0080" localSheetId="124">[36]MEMORIAL!#REF!</definedName>
    <definedName name="MTOT02.140.0080">[36]MEMORIAL!#REF!</definedName>
    <definedName name="MTOT02.140.0080_1" localSheetId="124">[37]MEMORIAL!#REF!</definedName>
    <definedName name="MTOT02.140.0080_1">[37]MEMORIAL!#REF!</definedName>
    <definedName name="MTOT02.140.0090" localSheetId="124">[36]MEMORIAL!#REF!</definedName>
    <definedName name="MTOT02.140.0090">[36]MEMORIAL!#REF!</definedName>
    <definedName name="MTOT02.140.0090_1" localSheetId="124">[37]MEMORIAL!#REF!</definedName>
    <definedName name="MTOT02.140.0090_1">[37]MEMORIAL!#REF!</definedName>
    <definedName name="MTOT02.160.0010" localSheetId="124">[36]MEMORIAL!#REF!</definedName>
    <definedName name="MTOT02.160.0010">[36]MEMORIAL!#REF!</definedName>
    <definedName name="MTOT02.160.0010_1" localSheetId="124">[37]MEMORIAL!#REF!</definedName>
    <definedName name="MTOT02.160.0010_1">[37]MEMORIAL!#REF!</definedName>
    <definedName name="MTOT02.160.0110" localSheetId="124">[36]MEMORIAL!#REF!</definedName>
    <definedName name="MTOT02.160.0110">[36]MEMORIAL!#REF!</definedName>
    <definedName name="MTOT02.160.0110_1" localSheetId="124">[37]MEMORIAL!#REF!</definedName>
    <definedName name="MTOT02.160.0110_1">[37]MEMORIAL!#REF!</definedName>
    <definedName name="MTOT02.180.0010" localSheetId="124">[36]MEMORIAL!#REF!</definedName>
    <definedName name="MTOT02.180.0010">[36]MEMORIAL!#REF!</definedName>
    <definedName name="MTOT02.180.0010_1" localSheetId="124">[37]MEMORIAL!#REF!</definedName>
    <definedName name="MTOT02.180.0010_1">[37]MEMORIAL!#REF!</definedName>
    <definedName name="MTOT02.210.0020" localSheetId="124">[36]MEMORIAL!#REF!</definedName>
    <definedName name="MTOT02.210.0020">[36]MEMORIAL!#REF!</definedName>
    <definedName name="MTOT02.210.0020_1" localSheetId="124">[37]MEMORIAL!#REF!</definedName>
    <definedName name="MTOT02.210.0020_1">[37]MEMORIAL!#REF!</definedName>
    <definedName name="MTOT02.210.0030" localSheetId="124">[36]MEMORIAL!#REF!</definedName>
    <definedName name="MTOT02.210.0030">[36]MEMORIAL!#REF!</definedName>
    <definedName name="MTOT02.210.0030_1" localSheetId="124">[37]MEMORIAL!#REF!</definedName>
    <definedName name="MTOT02.210.0030_1">[37]MEMORIAL!#REF!</definedName>
    <definedName name="MTOT02.210.0090" localSheetId="124">[36]MEMORIAL!#REF!</definedName>
    <definedName name="MTOT02.210.0090">[36]MEMORIAL!#REF!</definedName>
    <definedName name="MTOT02.210.0090_1" localSheetId="124">[37]MEMORIAL!#REF!</definedName>
    <definedName name="MTOT02.210.0090_1">[37]MEMORIAL!#REF!</definedName>
    <definedName name="MTOT02.210.0110" localSheetId="124">[36]MEMORIAL!#REF!</definedName>
    <definedName name="MTOT02.210.0110">[36]MEMORIAL!#REF!</definedName>
    <definedName name="MTOT02.210.0110_1" localSheetId="124">[37]MEMORIAL!#REF!</definedName>
    <definedName name="MTOT02.210.0110_1">[37]MEMORIAL!#REF!</definedName>
    <definedName name="MTOT02.210.0310" localSheetId="124">[36]MEMORIAL!#REF!</definedName>
    <definedName name="MTOT02.210.0310">[36]MEMORIAL!#REF!</definedName>
    <definedName name="MTOT02.210.0310_1" localSheetId="124">[37]MEMORIAL!#REF!</definedName>
    <definedName name="MTOT02.210.0310_1">[37]MEMORIAL!#REF!</definedName>
    <definedName name="MTOT02.210.0340" localSheetId="124">[36]MEMORIAL!#REF!</definedName>
    <definedName name="MTOT02.210.0340">[36]MEMORIAL!#REF!</definedName>
    <definedName name="MTOT02.210.0340_1" localSheetId="124">[37]MEMORIAL!#REF!</definedName>
    <definedName name="MTOT02.210.0340_1">[37]MEMORIAL!#REF!</definedName>
    <definedName name="MTOT02.210.0350" localSheetId="124">[36]MEMORIAL!#REF!</definedName>
    <definedName name="MTOT02.210.0350">[36]MEMORIAL!#REF!</definedName>
    <definedName name="MTOT02.210.0350_1" localSheetId="124">[37]MEMORIAL!#REF!</definedName>
    <definedName name="MTOT02.210.0350_1">[37]MEMORIAL!#REF!</definedName>
    <definedName name="MTOT02.210.0360" localSheetId="124">[36]MEMORIAL!#REF!</definedName>
    <definedName name="MTOT02.210.0360">[36]MEMORIAL!#REF!</definedName>
    <definedName name="MTOT02.210.0360_1" localSheetId="124">[37]MEMORIAL!#REF!</definedName>
    <definedName name="MTOT02.210.0360_1">[37]MEMORIAL!#REF!</definedName>
    <definedName name="MTOT02.210.0370" localSheetId="124">[36]MEMORIAL!#REF!</definedName>
    <definedName name="MTOT02.210.0370">[36]MEMORIAL!#REF!</definedName>
    <definedName name="MTOT02.210.0370_1" localSheetId="124">[37]MEMORIAL!#REF!</definedName>
    <definedName name="MTOT02.210.0370_1">[37]MEMORIAL!#REF!</definedName>
    <definedName name="MTOT02.210.0380" localSheetId="124">[36]MEMORIAL!#REF!</definedName>
    <definedName name="MTOT02.210.0380">[36]MEMORIAL!#REF!</definedName>
    <definedName name="MTOT02.210.0380_1" localSheetId="124">[37]MEMORIAL!#REF!</definedName>
    <definedName name="MTOT02.210.0380_1">[37]MEMORIAL!#REF!</definedName>
    <definedName name="MTOT02.210.1620" localSheetId="124">[36]MEMORIAL!#REF!</definedName>
    <definedName name="MTOT02.210.1620">[36]MEMORIAL!#REF!</definedName>
    <definedName name="MTOT02.210.1620_1" localSheetId="124">[37]MEMORIAL!#REF!</definedName>
    <definedName name="MTOT02.210.1620_1">[37]MEMORIAL!#REF!</definedName>
    <definedName name="MTOT02.210.1625" localSheetId="124">[36]MEMORIAL!#REF!</definedName>
    <definedName name="MTOT02.210.1625">[36]MEMORIAL!#REF!</definedName>
    <definedName name="MTOT02.210.1625_1" localSheetId="124">[37]MEMORIAL!#REF!</definedName>
    <definedName name="MTOT02.210.1625_1">[37]MEMORIAL!#REF!</definedName>
    <definedName name="MTOT02.210.1635" localSheetId="124">[36]MEMORIAL!#REF!</definedName>
    <definedName name="MTOT02.210.1635">[36]MEMORIAL!#REF!</definedName>
    <definedName name="MTOT02.210.1635_1" localSheetId="124">[37]MEMORIAL!#REF!</definedName>
    <definedName name="MTOT02.210.1635_1">[37]MEMORIAL!#REF!</definedName>
    <definedName name="MTOT02.210.1637" localSheetId="124">[36]MEMORIAL!#REF!</definedName>
    <definedName name="MTOT02.210.1637">[36]MEMORIAL!#REF!</definedName>
    <definedName name="MTOT02.210.1637_1" localSheetId="124">[37]MEMORIAL!#REF!</definedName>
    <definedName name="MTOT02.210.1637_1">[37]MEMORIAL!#REF!</definedName>
    <definedName name="MTOT02.2140." localSheetId="124">[36]MEMORIAL!#REF!</definedName>
    <definedName name="MTOT02.2140.">[36]MEMORIAL!#REF!</definedName>
    <definedName name="MTOT02.2140._1" localSheetId="124">[37]MEMORIAL!#REF!</definedName>
    <definedName name="MTOT02.2140._1">[37]MEMORIAL!#REF!</definedName>
    <definedName name="MTOT03.020.0020" localSheetId="124">[36]MEMORIAL!#REF!</definedName>
    <definedName name="MTOT03.020.0020">[36]MEMORIAL!#REF!</definedName>
    <definedName name="MTOT03.020.0020_1" localSheetId="124">[37]MEMORIAL!#REF!</definedName>
    <definedName name="MTOT03.020.0020_1">[37]MEMORIAL!#REF!</definedName>
    <definedName name="MTOT05.150.0830" localSheetId="124">[36]MEMORIAL!#REF!</definedName>
    <definedName name="MTOT05.150.0830">[36]MEMORIAL!#REF!</definedName>
    <definedName name="MTOT05.150.0830_1" localSheetId="124">[37]MEMORIAL!#REF!</definedName>
    <definedName name="MTOT05.150.0830_1">[37]MEMORIAL!#REF!</definedName>
    <definedName name="MTOT05.150.0840" localSheetId="124">[36]MEMORIAL!#REF!</definedName>
    <definedName name="MTOT05.150.0840">[36]MEMORIAL!#REF!</definedName>
    <definedName name="MTOT05.150.0840_1" localSheetId="124">[37]MEMORIAL!#REF!</definedName>
    <definedName name="MTOT05.150.0840_1">[37]MEMORIAL!#REF!</definedName>
    <definedName name="MTOTCOTADO01" localSheetId="124">[36]MEMORIAL!#REF!</definedName>
    <definedName name="MTOTCOTADO01">[36]MEMORIAL!#REF!</definedName>
    <definedName name="MTOTCOTADO01_1" localSheetId="124">[37]MEMORIAL!#REF!</definedName>
    <definedName name="MTOTCOTADO01_1">[37]MEMORIAL!#REF!</definedName>
    <definedName name="MTOTCOTADO02" localSheetId="124">[36]MEMORIAL!#REF!</definedName>
    <definedName name="MTOTCOTADO02">[36]MEMORIAL!#REF!</definedName>
    <definedName name="MTOTCOTADO02_1" localSheetId="124">[37]MEMORIAL!#REF!</definedName>
    <definedName name="MTOTCOTADO02_1">[37]MEMORIAL!#REF!</definedName>
    <definedName name="MTOTCOTADO03" localSheetId="124">[36]MEMORIAL!#REF!</definedName>
    <definedName name="MTOTCOTADO03">[36]MEMORIAL!#REF!</definedName>
    <definedName name="MTOTCOTADO03_1" localSheetId="124">[37]MEMORIAL!#REF!</definedName>
    <definedName name="MTOTCOTADO03_1">[37]MEMORIAL!#REF!</definedName>
    <definedName name="MTOTCOTADO04" localSheetId="124">[36]MEMORIAL!#REF!</definedName>
    <definedName name="MTOTCOTADO04">[36]MEMORIAL!#REF!</definedName>
    <definedName name="MTOTCOTADO04_1" localSheetId="124">[37]MEMORIAL!#REF!</definedName>
    <definedName name="MTOTCOTADO04_1">[37]MEMORIAL!#REF!</definedName>
    <definedName name="MTOTCOTADO05" localSheetId="124">[36]MEMORIAL!#REF!</definedName>
    <definedName name="MTOTCOTADO05">[36]MEMORIAL!#REF!</definedName>
    <definedName name="MTOTCOTADO05_1" localSheetId="124">[37]MEMORIAL!#REF!</definedName>
    <definedName name="MTOTCOTADO05_1">[37]MEMORIAL!#REF!</definedName>
    <definedName name="MTOTCOTADO21" localSheetId="124">[17]MEMORIAL!#REF!</definedName>
    <definedName name="MTOTCOTADO21">[17]MEMORIAL!#REF!</definedName>
    <definedName name="MTOTCOTADO21_1" localSheetId="124">[17]MEMORIAL!#REF!</definedName>
    <definedName name="MTOTCOTADO21_1">[17]MEMORIAL!#REF!</definedName>
    <definedName name="MTOTVERBA" localSheetId="124">[17]MEMORIAL!#REF!</definedName>
    <definedName name="MTOTVERBA">[17]MEMORIAL!#REF!</definedName>
    <definedName name="MTOTVERBA_1" localSheetId="124">[17]MEMORIAL!#REF!</definedName>
    <definedName name="MTOTVERBA_1">[17]MEMORIAL!#REF!</definedName>
    <definedName name="MUNICIPIOS">[22]GERAL_TABELAS!$C$37:$C$49</definedName>
    <definedName name="N__EPC" localSheetId="72">#REF!</definedName>
    <definedName name="N__EPC" localSheetId="70">#REF!</definedName>
    <definedName name="N__EPC" localSheetId="69">#REF!</definedName>
    <definedName name="N__EPC" localSheetId="68">#REF!</definedName>
    <definedName name="N__EPC" localSheetId="125">#REF!</definedName>
    <definedName name="N__EPC" localSheetId="114">#REF!</definedName>
    <definedName name="N__EPC" localSheetId="12">#REF!</definedName>
    <definedName name="N__EPC" localSheetId="0">#REF!</definedName>
    <definedName name="N__EPC" localSheetId="126">#REF!</definedName>
    <definedName name="N__EPC" localSheetId="127">#REF!</definedName>
    <definedName name="N__EPC">#REF!</definedName>
    <definedName name="nhgjyhgiu" localSheetId="65">[14]!PassaExtenso</definedName>
    <definedName name="nhgjyhgiu" localSheetId="63">[14]!PassaExtenso</definedName>
    <definedName name="nhgjyhgiu" localSheetId="64">[14]!PassaExtenso</definedName>
    <definedName name="nhgjyhgiu" localSheetId="118">[14]!PassaExtenso</definedName>
    <definedName name="nhgjyhgiu" localSheetId="117">[14]!PassaExtenso</definedName>
    <definedName name="nhgjyhgiu" localSheetId="116">[14]!PassaExtenso</definedName>
    <definedName name="nhgjyhgiu" localSheetId="10">[14]!PassaExtenso</definedName>
    <definedName name="nhgjyhgiu" localSheetId="52">[14]!PassaExtenso</definedName>
    <definedName name="nhgjyhgiu" localSheetId="57">[14]!PassaExtenso</definedName>
    <definedName name="nhgjyhgiu" localSheetId="58">[14]!PassaExtenso</definedName>
    <definedName name="nhgjyhgiu" localSheetId="59">[14]!PassaExtenso</definedName>
    <definedName name="nhgjyhgiu" localSheetId="56">[14]!PassaExtenso</definedName>
    <definedName name="nhgjyhgiu" localSheetId="126">[14]!PassaExtenso</definedName>
    <definedName name="nhgjyhgiu" localSheetId="127">[14]!PassaExtenso</definedName>
    <definedName name="nhgjyhgiu">[14]!PassaExtenso</definedName>
    <definedName name="nil" localSheetId="72">#REF!</definedName>
    <definedName name="nil" localSheetId="70">#REF!</definedName>
    <definedName name="nil" localSheetId="69">#REF!</definedName>
    <definedName name="nil" localSheetId="68">#REF!</definedName>
    <definedName name="nil" localSheetId="125">#REF!</definedName>
    <definedName name="nil" localSheetId="114">#REF!</definedName>
    <definedName name="nil" localSheetId="12">#REF!</definedName>
    <definedName name="nil" localSheetId="0">#REF!</definedName>
    <definedName name="nil" localSheetId="126">#REF!</definedName>
    <definedName name="nil" localSheetId="127">#REF!</definedName>
    <definedName name="nil">#REF!</definedName>
    <definedName name="NOME">#N/A</definedName>
    <definedName name="orçamrest" hidden="1">{#N/A,#N/A,TRUE,"Serviços"}</definedName>
    <definedName name="p" localSheetId="72">#REF!</definedName>
    <definedName name="p" localSheetId="70">#REF!</definedName>
    <definedName name="p" localSheetId="69">#REF!</definedName>
    <definedName name="p" localSheetId="68">#REF!</definedName>
    <definedName name="p" localSheetId="125">#REF!</definedName>
    <definedName name="p" localSheetId="114">#REF!</definedName>
    <definedName name="p" localSheetId="12">#REF!</definedName>
    <definedName name="p" localSheetId="0">#REF!</definedName>
    <definedName name="p" localSheetId="126">#REF!</definedName>
    <definedName name="p" localSheetId="127">#REF!</definedName>
    <definedName name="P" localSheetId="2">#REF!</definedName>
    <definedName name="p">#REF!</definedName>
    <definedName name="PARALELO" localSheetId="124">#REF!</definedName>
    <definedName name="PARALELO">#REF!</definedName>
    <definedName name="PARALELO_1" localSheetId="124">#REF!</definedName>
    <definedName name="PARALELO_1">#REF!</definedName>
    <definedName name="PassaExtenso" localSheetId="46">[14]!PassaExtenso</definedName>
    <definedName name="PassaExtenso" localSheetId="42">[14]!PassaExtenso</definedName>
    <definedName name="PassaExtenso" localSheetId="47">[14]!PassaExtenso</definedName>
    <definedName name="PassaExtenso" localSheetId="49">[14]!PassaExtenso</definedName>
    <definedName name="PassaExtenso" localSheetId="16">[14]!PassaExtenso</definedName>
    <definedName name="PassaExtenso" localSheetId="45">[14]!PassaExtenso</definedName>
    <definedName name="PassaExtenso" localSheetId="22">[14]!PassaExtenso</definedName>
    <definedName name="PassaExtenso" localSheetId="54">[14]!PassaExtenso</definedName>
    <definedName name="PassaExtenso" localSheetId="53">[14]!PassaExtenso</definedName>
    <definedName name="PassaExtenso" localSheetId="55">[14]!PassaExtenso</definedName>
    <definedName name="PassaExtenso" localSheetId="65">[14]!PassaExtenso</definedName>
    <definedName name="PassaExtenso" localSheetId="63">[14]!PassaExtenso</definedName>
    <definedName name="PassaExtenso" localSheetId="61">[14]!PassaExtenso</definedName>
    <definedName name="PassaExtenso" localSheetId="60">[14]!PassaExtenso</definedName>
    <definedName name="PassaExtenso" localSheetId="62">[14]!PassaExtenso</definedName>
    <definedName name="PassaExtenso" localSheetId="64">[14]!PassaExtenso</definedName>
    <definedName name="PassaExtenso" localSheetId="77">[14]!PassaExtenso</definedName>
    <definedName name="PassaExtenso" localSheetId="72">[14]!PassaExtenso</definedName>
    <definedName name="PassaExtenso" localSheetId="70">[14]!PassaExtenso</definedName>
    <definedName name="PassaExtenso" localSheetId="69">[14]!PassaExtenso</definedName>
    <definedName name="PassaExtenso" localSheetId="68">[14]!PassaExtenso</definedName>
    <definedName name="PassaExtenso" localSheetId="67">[14]!PassaExtenso</definedName>
    <definedName name="PassaExtenso" localSheetId="66">[14]!PassaExtenso</definedName>
    <definedName name="PassaExtenso" localSheetId="71">[14]!PassaExtenso</definedName>
    <definedName name="PassaExtenso" localSheetId="74">[14]!PassaExtenso</definedName>
    <definedName name="PassaExtenso" localSheetId="76">[14]!PassaExtenso</definedName>
    <definedName name="PassaExtenso" localSheetId="73">[14]!PassaExtenso</definedName>
    <definedName name="PassaExtenso" localSheetId="75">[14]!PassaExtenso</definedName>
    <definedName name="PassaExtenso" localSheetId="89">[14]!PassaExtenso</definedName>
    <definedName name="PassaExtenso" localSheetId="91">[14]!PassaExtenso</definedName>
    <definedName name="PassaExtenso" localSheetId="92">[14]!PassaExtenso</definedName>
    <definedName name="PassaExtenso" localSheetId="93">[14]!PassaExtenso</definedName>
    <definedName name="PassaExtenso" localSheetId="100">[14]!PassaExtenso</definedName>
    <definedName name="PassaExtenso" localSheetId="101">[14]!PassaExtenso</definedName>
    <definedName name="PassaExtenso" localSheetId="102">[14]!PassaExtenso</definedName>
    <definedName name="PassaExtenso" localSheetId="84">[14]!PassaExtenso</definedName>
    <definedName name="PassaExtenso" localSheetId="82">[14]!PassaExtenso</definedName>
    <definedName name="PassaExtenso" localSheetId="85">[14]!PassaExtenso</definedName>
    <definedName name="PassaExtenso" localSheetId="86">[14]!PassaExtenso</definedName>
    <definedName name="PassaExtenso" localSheetId="88">[14]!PassaExtenso</definedName>
    <definedName name="PassaExtenso" localSheetId="87">[14]!PassaExtenso</definedName>
    <definedName name="PassaExtenso" localSheetId="83">[14]!PassaExtenso</definedName>
    <definedName name="PassaExtenso" localSheetId="90">[14]!PassaExtenso</definedName>
    <definedName name="PassaExtenso" localSheetId="80">[14]!PassaExtenso</definedName>
    <definedName name="PassaExtenso" localSheetId="81">[14]!PassaExtenso</definedName>
    <definedName name="PassaExtenso" localSheetId="94">[14]!PassaExtenso</definedName>
    <definedName name="PassaExtenso" localSheetId="78">[14]!PassaExtenso</definedName>
    <definedName name="PassaExtenso" localSheetId="79">[14]!PassaExtenso</definedName>
    <definedName name="PassaExtenso" localSheetId="97">[14]!PassaExtenso</definedName>
    <definedName name="PassaExtenso" localSheetId="98">[14]!PassaExtenso</definedName>
    <definedName name="PassaExtenso" localSheetId="99">[14]!PassaExtenso</definedName>
    <definedName name="PassaExtenso" localSheetId="125">[14]!PassaExtenso</definedName>
    <definedName name="PassaExtenso" localSheetId="95">[14]!PassaExtenso</definedName>
    <definedName name="PassaExtenso" localSheetId="96">[14]!PassaExtenso</definedName>
    <definedName name="PassaExtenso" localSheetId="103">[14]!PassaExtenso</definedName>
    <definedName name="PassaExtenso" localSheetId="104">[14]!PassaExtenso</definedName>
    <definedName name="PassaExtenso" localSheetId="105">[14]!PassaExtenso</definedName>
    <definedName name="PassaExtenso" localSheetId="4">[14]!PassaExtenso</definedName>
    <definedName name="PassaExtenso" localSheetId="106">[14]!PassaExtenso</definedName>
    <definedName name="PassaExtenso" localSheetId="108">[14]!PassaExtenso</definedName>
    <definedName name="PassaExtenso" localSheetId="115">[14]!PassaExtenso</definedName>
    <definedName name="PassaExtenso" localSheetId="118">[14]!PassaExtenso</definedName>
    <definedName name="PassaExtenso" localSheetId="117">[14]!PassaExtenso</definedName>
    <definedName name="PassaExtenso" localSheetId="114">[14]!PassaExtenso</definedName>
    <definedName name="PassaExtenso" localSheetId="5">[14]!PassaExtenso</definedName>
    <definedName name="PassaExtenso" localSheetId="116">[14]!PassaExtenso</definedName>
    <definedName name="PassaExtenso" localSheetId="113">[14]!PassaExtenso</definedName>
    <definedName name="PassaExtenso" localSheetId="111">[14]!PassaExtenso</definedName>
    <definedName name="PassaExtenso" localSheetId="112">[14]!PassaExtenso</definedName>
    <definedName name="PassaExtenso" localSheetId="107">[14]!PassaExtenso</definedName>
    <definedName name="PassaExtenso" localSheetId="110">[14]!PassaExtenso</definedName>
    <definedName name="PassaExtenso" localSheetId="109">[14]!PassaExtenso</definedName>
    <definedName name="PassaExtenso" localSheetId="3">[14]!PassaExtenso</definedName>
    <definedName name="PassaExtenso" localSheetId="9">[14]!PassaExtenso</definedName>
    <definedName name="PassaExtenso" localSheetId="6">[14]!PassaExtenso</definedName>
    <definedName name="PassaExtenso" localSheetId="8">[14]!PassaExtenso</definedName>
    <definedName name="PassaExtenso" localSheetId="7">[14]!PassaExtenso</definedName>
    <definedName name="PassaExtenso" localSheetId="10">[14]!PassaExtenso</definedName>
    <definedName name="PassaExtenso" localSheetId="15">[14]!PassaExtenso</definedName>
    <definedName name="PassaExtenso" localSheetId="17">[14]!PassaExtenso</definedName>
    <definedName name="PassaExtenso" localSheetId="18">[14]!PassaExtenso</definedName>
    <definedName name="PassaExtenso" localSheetId="50">[14]!PassaExtenso</definedName>
    <definedName name="PassaExtenso" localSheetId="51">[14]!PassaExtenso</definedName>
    <definedName name="PassaExtenso" localSheetId="20">[14]!PassaExtenso</definedName>
    <definedName name="PassaExtenso" localSheetId="11">[14]!PassaExtenso</definedName>
    <definedName name="PassaExtenso" localSheetId="14">[14]!PassaExtenso</definedName>
    <definedName name="PassaExtenso" localSheetId="52">[14]!PassaExtenso</definedName>
    <definedName name="PassaExtenso" localSheetId="48">[14]!PassaExtenso</definedName>
    <definedName name="PassaExtenso" localSheetId="13">[14]!PassaExtenso</definedName>
    <definedName name="PassaExtenso" localSheetId="12">[14]!PassaExtenso</definedName>
    <definedName name="PassaExtenso" localSheetId="23">[14]!PassaExtenso</definedName>
    <definedName name="PassaExtenso" localSheetId="24">[14]!PassaExtenso</definedName>
    <definedName name="PassaExtenso" localSheetId="25">[14]!PassaExtenso</definedName>
    <definedName name="PassaExtenso" localSheetId="26">[14]!PassaExtenso</definedName>
    <definedName name="PassaExtenso" localSheetId="27">[14]!PassaExtenso</definedName>
    <definedName name="PassaExtenso" localSheetId="28">[14]!PassaExtenso</definedName>
    <definedName name="PassaExtenso" localSheetId="29">[14]!PassaExtenso</definedName>
    <definedName name="PassaExtenso" localSheetId="30">[14]!PassaExtenso</definedName>
    <definedName name="PassaExtenso" localSheetId="31">[14]!PassaExtenso</definedName>
    <definedName name="PassaExtenso" localSheetId="32">[14]!PassaExtenso</definedName>
    <definedName name="PassaExtenso" localSheetId="33">[14]!PassaExtenso</definedName>
    <definedName name="PassaExtenso" localSheetId="34">[14]!PassaExtenso</definedName>
    <definedName name="PassaExtenso" localSheetId="35">[14]!PassaExtenso</definedName>
    <definedName name="PassaExtenso" localSheetId="36">[14]!PassaExtenso</definedName>
    <definedName name="PassaExtenso" localSheetId="37">[14]!PassaExtenso</definedName>
    <definedName name="PassaExtenso" localSheetId="38">[14]!PassaExtenso</definedName>
    <definedName name="PassaExtenso" localSheetId="39">[14]!PassaExtenso</definedName>
    <definedName name="PassaExtenso" localSheetId="40">[14]!PassaExtenso</definedName>
    <definedName name="PassaExtenso" localSheetId="41">[14]!PassaExtenso</definedName>
    <definedName name="PassaExtenso" localSheetId="43">[14]!PassaExtenso</definedName>
    <definedName name="PassaExtenso" localSheetId="57">[14]!PassaExtenso</definedName>
    <definedName name="PassaExtenso" localSheetId="58">[14]!PassaExtenso</definedName>
    <definedName name="PassaExtenso" localSheetId="59">[14]!PassaExtenso</definedName>
    <definedName name="PassaExtenso" localSheetId="56">[14]!PassaExtenso</definedName>
    <definedName name="PassaExtenso" localSheetId="126">[14]!PassaExtenso</definedName>
    <definedName name="PassaExtenso" localSheetId="127">[14]!PassaExtenso</definedName>
    <definedName name="PassaExtenso" localSheetId="119">[14]!PassaExtenso</definedName>
    <definedName name="PassaExtenso" localSheetId="122">[14]!PassaExtenso</definedName>
    <definedName name="PassaExtenso" localSheetId="21">[14]!PassaExtenso</definedName>
    <definedName name="PassaExtenso">[14]!PassaExtenso</definedName>
    <definedName name="PASSARELAS" localSheetId="72">'[3]Bm 8'!#REF!</definedName>
    <definedName name="PASSARELAS" localSheetId="70">'[3]Bm 8'!#REF!</definedName>
    <definedName name="PASSARELAS" localSheetId="69">'[3]Bm 8'!#REF!</definedName>
    <definedName name="PASSARELAS" localSheetId="68">'[3]Bm 8'!#REF!</definedName>
    <definedName name="PASSARELAS" localSheetId="114">'[3]Bm 8'!#REF!</definedName>
    <definedName name="PASSARELAS" localSheetId="12">'[3]Bm 8'!#REF!</definedName>
    <definedName name="PASSARELAS" localSheetId="0">'[3]Bm 8'!#REF!</definedName>
    <definedName name="PASSARELAS">'[3]Bm 8'!#REF!</definedName>
    <definedName name="PAVIM" localSheetId="72">#REF!</definedName>
    <definedName name="PAVIM" localSheetId="70">#REF!</definedName>
    <definedName name="PAVIM" localSheetId="69">#REF!</definedName>
    <definedName name="PAVIM" localSheetId="68">#REF!</definedName>
    <definedName name="PAVIM" localSheetId="114">#REF!</definedName>
    <definedName name="PAVIM" localSheetId="12">#REF!</definedName>
    <definedName name="PAVIM" localSheetId="124">#REF!</definedName>
    <definedName name="PAVIM" localSheetId="121">#REF!</definedName>
    <definedName name="PAVIM" localSheetId="122">#REF!</definedName>
    <definedName name="PAVIM">#REF!</definedName>
    <definedName name="pelicano" localSheetId="72">#REF!,#REF!</definedName>
    <definedName name="pelicano" localSheetId="70">#REF!,#REF!</definedName>
    <definedName name="pelicano" localSheetId="69">#REF!,#REF!</definedName>
    <definedName name="pelicano" localSheetId="68">#REF!,#REF!</definedName>
    <definedName name="pelicano" localSheetId="114">#REF!,#REF!</definedName>
    <definedName name="pelicano" localSheetId="12">#REF!,#REF!</definedName>
    <definedName name="pelicano" localSheetId="0">#REF!,#REF!</definedName>
    <definedName name="pelicano">#REF!,#REF!</definedName>
    <definedName name="pinheiros" localSheetId="72">#REF!,#REF!</definedName>
    <definedName name="pinheiros" localSheetId="70">#REF!,#REF!</definedName>
    <definedName name="pinheiros" localSheetId="69">#REF!,#REF!</definedName>
    <definedName name="pinheiros" localSheetId="68">#REF!,#REF!</definedName>
    <definedName name="pinheiros" localSheetId="114">#REF!,#REF!</definedName>
    <definedName name="pinheiros" localSheetId="12">#REF!,#REF!</definedName>
    <definedName name="pinheiros" localSheetId="0">#REF!,#REF!</definedName>
    <definedName name="pinheiros">#REF!,#REF!</definedName>
    <definedName name="PISCONF" localSheetId="2">#REF!</definedName>
    <definedName name="PISCONF">#REF!</definedName>
    <definedName name="pl" localSheetId="72">#REF!,#REF!</definedName>
    <definedName name="pl" localSheetId="70">#REF!,#REF!</definedName>
    <definedName name="pl" localSheetId="69">#REF!,#REF!</definedName>
    <definedName name="pl" localSheetId="68">#REF!,#REF!</definedName>
    <definedName name="pl" localSheetId="114">#REF!,#REF!</definedName>
    <definedName name="pl" localSheetId="12">#REF!,#REF!</definedName>
    <definedName name="pl" localSheetId="0">#REF!,#REF!</definedName>
    <definedName name="pl">#REF!,#REF!</definedName>
    <definedName name="Plan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_1">#N/A</definedName>
    <definedName name="Plan_2">#N/A</definedName>
    <definedName name="Plan_3">#N/A</definedName>
    <definedName name="PREÇO_TOTAL_COMUM">#N/A</definedName>
    <definedName name="Print_Area_MI" localSheetId="72">#REF!</definedName>
    <definedName name="Print_Area_MI" localSheetId="70">#REF!</definedName>
    <definedName name="Print_Area_MI" localSheetId="69">#REF!</definedName>
    <definedName name="Print_Area_MI" localSheetId="68">#REF!</definedName>
    <definedName name="Print_Area_MI" localSheetId="114">#REF!</definedName>
    <definedName name="Print_Area_MI" localSheetId="12">#REF!</definedName>
    <definedName name="Print_Area_MI" localSheetId="0">#REF!</definedName>
    <definedName name="Print_Area_MI">#REF!</definedName>
    <definedName name="PRINT_TITLES_MI" localSheetId="72">#REF!</definedName>
    <definedName name="PRINT_TITLES_MI" localSheetId="70">#REF!</definedName>
    <definedName name="PRINT_TITLES_MI" localSheetId="69">#REF!</definedName>
    <definedName name="PRINT_TITLES_MI" localSheetId="68">#REF!</definedName>
    <definedName name="PRINT_TITLES_MI" localSheetId="114">#REF!</definedName>
    <definedName name="PRINT_TITLES_MI" localSheetId="12">#REF!</definedName>
    <definedName name="PRINT_TITLES_MI" localSheetId="0">#REF!</definedName>
    <definedName name="PRINT_TITLES_MI">#REF!</definedName>
    <definedName name="PROD_1" hidden="1">{#N/A,#N/A,TRUE,"Serviços"}</definedName>
    <definedName name="PROJETO" localSheetId="72">[4]PLANILHA!#REF!</definedName>
    <definedName name="PROJETO" localSheetId="70">[4]PLANILHA!#REF!</definedName>
    <definedName name="PROJETO" localSheetId="69">[4]PLANILHA!#REF!</definedName>
    <definedName name="PROJETO" localSheetId="68">[4]PLANILHA!#REF!</definedName>
    <definedName name="PROJETO" localSheetId="114">[4]PLANILHA!#REF!</definedName>
    <definedName name="PROJETO" localSheetId="12">[4]PLANILHA!#REF!</definedName>
    <definedName name="PROJETO" localSheetId="0">[4]PLANILHA!#REF!</definedName>
    <definedName name="PROJETO">[4]PLANILHA!#REF!</definedName>
    <definedName name="Q" localSheetId="2">[39]Receita!#REF!</definedName>
    <definedName name="q">#N/A</definedName>
    <definedName name="QEC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_1">#N/A</definedName>
    <definedName name="QEC_2">#N/A</definedName>
    <definedName name="QEC_3">#N/A</definedName>
    <definedName name="qq" localSheetId="72">#REF!,#REF!</definedName>
    <definedName name="qq" localSheetId="70">#REF!,#REF!</definedName>
    <definedName name="qq" localSheetId="69">#REF!,#REF!</definedName>
    <definedName name="qq" localSheetId="68">#REF!,#REF!</definedName>
    <definedName name="qq" localSheetId="125">#REF!,#REF!</definedName>
    <definedName name="qq" localSheetId="114">#REF!,#REF!</definedName>
    <definedName name="qq" localSheetId="12">#REF!,#REF!</definedName>
    <definedName name="qq" localSheetId="0">#REF!,#REF!</definedName>
    <definedName name="qq" localSheetId="126">#REF!,#REF!</definedName>
    <definedName name="qq" localSheetId="127">#REF!,#REF!</definedName>
    <definedName name="qq">#REF!,#REF!</definedName>
    <definedName name="Quantidades_A4" localSheetId="124">#REF!</definedName>
    <definedName name="Quantidades_A4">#REF!</definedName>
    <definedName name="Quantidades_CAUE_A3" localSheetId="124">#REF!</definedName>
    <definedName name="Quantidades_CAUE_A3">#REF!</definedName>
    <definedName name="RAH" localSheetId="124">#REF!</definedName>
    <definedName name="RAH">#REF!</definedName>
    <definedName name="RAH_1" localSheetId="124">#REF!</definedName>
    <definedName name="RAH_1">#REF!</definedName>
    <definedName name="REAJ" localSheetId="2">[26]RODOVIA!#REF!</definedName>
    <definedName name="REAJ">[26]RODOVIA!#REF!</definedName>
    <definedName name="REATERRO_DE_VALAS_COMPACTADO_MECANICAMENTE" localSheetId="72">#REF!</definedName>
    <definedName name="REATERRO_DE_VALAS_COMPACTADO_MECANICAMENTE" localSheetId="70">#REF!</definedName>
    <definedName name="REATERRO_DE_VALAS_COMPACTADO_MECANICAMENTE" localSheetId="69">#REF!</definedName>
    <definedName name="REATERRO_DE_VALAS_COMPACTADO_MECANICAMENTE" localSheetId="68">#REF!</definedName>
    <definedName name="REATERRO_DE_VALAS_COMPACTADO_MECANICAMENTE" localSheetId="114">#REF!</definedName>
    <definedName name="REATERRO_DE_VALAS_COMPACTADO_MECANICAMENTE" localSheetId="12">#REF!</definedName>
    <definedName name="REATERRO_DE_VALAS_COMPACTADO_MECANICAMENTE" localSheetId="0">#REF!</definedName>
    <definedName name="REATERRO_DE_VALAS_COMPACTADO_MECANICAMENTE">#REF!</definedName>
    <definedName name="rec" localSheetId="72">#REF!,#REF!</definedName>
    <definedName name="rec" localSheetId="70">#REF!,#REF!</definedName>
    <definedName name="rec" localSheetId="69">#REF!,#REF!</definedName>
    <definedName name="rec" localSheetId="68">#REF!,#REF!</definedName>
    <definedName name="rec" localSheetId="114">#REF!,#REF!</definedName>
    <definedName name="rec" localSheetId="12">#REF!,#REF!</definedName>
    <definedName name="rec" localSheetId="0">#REF!,#REF!</definedName>
    <definedName name="rec">#REF!,#REF!</definedName>
    <definedName name="recuper" localSheetId="72">#REF!,#REF!</definedName>
    <definedName name="recuper" localSheetId="70">#REF!,#REF!</definedName>
    <definedName name="recuper" localSheetId="69">#REF!,#REF!</definedName>
    <definedName name="recuper" localSheetId="68">#REF!,#REF!</definedName>
    <definedName name="recuper" localSheetId="114">#REF!,#REF!</definedName>
    <definedName name="recuper" localSheetId="12">#REF!,#REF!</definedName>
    <definedName name="recuper" localSheetId="0">#REF!,#REF!</definedName>
    <definedName name="recuper">#REF!,#REF!</definedName>
    <definedName name="REL" hidden="1">{#N/A,#N/A,TRUE,"Serviços"}</definedName>
    <definedName name="rere" localSheetId="72">#REF!</definedName>
    <definedName name="rere" localSheetId="70">#REF!</definedName>
    <definedName name="rere" localSheetId="69">#REF!</definedName>
    <definedName name="rere" localSheetId="68">#REF!</definedName>
    <definedName name="rere" localSheetId="114">#REF!</definedName>
    <definedName name="rere" localSheetId="12">#REF!</definedName>
    <definedName name="rere" localSheetId="0">#REF!</definedName>
    <definedName name="rere">#REF!</definedName>
    <definedName name="resumo" localSheetId="121">#REF!</definedName>
    <definedName name="resumo" localSheetId="122">#REF!</definedName>
    <definedName name="resumo">#REF!</definedName>
    <definedName name="resumo2" localSheetId="121">#REF!</definedName>
    <definedName name="resumo2" localSheetId="122">#REF!</definedName>
    <definedName name="resumo2">#REF!</definedName>
    <definedName name="rfv" localSheetId="124">#REF!</definedName>
    <definedName name="rfv">#REF!</definedName>
    <definedName name="rfv_1" localSheetId="124">#REF!</definedName>
    <definedName name="rfv_1">#REF!</definedName>
    <definedName name="rpa" localSheetId="124">#REF!</definedName>
    <definedName name="rpa">#REF!</definedName>
    <definedName name="rpa_1" localSheetId="124">#REF!</definedName>
    <definedName name="rpa_1">#REF!</definedName>
    <definedName name="rpb" localSheetId="124">#REF!</definedName>
    <definedName name="rpb">#REF!</definedName>
    <definedName name="rpb_1" localSheetId="124">#REF!</definedName>
    <definedName name="rpb_1">#REF!</definedName>
    <definedName name="rpp" localSheetId="124">#REF!</definedName>
    <definedName name="rpp">#REF!</definedName>
    <definedName name="rpp_1" localSheetId="124">#REF!</definedName>
    <definedName name="rpp_1">#REF!</definedName>
    <definedName name="rr" hidden="1">{#N/A,#N/A,TRUE,"Serviços"}</definedName>
    <definedName name="rrff" hidden="1">{#N/A,#N/A,TRUE,"Serviços"}</definedName>
    <definedName name="S" localSheetId="72" hidden="1">'[10]A.2- RESUMO'!#REF!</definedName>
    <definedName name="S" localSheetId="70" hidden="1">'[10]A.2- RESUMO'!#REF!</definedName>
    <definedName name="S" localSheetId="69" hidden="1">'[10]A.2- RESUMO'!#REF!</definedName>
    <definedName name="S" localSheetId="68" hidden="1">'[10]A.2- RESUMO'!#REF!</definedName>
    <definedName name="S" localSheetId="114" hidden="1">'[10]A.2- RESUMO'!#REF!</definedName>
    <definedName name="S" localSheetId="12" hidden="1">'[10]A.2- RESUMO'!#REF!</definedName>
    <definedName name="S" localSheetId="44" hidden="1">'[10]A.2- RESUMO'!#REF!</definedName>
    <definedName name="S" localSheetId="0" hidden="1">'[11]A.2- RESUMO'!#REF!</definedName>
    <definedName name="S" localSheetId="21" hidden="1">'[10]A.2- RESUMO'!#REF!</definedName>
    <definedName name="S" localSheetId="2">'[39]Equipamentos diretos'!#REF!</definedName>
    <definedName name="S" hidden="1">'[10]A.2- RESUMO'!#REF!</definedName>
    <definedName name="S_1">#N/A</definedName>
    <definedName name="S1_">#N/A</definedName>
    <definedName name="S2_">#N/A</definedName>
    <definedName name="S3_">#N/A</definedName>
    <definedName name="SALARIO_MOD">INDIRECT(CONCATENATE("GERAL_TABELAS!DD",(2+MATCH(,[22]GERAL_TABELAS!$CG$3:$CG$56,0))))</definedName>
    <definedName name="SCO" localSheetId="72">#REF!</definedName>
    <definedName name="SCO" localSheetId="70">#REF!</definedName>
    <definedName name="SCO" localSheetId="69">#REF!</definedName>
    <definedName name="SCO" localSheetId="68">#REF!</definedName>
    <definedName name="SCO" localSheetId="114">#REF!</definedName>
    <definedName name="SCO" localSheetId="12">#REF!</definedName>
    <definedName name="SCO" localSheetId="0">#REF!</definedName>
    <definedName name="SCO">#REF!</definedName>
    <definedName name="SCOD02.010.0020" localSheetId="124">#REF!</definedName>
    <definedName name="SCOD02.010.0020">#REF!</definedName>
    <definedName name="SCOD02.010.0020_1" localSheetId="124">#REF!</definedName>
    <definedName name="SCOD02.010.0020_1">#REF!</definedName>
    <definedName name="SCOD02.010.0050" localSheetId="124">[36]MEMORIAL!#REF!</definedName>
    <definedName name="SCOD02.010.0050">[36]MEMORIAL!#REF!</definedName>
    <definedName name="SCOD02.010.0050_1" localSheetId="124">[37]MEMORIAL!#REF!</definedName>
    <definedName name="SCOD02.010.0050_1">[37]MEMORIAL!#REF!</definedName>
    <definedName name="SCOD02.010.0065" localSheetId="124">[36]MEMORIAL!#REF!</definedName>
    <definedName name="SCOD02.010.0065">[36]MEMORIAL!#REF!</definedName>
    <definedName name="SCOD02.010.0065_1" localSheetId="124">[37]MEMORIAL!#REF!</definedName>
    <definedName name="SCOD02.010.0065_1">[37]MEMORIAL!#REF!</definedName>
    <definedName name="SCOD02.010.0130" localSheetId="124">[36]MEMORIAL!#REF!</definedName>
    <definedName name="SCOD02.010.0130">[36]MEMORIAL!#REF!</definedName>
    <definedName name="SCOD02.010.0130_1" localSheetId="124">[37]MEMORIAL!#REF!</definedName>
    <definedName name="SCOD02.010.0130_1">[37]MEMORIAL!#REF!</definedName>
    <definedName name="SCOD03.010.0020" localSheetId="124">[36]MEMORIAL!#REF!</definedName>
    <definedName name="SCOD03.010.0020">[36]MEMORIAL!#REF!</definedName>
    <definedName name="SCOD03.010.0020_1" localSheetId="124">[37]MEMORIAL!#REF!</definedName>
    <definedName name="SCOD03.010.0020_1">[37]MEMORIAL!#REF!</definedName>
    <definedName name="SCOD03.010.0025" localSheetId="124">[36]MEMORIAL!#REF!</definedName>
    <definedName name="SCOD03.010.0025">[36]MEMORIAL!#REF!</definedName>
    <definedName name="SCOD03.010.0025_1" localSheetId="124">[37]MEMORIAL!#REF!</definedName>
    <definedName name="SCOD03.010.0025_1">[37]MEMORIAL!#REF!</definedName>
    <definedName name="SCOD03.010.0040" localSheetId="124">[36]MEMORIAL!#REF!</definedName>
    <definedName name="SCOD03.010.0040">[36]MEMORIAL!#REF!</definedName>
    <definedName name="SCOD03.010.0040_1" localSheetId="124">[37]MEMORIAL!#REF!</definedName>
    <definedName name="SCOD03.010.0040_1">[37]MEMORIAL!#REF!</definedName>
    <definedName name="SCOD03.010.0050" localSheetId="124">[36]MEMORIAL!#REF!</definedName>
    <definedName name="SCOD03.010.0050">[36]MEMORIAL!#REF!</definedName>
    <definedName name="SCOD03.010.0050_1" localSheetId="124">[37]MEMORIAL!#REF!</definedName>
    <definedName name="SCOD03.010.0050_1">[37]MEMORIAL!#REF!</definedName>
    <definedName name="SCOD03.010.0100" localSheetId="124">[36]MEMORIAL!#REF!</definedName>
    <definedName name="SCOD03.010.0100">[36]MEMORIAL!#REF!</definedName>
    <definedName name="SCOD03.010.0100_1" localSheetId="124">[37]MEMORIAL!#REF!</definedName>
    <definedName name="SCOD03.010.0100_1">[37]MEMORIAL!#REF!</definedName>
    <definedName name="SCOD03.010.0180" localSheetId="124">[36]MEMORIAL!#REF!</definedName>
    <definedName name="SCOD03.010.0180">[36]MEMORIAL!#REF!</definedName>
    <definedName name="SCOD03.010.0180_1" localSheetId="124">[37]MEMORIAL!#REF!</definedName>
    <definedName name="SCOD03.010.0180_1">[37]MEMORIAL!#REF!</definedName>
    <definedName name="SCOD03.010.0200" localSheetId="124">[36]MEMORIAL!#REF!</definedName>
    <definedName name="SCOD03.010.0200">[36]MEMORIAL!#REF!</definedName>
    <definedName name="SCOD03.010.0200_1" localSheetId="124">[37]MEMORIAL!#REF!</definedName>
    <definedName name="SCOD03.010.0200_1">[37]MEMORIAL!#REF!</definedName>
    <definedName name="SCOD04.010.0010" localSheetId="124">[18]MEMORIAL!#REF!</definedName>
    <definedName name="SCOD04.010.0010">[18]MEMORIAL!#REF!</definedName>
    <definedName name="SCOD04.010.0010_1" localSheetId="124">[18]MEMORIAL!#REF!</definedName>
    <definedName name="SCOD04.010.0010_1">[18]MEMORIAL!#REF!</definedName>
    <definedName name="SCOD04.010.0040" localSheetId="124">[18]MEMORIAL!#REF!</definedName>
    <definedName name="SCOD04.010.0040">[18]MEMORIAL!#REF!</definedName>
    <definedName name="SCOD04.010.0040_1" localSheetId="124">[18]MEMORIAL!#REF!</definedName>
    <definedName name="SCOD04.010.0040_1">[18]MEMORIAL!#REF!</definedName>
    <definedName name="SCOD04.010.0070" localSheetId="124">[18]MEMORIAL!#REF!</definedName>
    <definedName name="SCOD04.010.0070">[18]MEMORIAL!#REF!</definedName>
    <definedName name="SCOD04.010.0070_1" localSheetId="124">[18]MEMORIAL!#REF!</definedName>
    <definedName name="SCOD04.010.0070_1">[18]MEMORIAL!#REF!</definedName>
    <definedName name="SCOD04.010.0150" localSheetId="124">[18]MEMORIAL!#REF!</definedName>
    <definedName name="SCOD04.010.0150">[18]MEMORIAL!#REF!</definedName>
    <definedName name="SCOD04.010.0150_1" localSheetId="124">[18]MEMORIAL!#REF!</definedName>
    <definedName name="SCOD04.010.0150_1">[18]MEMORIAL!#REF!</definedName>
    <definedName name="SCOD04.010.0190" localSheetId="124">[18]MEMORIAL!#REF!</definedName>
    <definedName name="SCOD04.010.0190">[18]MEMORIAL!#REF!</definedName>
    <definedName name="SCOD04.010.0190_1" localSheetId="124">[18]MEMORIAL!#REF!</definedName>
    <definedName name="SCOD04.010.0190_1">[18]MEMORIAL!#REF!</definedName>
    <definedName name="SCOD04.010.0200" localSheetId="124">[18]MEMORIAL!#REF!</definedName>
    <definedName name="SCOD04.010.0200">[18]MEMORIAL!#REF!</definedName>
    <definedName name="SCOD04.010.0200_1" localSheetId="124">[18]MEMORIAL!#REF!</definedName>
    <definedName name="SCOD04.010.0200_1">[18]MEMORIAL!#REF!</definedName>
    <definedName name="SCOD04.010.0320" localSheetId="124">[36]MEMORIAL!#REF!</definedName>
    <definedName name="SCOD04.010.0320">[36]MEMORIAL!#REF!</definedName>
    <definedName name="SCOD04.010.0320_1" localSheetId="124">[18]MEMORIAL!#REF!</definedName>
    <definedName name="SCOD04.010.0320_1">[18]MEMORIAL!#REF!</definedName>
    <definedName name="SCOD04.010.0330" localSheetId="124">[36]MEMORIAL!#REF!</definedName>
    <definedName name="SCOD04.010.0330">[36]MEMORIAL!#REF!</definedName>
    <definedName name="SCOD04.010.0330_1" localSheetId="124">[18]MEMORIAL!#REF!</definedName>
    <definedName name="SCOD04.010.0330_1">[18]MEMORIAL!#REF!</definedName>
    <definedName name="SCOD04.010.0371" localSheetId="124">[36]MEMORIAL!#REF!</definedName>
    <definedName name="SCOD04.010.0371">[36]MEMORIAL!#REF!</definedName>
    <definedName name="SCOD04.010.0371_1" localSheetId="124">[37]MEMORIAL!#REF!</definedName>
    <definedName name="SCOD04.010.0371_1">[37]MEMORIAL!#REF!</definedName>
    <definedName name="SCOD04.010.0375" localSheetId="124">[36]MEMORIAL!#REF!</definedName>
    <definedName name="SCOD04.010.0375">[36]MEMORIAL!#REF!</definedName>
    <definedName name="SCOD04.010.0375_1" localSheetId="124">[18]MEMORIAL!#REF!</definedName>
    <definedName name="SCOD04.010.0375_1">[18]MEMORIAL!#REF!</definedName>
    <definedName name="SCOD04.010.0395" localSheetId="124">[36]MEMORIAL!#REF!</definedName>
    <definedName name="SCOD04.010.0395">[36]MEMORIAL!#REF!</definedName>
    <definedName name="SCOD04.010.0395_1" localSheetId="124">[18]MEMORIAL!#REF!</definedName>
    <definedName name="SCOD04.010.0395_1">[18]MEMORIAL!#REF!</definedName>
    <definedName name="SCOD04.010.0420" localSheetId="124">[18]MEMORIAL!#REF!</definedName>
    <definedName name="SCOD04.010.0420">[18]MEMORIAL!#REF!</definedName>
    <definedName name="SCOD04.010.0420_1" localSheetId="124">[18]MEMORIAL!#REF!</definedName>
    <definedName name="SCOD04.010.0420_1">[18]MEMORIAL!#REF!</definedName>
    <definedName name="SCOD04.010.0430" localSheetId="124">[18]MEMORIAL!#REF!</definedName>
    <definedName name="SCOD04.010.0430">[18]MEMORIAL!#REF!</definedName>
    <definedName name="SCOD04.010.0430_1" localSheetId="124">[18]MEMORIAL!#REF!</definedName>
    <definedName name="SCOD04.010.0430_1">[18]MEMORIAL!#REF!</definedName>
    <definedName name="SCOD05.010.0020" localSheetId="124">[36]MEMORIAL!#REF!</definedName>
    <definedName name="SCOD05.010.0020">[36]MEMORIAL!#REF!</definedName>
    <definedName name="SCOD05.010.0020_1" localSheetId="124">[18]MEMORIAL!#REF!</definedName>
    <definedName name="SCOD05.010.0020_1">[18]MEMORIAL!#REF!</definedName>
    <definedName name="SCOD08.010.0010" localSheetId="124">[18]MEMORIAL!#REF!</definedName>
    <definedName name="SCOD08.010.0010">[18]MEMORIAL!#REF!</definedName>
    <definedName name="SCOD08.010.0010_1" localSheetId="124">[18]MEMORIAL!#REF!</definedName>
    <definedName name="SCOD08.010.0010_1">[18]MEMORIAL!#REF!</definedName>
    <definedName name="SCOD08.010.0040" localSheetId="124">[18]MEMORIAL!#REF!</definedName>
    <definedName name="SCOD08.010.0040">[18]MEMORIAL!#REF!</definedName>
    <definedName name="SCOD08.010.0040_1" localSheetId="124">[18]MEMORIAL!#REF!</definedName>
    <definedName name="SCOD08.010.0040_1">[18]MEMORIAL!#REF!</definedName>
    <definedName name="SCOD08.010.0060" localSheetId="124">[36]MEMORIAL!#REF!</definedName>
    <definedName name="SCOD08.010.0060">[36]MEMORIAL!#REF!</definedName>
    <definedName name="SCOD08.010.0060_1" localSheetId="124">[37]MEMORIAL!#REF!</definedName>
    <definedName name="SCOD08.010.0060_1">[37]MEMORIAL!#REF!</definedName>
    <definedName name="SCOD08.010.0130" localSheetId="124">[18]MEMORIAL!#REF!</definedName>
    <definedName name="SCOD08.010.0130">[18]MEMORIAL!#REF!</definedName>
    <definedName name="SCOD08.010.0130_1" localSheetId="124">[18]MEMORIAL!#REF!</definedName>
    <definedName name="SCOD08.010.0130_1">[18]MEMORIAL!#REF!</definedName>
    <definedName name="SCOD08.010.0135" localSheetId="124">[36]MEMORIAL!#REF!</definedName>
    <definedName name="SCOD08.010.0135">[36]MEMORIAL!#REF!</definedName>
    <definedName name="SCOD08.010.0135_1" localSheetId="124">[18]MEMORIAL!#REF!</definedName>
    <definedName name="SCOD08.010.0135_1">[18]MEMORIAL!#REF!</definedName>
    <definedName name="SCOD08.010.0270" localSheetId="124">[36]MEMORIAL!#REF!</definedName>
    <definedName name="SCOD08.010.0270">[36]MEMORIAL!#REF!</definedName>
    <definedName name="SCOD08.010.0270_1" localSheetId="124">[18]MEMORIAL!#REF!</definedName>
    <definedName name="SCOD08.010.0270_1">[18]MEMORIAL!#REF!</definedName>
    <definedName name="SCOD09.010.0060" localSheetId="124">[36]MEMORIAL!#REF!</definedName>
    <definedName name="SCOD09.010.0060">[36]MEMORIAL!#REF!</definedName>
    <definedName name="SCOD09.010.0060_1" localSheetId="124">[18]MEMORIAL!#REF!</definedName>
    <definedName name="SCOD09.010.0060_1">[18]MEMORIAL!#REF!</definedName>
    <definedName name="SCOD09.010.0240" localSheetId="124">[36]MEMORIAL!#REF!</definedName>
    <definedName name="SCOD09.010.0240">[36]MEMORIAL!#REF!</definedName>
    <definedName name="SCOD09.010.0240_1" localSheetId="124">[37]MEMORIAL!#REF!</definedName>
    <definedName name="SCOD09.010.0240_1">[37]MEMORIAL!#REF!</definedName>
    <definedName name="SCOD09.010.0430" localSheetId="124">[36]MEMORIAL!#REF!</definedName>
    <definedName name="SCOD09.010.0430">[36]MEMORIAL!#REF!</definedName>
    <definedName name="SCOD09.010.0430_1" localSheetId="124">[37]MEMORIAL!#REF!</definedName>
    <definedName name="SCOD09.010.0430_1">[37]MEMORIAL!#REF!</definedName>
    <definedName name="SCOD09.010.0470" localSheetId="124">[36]MEMORIAL!#REF!</definedName>
    <definedName name="SCOD09.010.0470">[36]MEMORIAL!#REF!</definedName>
    <definedName name="SCOD09.010.0470_1" localSheetId="124">[37]MEMORIAL!#REF!</definedName>
    <definedName name="SCOD09.010.0470_1">[37]MEMORIAL!#REF!</definedName>
    <definedName name="SCOD09.010.0700" localSheetId="124">[36]MEMORIAL!#REF!</definedName>
    <definedName name="SCOD09.010.0700">[36]MEMORIAL!#REF!</definedName>
    <definedName name="SCOD09.010.0700_1" localSheetId="124">[37]MEMORIAL!#REF!</definedName>
    <definedName name="SCOD09.010.0700_1">[37]MEMORIAL!#REF!</definedName>
    <definedName name="SCOD10.010.0140" localSheetId="124">[36]MEMORIAL!#REF!</definedName>
    <definedName name="SCOD10.010.0140">[36]MEMORIAL!#REF!</definedName>
    <definedName name="SCOD10.010.0140_1" localSheetId="124">[18]MEMORIAL!#REF!</definedName>
    <definedName name="SCOD10.010.0140_1">[18]MEMORIAL!#REF!</definedName>
    <definedName name="SCOD10.010.0180" localSheetId="124">[36]MEMORIAL!#REF!</definedName>
    <definedName name="SCOD10.010.0180">[36]MEMORIAL!#REF!</definedName>
    <definedName name="SCOD10.010.0180_1" localSheetId="124">[18]MEMORIAL!#REF!</definedName>
    <definedName name="SCOD10.010.0180_1">[18]MEMORIAL!#REF!</definedName>
    <definedName name="SCOD10.010.0270" localSheetId="124">[36]MEMORIAL!#REF!</definedName>
    <definedName name="SCOD10.010.0270">[36]MEMORIAL!#REF!</definedName>
    <definedName name="SCOD10.010.0270_1" localSheetId="124">[37]MEMORIAL!#REF!</definedName>
    <definedName name="SCOD10.010.0270_1">[37]MEMORIAL!#REF!</definedName>
    <definedName name="SCOD10.010.0280" localSheetId="124">[36]MEMORIAL!#REF!</definedName>
    <definedName name="SCOD10.010.0280">[36]MEMORIAL!#REF!</definedName>
    <definedName name="SCOD10.010.0280_1" localSheetId="124">[37]MEMORIAL!#REF!</definedName>
    <definedName name="SCOD10.010.0280_1">[37]MEMORIAL!#REF!</definedName>
    <definedName name="SCOD10.010.0298" localSheetId="124">[18]MEMORIAL!#REF!</definedName>
    <definedName name="SCOD10.010.0298">[18]MEMORIAL!#REF!</definedName>
    <definedName name="SCOD10.010.0298_1" localSheetId="124">[18]MEMORIAL!#REF!</definedName>
    <definedName name="SCOD10.010.0298_1">[18]MEMORIAL!#REF!</definedName>
    <definedName name="SCOD10.010.0307" localSheetId="124">[36]MEMORIAL!#REF!</definedName>
    <definedName name="SCOD10.010.0307">[36]MEMORIAL!#REF!</definedName>
    <definedName name="SCOD10.010.0307_1" localSheetId="124">[37]MEMORIAL!#REF!</definedName>
    <definedName name="SCOD10.010.0307_1">[37]MEMORIAL!#REF!</definedName>
    <definedName name="SCOD10.010.0308" localSheetId="124">[36]MEMORIAL!#REF!</definedName>
    <definedName name="SCOD10.010.0308">[36]MEMORIAL!#REF!</definedName>
    <definedName name="SCOD10.010.0308_1" localSheetId="124">[37]MEMORIAL!#REF!</definedName>
    <definedName name="SCOD10.010.0308_1">[37]MEMORIAL!#REF!</definedName>
    <definedName name="SCOD10.010.0310" localSheetId="124">[36]MEMORIAL!#REF!</definedName>
    <definedName name="SCOD10.010.0310">[36]MEMORIAL!#REF!</definedName>
    <definedName name="SCOD10.010.0310_1" localSheetId="124">[18]MEMORIAL!#REF!</definedName>
    <definedName name="SCOD10.010.0310_1">[18]MEMORIAL!#REF!</definedName>
    <definedName name="SCOD10.010.0330" localSheetId="124">[36]MEMORIAL!#REF!</definedName>
    <definedName name="SCOD10.010.0330">[36]MEMORIAL!#REF!</definedName>
    <definedName name="SCOD10.010.0330_1" localSheetId="124">[37]MEMORIAL!#REF!</definedName>
    <definedName name="SCOD10.010.0330_1">[37]MEMORIAL!#REF!</definedName>
    <definedName name="SCOD10.010.0333" localSheetId="124">[36]MEMORIAL!#REF!</definedName>
    <definedName name="SCOD10.010.0333">[36]MEMORIAL!#REF!</definedName>
    <definedName name="SCOD10.010.0333_1" localSheetId="124">[37]MEMORIAL!#REF!</definedName>
    <definedName name="SCOD10.010.0333_1">[37]MEMORIAL!#REF!</definedName>
    <definedName name="SCOD10.010.0380" localSheetId="124">[36]MEMORIAL!#REF!</definedName>
    <definedName name="SCOD10.010.0380">[36]MEMORIAL!#REF!</definedName>
    <definedName name="SCOD10.010.0380_1" localSheetId="124">[37]MEMORIAL!#REF!</definedName>
    <definedName name="SCOD10.010.0380_1">[37]MEMORIAL!#REF!</definedName>
    <definedName name="SCOD10.010.0400" localSheetId="124">[36]MEMORIAL!#REF!</definedName>
    <definedName name="SCOD10.010.0400">[36]MEMORIAL!#REF!</definedName>
    <definedName name="SCOD10.010.0400_1" localSheetId="124">[37]MEMORIAL!#REF!</definedName>
    <definedName name="SCOD10.010.0400_1">[37]MEMORIAL!#REF!</definedName>
    <definedName name="SCOD10.010.0431" localSheetId="124">[36]MEMORIAL!#REF!</definedName>
    <definedName name="SCOD10.010.0431">[36]MEMORIAL!#REF!</definedName>
    <definedName name="SCOD10.010.0431_1" localSheetId="124">[37]MEMORIAL!#REF!</definedName>
    <definedName name="SCOD10.010.0431_1">[37]MEMORIAL!#REF!</definedName>
    <definedName name="SCOD10.010.1110" localSheetId="124">[18]MEMORIAL!#REF!</definedName>
    <definedName name="SCOD10.010.1110">[18]MEMORIAL!#REF!</definedName>
    <definedName name="SCOD10.010.1110_1" localSheetId="124">[18]MEMORIAL!#REF!</definedName>
    <definedName name="SCOD10.010.1110_1">[18]MEMORIAL!#REF!</definedName>
    <definedName name="SCOD12.010.0010" localSheetId="124">[18]MEMORIAL!#REF!</definedName>
    <definedName name="SCOD12.010.0010">[18]MEMORIAL!#REF!</definedName>
    <definedName name="SCOD12.010.0010_1" localSheetId="124">[18]MEMORIAL!#REF!</definedName>
    <definedName name="SCOD12.010.0010_1">[18]MEMORIAL!#REF!</definedName>
    <definedName name="SCOD12.010.0060" localSheetId="124">[36]MEMORIAL!#REF!</definedName>
    <definedName name="SCOD12.010.0060">[36]MEMORIAL!#REF!</definedName>
    <definedName name="SCOD12.010.0060_1" localSheetId="124">[37]MEMORIAL!#REF!</definedName>
    <definedName name="SCOD12.010.0060_1">[37]MEMORIAL!#REF!</definedName>
    <definedName name="SCOD12.010.0210" localSheetId="124">[36]MEMORIAL!#REF!</definedName>
    <definedName name="SCOD12.010.0210">[36]MEMORIAL!#REF!</definedName>
    <definedName name="SCOD12.010.0210_1" localSheetId="124">[37]MEMORIAL!#REF!</definedName>
    <definedName name="SCOD12.010.0210_1">[37]MEMORIAL!#REF!</definedName>
    <definedName name="SCOD12.010.0360" localSheetId="124">[36]MEMORIAL!#REF!</definedName>
    <definedName name="SCOD12.010.0360">[36]MEMORIAL!#REF!</definedName>
    <definedName name="SCOD12.010.0360_1" localSheetId="124">[37]MEMORIAL!#REF!</definedName>
    <definedName name="SCOD12.010.0360_1">[37]MEMORIAL!#REF!</definedName>
    <definedName name="SCOD12.010.0550" localSheetId="124">[36]MEMORIAL!#REF!</definedName>
    <definedName name="SCOD12.010.0550">[36]MEMORIAL!#REF!</definedName>
    <definedName name="SCOD12.010.0550_1" localSheetId="124">[37]MEMORIAL!#REF!</definedName>
    <definedName name="SCOD12.010.0550_1">[37]MEMORIAL!#REF!</definedName>
    <definedName name="SCOD13.010.0030" localSheetId="124">[36]MEMORIAL!#REF!</definedName>
    <definedName name="SCOD13.010.0030">[36]MEMORIAL!#REF!</definedName>
    <definedName name="SCOD13.010.0030_1" localSheetId="124">[37]MEMORIAL!#REF!</definedName>
    <definedName name="SCOD13.010.0030_1">[37]MEMORIAL!#REF!</definedName>
    <definedName name="SCOD13.010.0090" localSheetId="124">[36]MEMORIAL!#REF!</definedName>
    <definedName name="SCOD13.010.0090">[36]MEMORIAL!#REF!</definedName>
    <definedName name="SCOD13.010.0090_1" localSheetId="124">[37]MEMORIAL!#REF!</definedName>
    <definedName name="SCOD13.010.0090_1">[37]MEMORIAL!#REF!</definedName>
    <definedName name="SCOD13.010.0100" localSheetId="124">[18]MEMORIAL!#REF!</definedName>
    <definedName name="SCOD13.010.0100">[18]MEMORIAL!#REF!</definedName>
    <definedName name="SCOD13.010.0100_1" localSheetId="124">[18]MEMORIAL!#REF!</definedName>
    <definedName name="SCOD13.010.0100_1">[18]MEMORIAL!#REF!</definedName>
    <definedName name="SCOD13.010.0110" localSheetId="124">[36]MEMORIAL!#REF!</definedName>
    <definedName name="SCOD13.010.0110">[36]MEMORIAL!#REF!</definedName>
    <definedName name="SCOD13.010.0110_1" localSheetId="124">[37]MEMORIAL!#REF!</definedName>
    <definedName name="SCOD13.010.0110_1">[37]MEMORIAL!#REF!</definedName>
    <definedName name="SCOD13.010.1200" localSheetId="124">[36]MEMORIAL!#REF!</definedName>
    <definedName name="SCOD13.010.1200">[36]MEMORIAL!#REF!</definedName>
    <definedName name="SCOD13.010.1200_1" localSheetId="124">[37]MEMORIAL!#REF!</definedName>
    <definedName name="SCOD13.010.1200_1">[37]MEMORIAL!#REF!</definedName>
    <definedName name="SCOD15.010.0010" localSheetId="124">[36]MEMORIAL!#REF!</definedName>
    <definedName name="SCOD15.010.0010">[36]MEMORIAL!#REF!</definedName>
    <definedName name="SCOD15.010.0010_1" localSheetId="124">[37]MEMORIAL!#REF!</definedName>
    <definedName name="SCOD15.010.0010_1">[37]MEMORIAL!#REF!</definedName>
    <definedName name="SCOD15.010.0055" localSheetId="124">[36]MEMORIAL!#REF!</definedName>
    <definedName name="SCOD15.010.0055">[36]MEMORIAL!#REF!</definedName>
    <definedName name="SCOD15.010.0055_1" localSheetId="124">[37]MEMORIAL!#REF!</definedName>
    <definedName name="SCOD15.010.0055_1">[37]MEMORIAL!#REF!</definedName>
    <definedName name="SCOD15.010.0140" localSheetId="124">[36]MEMORIAL!#REF!</definedName>
    <definedName name="SCOD15.010.0140">[36]MEMORIAL!#REF!</definedName>
    <definedName name="SCOD15.010.0140_1" localSheetId="124">[37]MEMORIAL!#REF!</definedName>
    <definedName name="SCOD15.010.0140_1">[37]MEMORIAL!#REF!</definedName>
    <definedName name="SCOD15.010.0181" localSheetId="124">[36]MEMORIAL!#REF!</definedName>
    <definedName name="SCOD15.010.0181">[36]MEMORIAL!#REF!</definedName>
    <definedName name="SCOD15.010.0181_1" localSheetId="124">[37]MEMORIAL!#REF!</definedName>
    <definedName name="SCOD15.010.0181_1">[37]MEMORIAL!#REF!</definedName>
    <definedName name="SCOD15.010.0270" localSheetId="124">[36]MEMORIAL!#REF!</definedName>
    <definedName name="SCOD15.010.0270">[36]MEMORIAL!#REF!</definedName>
    <definedName name="SCOD15.010.0270_1" localSheetId="124">[37]MEMORIAL!#REF!</definedName>
    <definedName name="SCOD15.010.0270_1">[37]MEMORIAL!#REF!</definedName>
    <definedName name="SCOD15.010.0280" localSheetId="124">[36]MEMORIAL!#REF!</definedName>
    <definedName name="SCOD15.010.0280">[36]MEMORIAL!#REF!</definedName>
    <definedName name="SCOD15.010.0280_1" localSheetId="124">[18]MEMORIAL!#REF!</definedName>
    <definedName name="SCOD15.010.0280_1">[18]MEMORIAL!#REF!</definedName>
    <definedName name="SCOD15.010.0290" localSheetId="124">[18]MEMORIAL!#REF!</definedName>
    <definedName name="SCOD15.010.0290">[18]MEMORIAL!#REF!</definedName>
    <definedName name="SCOD15.010.0290_1" localSheetId="124">[18]MEMORIAL!#REF!</definedName>
    <definedName name="SCOD15.010.0290_1">[18]MEMORIAL!#REF!</definedName>
    <definedName name="SCOD16.010.0010" localSheetId="124">[36]MEMORIAL!#REF!</definedName>
    <definedName name="SCOD16.010.0010">[36]MEMORIAL!#REF!</definedName>
    <definedName name="SCOD16.010.0010_1" localSheetId="124">[18]MEMORIAL!#REF!</definedName>
    <definedName name="SCOD16.010.0010_1">[18]MEMORIAL!#REF!</definedName>
    <definedName name="SCOD16.010.0060" localSheetId="124">[36]MEMORIAL!#REF!</definedName>
    <definedName name="SCOD16.010.0060">[36]MEMORIAL!#REF!</definedName>
    <definedName name="SCOD16.010.0060_1" localSheetId="124">[37]MEMORIAL!#REF!</definedName>
    <definedName name="SCOD16.010.0060_1">[37]MEMORIAL!#REF!</definedName>
    <definedName name="SCOD16.010.0110" localSheetId="124">[36]MEMORIAL!#REF!</definedName>
    <definedName name="SCOD16.010.0110">[36]MEMORIAL!#REF!</definedName>
    <definedName name="SCOD16.010.0110_1" localSheetId="124">[37]MEMORIAL!#REF!</definedName>
    <definedName name="SCOD16.010.0110_1">[37]MEMORIAL!#REF!</definedName>
    <definedName name="SCOD16.010.0120" localSheetId="124">[36]MEMORIAL!#REF!</definedName>
    <definedName name="SCOD16.010.0120">[36]MEMORIAL!#REF!</definedName>
    <definedName name="SCOD16.010.0120_1" localSheetId="124">[37]MEMORIAL!#REF!</definedName>
    <definedName name="SCOD16.010.0120_1">[37]MEMORIAL!#REF!</definedName>
    <definedName name="SCOD16.010.0170" localSheetId="124">[36]MEMORIAL!#REF!</definedName>
    <definedName name="SCOD16.010.0170">[36]MEMORIAL!#REF!</definedName>
    <definedName name="SCOD16.010.0170_1" localSheetId="124">[37]MEMORIAL!#REF!</definedName>
    <definedName name="SCOD16.010.0170_1">[37]MEMORIAL!#REF!</definedName>
    <definedName name="SCOD17.010.0080" localSheetId="124">[36]MEMORIAL!#REF!</definedName>
    <definedName name="SCOD17.010.0080">[36]MEMORIAL!#REF!</definedName>
    <definedName name="SCOD17.010.0080_1" localSheetId="124">[37]MEMORIAL!#REF!</definedName>
    <definedName name="SCOD17.010.0080_1">[37]MEMORIAL!#REF!</definedName>
    <definedName name="SCOD17.010.0100" localSheetId="124">[18]MEMORIAL!#REF!</definedName>
    <definedName name="SCOD17.010.0100">[18]MEMORIAL!#REF!</definedName>
    <definedName name="SCOD17.010.0100_1" localSheetId="124">[18]MEMORIAL!#REF!</definedName>
    <definedName name="SCOD17.010.0100_1">[18]MEMORIAL!#REF!</definedName>
    <definedName name="SCOD17.010.0150" localSheetId="124">[36]MEMORIAL!#REF!</definedName>
    <definedName name="SCOD17.010.0150">[36]MEMORIAL!#REF!</definedName>
    <definedName name="SCOD17.010.0150_1" localSheetId="124">[37]MEMORIAL!#REF!</definedName>
    <definedName name="SCOD17.010.0150_1">[37]MEMORIAL!#REF!</definedName>
    <definedName name="SCOD17.010.0290" localSheetId="124">[36]MEMORIAL!#REF!</definedName>
    <definedName name="SCOD17.010.0290">[36]MEMORIAL!#REF!</definedName>
    <definedName name="SCOD17.010.0290_1" localSheetId="124">[37]MEMORIAL!#REF!</definedName>
    <definedName name="SCOD17.010.0290_1">[37]MEMORIAL!#REF!</definedName>
    <definedName name="SCOD17.010.0390" localSheetId="124">[36]MEMORIAL!#REF!</definedName>
    <definedName name="SCOD17.010.0390">[36]MEMORIAL!#REF!</definedName>
    <definedName name="SCOD17.010.0390_1" localSheetId="124">[37]MEMORIAL!#REF!</definedName>
    <definedName name="SCOD17.010.0390_1">[37]MEMORIAL!#REF!</definedName>
    <definedName name="SCOD17.010.0436" localSheetId="124">[18]MEMORIAL!#REF!</definedName>
    <definedName name="SCOD17.010.0436">[18]MEMORIAL!#REF!</definedName>
    <definedName name="SCOD17.010.0436_1" localSheetId="124">[18]MEMORIAL!#REF!</definedName>
    <definedName name="SCOD17.010.0436_1">[18]MEMORIAL!#REF!</definedName>
    <definedName name="SCOD17.010.0437" localSheetId="124">[36]MEMORIAL!#REF!</definedName>
    <definedName name="SCOD17.010.0437">[36]MEMORIAL!#REF!</definedName>
    <definedName name="SCOD17.010.0437_1" localSheetId="124">[37]MEMORIAL!#REF!</definedName>
    <definedName name="SCOD17.010.0437_1">[37]MEMORIAL!#REF!</definedName>
    <definedName name="SCOD17.010.0602" localSheetId="124">[36]MEMORIAL!#REF!</definedName>
    <definedName name="SCOD17.010.0602">[36]MEMORIAL!#REF!</definedName>
    <definedName name="SCOD17.010.0602_1" localSheetId="124">[37]MEMORIAL!#REF!</definedName>
    <definedName name="SCOD17.010.0602_1">[37]MEMORIAL!#REF!</definedName>
    <definedName name="SCODCOMPOSIÇÃO01" localSheetId="124">[25]MEMORIAL!#REF!</definedName>
    <definedName name="SCODCOMPOSIÇÃO01">[25]MEMORIAL!#REF!</definedName>
    <definedName name="SCODCOMPOSIÇÃO01A" localSheetId="124">[17]MEMORIAL!#REF!</definedName>
    <definedName name="SCODCOMPOSIÇÃO01A">[17]MEMORIAL!#REF!</definedName>
    <definedName name="SCODCOMPOSIÇÃO02" localSheetId="124">[17]MEMORIAL!#REF!</definedName>
    <definedName name="SCODCOMPOSIÇÃO02">[17]MEMORIAL!#REF!</definedName>
    <definedName name="SCODCOTADO01" localSheetId="124">[18]MEMORIAL!#REF!</definedName>
    <definedName name="SCODCOTADO01">[18]MEMORIAL!#REF!</definedName>
    <definedName name="SCODCOTADO01_1" localSheetId="124">[18]MEMORIAL!#REF!</definedName>
    <definedName name="SCODCOTADO01_1">[18]MEMORIAL!#REF!</definedName>
    <definedName name="SCODCOTADO02" localSheetId="124">[18]MEMORIAL!#REF!</definedName>
    <definedName name="SCODCOTADO02">[18]MEMORIAL!#REF!</definedName>
    <definedName name="SCODCOTADO02_1" localSheetId="124">[18]MEMORIAL!#REF!</definedName>
    <definedName name="SCODCOTADO02_1">[18]MEMORIAL!#REF!</definedName>
    <definedName name="SCODCOTADO03" localSheetId="124">[18]MEMORIAL!#REF!</definedName>
    <definedName name="SCODCOTADO03">[18]MEMORIAL!#REF!</definedName>
    <definedName name="SCODCOTADO03_1" localSheetId="124">[18]MEMORIAL!#REF!</definedName>
    <definedName name="SCODCOTADO03_1">[18]MEMORIAL!#REF!</definedName>
    <definedName name="SCODCOTADO04" localSheetId="124">[18]MEMORIAL!#REF!</definedName>
    <definedName name="SCODCOTADO04">[18]MEMORIAL!#REF!</definedName>
    <definedName name="SCODCOTADO04_1" localSheetId="124">[18]MEMORIAL!#REF!</definedName>
    <definedName name="SCODCOTADO04_1">[18]MEMORIAL!#REF!</definedName>
    <definedName name="SCODCOTADO05" localSheetId="124">[18]MEMORIAL!#REF!</definedName>
    <definedName name="SCODCOTADO05">[18]MEMORIAL!#REF!</definedName>
    <definedName name="SCODCOTADO05_1" localSheetId="124">[18]MEMORIAL!#REF!</definedName>
    <definedName name="SCODCOTADO05_1">[18]MEMORIAL!#REF!</definedName>
    <definedName name="SCODCOTADO06" localSheetId="124">[18]MEMORIAL!#REF!</definedName>
    <definedName name="SCODCOTADO06">[18]MEMORIAL!#REF!</definedName>
    <definedName name="SCODCOTADO06_1" localSheetId="124">[18]MEMORIAL!#REF!</definedName>
    <definedName name="SCODCOTADO06_1">[18]MEMORIAL!#REF!</definedName>
    <definedName name="SCODVERBA01" localSheetId="124">[17]MEMORIAL!#REF!</definedName>
    <definedName name="SCODVERBA01">[17]MEMORIAL!#REF!</definedName>
    <definedName name="SCODVERBA01_1" localSheetId="124">[18]MEMORIAL!#REF!</definedName>
    <definedName name="SCODVERBA01_1">[18]MEMORIAL!#REF!</definedName>
    <definedName name="SCOMPOS01" localSheetId="124">[17]MEMORIAL!#REF!</definedName>
    <definedName name="SCOMPOS01">[17]MEMORIAL!#REF!</definedName>
    <definedName name="SCOMPOS01_1" localSheetId="124">[18]MEMORIAL!#REF!</definedName>
    <definedName name="SCOMPOS01_1">[18]MEMORIAL!#REF!</definedName>
    <definedName name="sdd" localSheetId="65">[14]!PassaExtenso</definedName>
    <definedName name="sdd" localSheetId="63">[14]!PassaExtenso</definedName>
    <definedName name="sdd" localSheetId="64">[14]!PassaExtenso</definedName>
    <definedName name="sdd" localSheetId="118">[14]!PassaExtenso</definedName>
    <definedName name="sdd" localSheetId="117">[14]!PassaExtenso</definedName>
    <definedName name="sdd" localSheetId="116">[14]!PassaExtenso</definedName>
    <definedName name="sdd" localSheetId="10">[14]!PassaExtenso</definedName>
    <definedName name="sdd" localSheetId="52">[14]!PassaExtenso</definedName>
    <definedName name="sdd" localSheetId="57">[14]!PassaExtenso</definedName>
    <definedName name="sdd" localSheetId="58">[14]!PassaExtenso</definedName>
    <definedName name="sdd" localSheetId="59">[14]!PassaExtenso</definedName>
    <definedName name="sdd" localSheetId="126">[14]!PassaExtenso</definedName>
    <definedName name="sdd" localSheetId="127">[14]!PassaExtenso</definedName>
    <definedName name="sdd">[14]!PassaExtenso</definedName>
    <definedName name="SEM">[21]SEM!$C$3:$D$535</definedName>
    <definedName name="SEMANAS">'[40]Gauss Civil'!#REF!</definedName>
    <definedName name="SERVI">[41]Serviços!$A$3:$F$1403</definedName>
    <definedName name="serviço" localSheetId="72">#REF!</definedName>
    <definedName name="serviço" localSheetId="70">#REF!</definedName>
    <definedName name="serviço" localSheetId="69">#REF!</definedName>
    <definedName name="serviço" localSheetId="68">#REF!</definedName>
    <definedName name="serviço" localSheetId="125">#REF!</definedName>
    <definedName name="serviço" localSheetId="114">#REF!</definedName>
    <definedName name="serviço" localSheetId="12">#REF!</definedName>
    <definedName name="serviço" localSheetId="126">#REF!</definedName>
    <definedName name="serviço" localSheetId="127">#REF!</definedName>
    <definedName name="serviço" localSheetId="124">#REF!</definedName>
    <definedName name="serviço" localSheetId="121">#REF!</definedName>
    <definedName name="serviço" localSheetId="122">#REF!</definedName>
    <definedName name="serviço">#REF!</definedName>
    <definedName name="SERVIÇOS" localSheetId="72">#REF!</definedName>
    <definedName name="SERVIÇOS" localSheetId="70">#REF!</definedName>
    <definedName name="SERVIÇOS" localSheetId="69">#REF!</definedName>
    <definedName name="SERVIÇOS" localSheetId="68">#REF!</definedName>
    <definedName name="SERVIÇOS" localSheetId="125">#REF!</definedName>
    <definedName name="SERVIÇOS" localSheetId="114">#REF!</definedName>
    <definedName name="SERVIÇOS" localSheetId="12">#REF!</definedName>
    <definedName name="SERVIÇOS" localSheetId="126">#REF!</definedName>
    <definedName name="SERVIÇOS" localSheetId="127">#REF!</definedName>
    <definedName name="Serviços" localSheetId="124">[42]Serviços!$A$3:$F$1403</definedName>
    <definedName name="SERVIÇOS" localSheetId="121">#REF!</definedName>
    <definedName name="SERVIÇOS" localSheetId="122">#REF!</definedName>
    <definedName name="Serviços" localSheetId="123">[42]Serviços!$A$3:$F$1403</definedName>
    <definedName name="SERVIÇOS">#REF!</definedName>
    <definedName name="SERVIX" localSheetId="72">'[43]PLANILHA DE QUANT. E CUSTOS A'!#REF!</definedName>
    <definedName name="SERVIX" localSheetId="70">'[43]PLANILHA DE QUANT. E CUSTOS A'!#REF!</definedName>
    <definedName name="SERVIX" localSheetId="69">'[43]PLANILHA DE QUANT. E CUSTOS A'!#REF!</definedName>
    <definedName name="SERVIX" localSheetId="68">'[43]PLANILHA DE QUANT. E CUSTOS A'!#REF!</definedName>
    <definedName name="SERVIX" localSheetId="125">'[43]PLANILHA DE QUANT. E CUSTOS A'!#REF!</definedName>
    <definedName name="SERVIX" localSheetId="114">'[43]PLANILHA DE QUANT. E CUSTOS A'!#REF!</definedName>
    <definedName name="SERVIX" localSheetId="12">'[43]PLANILHA DE QUANT. E CUSTOS A'!#REF!</definedName>
    <definedName name="SERVIX" localSheetId="126">'[43]PLANILHA DE QUANT. E CUSTOS A'!#REF!</definedName>
    <definedName name="SERVIX" localSheetId="127">'[43]PLANILHA DE QUANT. E CUSTOS A'!#REF!</definedName>
    <definedName name="SERVIX" localSheetId="124">'[43]PLANILHA DE QUANT. E CUSTOS A'!#REF!</definedName>
    <definedName name="SERVIX">'[43]PLANILHA DE QUANT. E CUSTOS A'!#REF!</definedName>
    <definedName name="SETEMBRO" hidden="1">{#N/A,#N/A,TRUE,"Serviços"}</definedName>
    <definedName name="solver_lin" hidden="1">0</definedName>
    <definedName name="solver_num" hidden="1">0</definedName>
    <definedName name="solver_rel1" hidden="1">3</definedName>
    <definedName name="solver_rhs1" hidden="1">0</definedName>
    <definedName name="solver_tmp" hidden="1">0</definedName>
    <definedName name="solver_typ" hidden="1">1</definedName>
    <definedName name="solver_val" hidden="1">0</definedName>
    <definedName name="ss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0" hidden="1">'[11]A.2- RESUMO'!#REF!</definedName>
    <definedName name="ss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localSheetId="2">#REF!</definedName>
    <definedName name="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_1">#N/A</definedName>
    <definedName name="ss_2">#N/A</definedName>
    <definedName name="ss_3">#N/A</definedName>
    <definedName name="SSS" localSheetId="2">[44]Receita!#REF!</definedName>
    <definedName name="SSS">[44]Receita!#REF!</definedName>
    <definedName name="sssss" localSheetId="72">#REF!</definedName>
    <definedName name="sssss" localSheetId="70">#REF!</definedName>
    <definedName name="sssss" localSheetId="69">#REF!</definedName>
    <definedName name="sssss" localSheetId="68">#REF!</definedName>
    <definedName name="sssss" localSheetId="114">#REF!</definedName>
    <definedName name="sssss" localSheetId="12">#REF!</definedName>
    <definedName name="sssss" localSheetId="0">#REF!</definedName>
    <definedName name="sssss">#REF!</definedName>
    <definedName name="STOT01.010.0020" localSheetId="124">[18]MEMORIAL!#REF!</definedName>
    <definedName name="STOT01.010.0020">[18]MEMORIAL!#REF!</definedName>
    <definedName name="STOT01.010.0020_1" localSheetId="124">[18]MEMORIAL!#REF!</definedName>
    <definedName name="STOT01.010.0020_1">[18]MEMORIAL!#REF!</definedName>
    <definedName name="STOT01.050.0040" localSheetId="124">[18]MEMORIAL!#REF!</definedName>
    <definedName name="STOT01.050.0040">[18]MEMORIAL!#REF!</definedName>
    <definedName name="STOT01.050.0040_1" localSheetId="124">[18]MEMORIAL!#REF!</definedName>
    <definedName name="STOT01.050.0040_1">[18]MEMORIAL!#REF!</definedName>
    <definedName name="STOT01.110.0010" localSheetId="124">[18]MEMORIAL!#REF!</definedName>
    <definedName name="STOT01.110.0010">[18]MEMORIAL!#REF!</definedName>
    <definedName name="STOT01.110.0010_1" localSheetId="124">[18]MEMORIAL!#REF!</definedName>
    <definedName name="STOT01.110.0010_1">[18]MEMORIAL!#REF!</definedName>
    <definedName name="STOT01.110.0295" localSheetId="124">[18]MEMORIAL!#REF!</definedName>
    <definedName name="STOT01.110.0295">[18]MEMORIAL!#REF!</definedName>
    <definedName name="STOT01.110.0295_1" localSheetId="124">[18]MEMORIAL!#REF!</definedName>
    <definedName name="STOT01.110.0295_1">[18]MEMORIAL!#REF!</definedName>
    <definedName name="STOT01.110.0720" localSheetId="124">[18]MEMORIAL!#REF!</definedName>
    <definedName name="STOT01.110.0720">[18]MEMORIAL!#REF!</definedName>
    <definedName name="STOT01.110.0720_1" localSheetId="124">[18]MEMORIAL!#REF!</definedName>
    <definedName name="STOT01.110.0720_1">[18]MEMORIAL!#REF!</definedName>
    <definedName name="STOT01.120.O22O" localSheetId="124">[18]MEMORIAL!#REF!</definedName>
    <definedName name="STOT01.120.O22O">[18]MEMORIAL!#REF!</definedName>
    <definedName name="STOT01.120.O22O_1" localSheetId="124">[18]MEMORIAL!#REF!</definedName>
    <definedName name="STOT01.120.O22O_1">[18]MEMORIAL!#REF!</definedName>
    <definedName name="STOT01.150.0130" localSheetId="124">[18]MEMORIAL!#REF!</definedName>
    <definedName name="STOT01.150.0130">[18]MEMORIAL!#REF!</definedName>
    <definedName name="STOT01.150.0190" localSheetId="124">[18]MEMORIAL!#REF!</definedName>
    <definedName name="STOT01.150.0190">[18]MEMORIAL!#REF!</definedName>
    <definedName name="STOT01.150.0190_1" localSheetId="124">[18]MEMORIAL!#REF!</definedName>
    <definedName name="STOT01.150.0190_1">[18]MEMORIAL!#REF!</definedName>
    <definedName name="STOT01.250.0020" localSheetId="124">[18]MEMORIAL!#REF!</definedName>
    <definedName name="STOT01.250.0020">[18]MEMORIAL!#REF!</definedName>
    <definedName name="STOT01.250.0020_1" localSheetId="124">[18]MEMORIAL!#REF!</definedName>
    <definedName name="STOT01.250.0020_1">[18]MEMORIAL!#REF!</definedName>
    <definedName name="STOT01.250.0040" localSheetId="124">[18]MEMORIAL!#REF!</definedName>
    <definedName name="STOT01.250.0040">[18]MEMORIAL!#REF!</definedName>
    <definedName name="STOT01.250.0040_1" localSheetId="124">[18]MEMORIAL!#REF!</definedName>
    <definedName name="STOT01.250.0040_1">[18]MEMORIAL!#REF!</definedName>
    <definedName name="STOT01.250.0340" localSheetId="124">[18]MEMORIAL!#REF!</definedName>
    <definedName name="STOT01.250.0340">[18]MEMORIAL!#REF!</definedName>
    <definedName name="STOT01.250.0340_1" localSheetId="124">[18]MEMORIAL!#REF!</definedName>
    <definedName name="STOT01.250.0340_1">[18]MEMORIAL!#REF!</definedName>
    <definedName name="STOT01.2500040" localSheetId="124">[18]MEMORIAL!#REF!</definedName>
    <definedName name="STOT01.2500040">[18]MEMORIAL!#REF!</definedName>
    <definedName name="STOT01.2500040_1" localSheetId="124">[18]MEMORIAL!#REF!</definedName>
    <definedName name="STOT01.2500040_1">[18]MEMORIAL!#REF!</definedName>
    <definedName name="STOT02.010.0020" localSheetId="124">#REF!</definedName>
    <definedName name="STOT02.010.0020">#REF!</definedName>
    <definedName name="STOT02.010.0020_1" localSheetId="124">[18]MEMORIAL!#REF!</definedName>
    <definedName name="STOT02.010.0020_1">[18]MEMORIAL!#REF!</definedName>
    <definedName name="STOT02.010.0030" localSheetId="124">[18]MEMORIAL!#REF!</definedName>
    <definedName name="STOT02.010.0030">[18]MEMORIAL!#REF!</definedName>
    <definedName name="STOT02.010.0030_1" localSheetId="124">[18]MEMORIAL!#REF!</definedName>
    <definedName name="STOT02.010.0030_1">[18]MEMORIAL!#REF!</definedName>
    <definedName name="STOT02.010.0050" localSheetId="124">[36]MEMORIAL!#REF!</definedName>
    <definedName name="STOT02.010.0050">[36]MEMORIAL!#REF!</definedName>
    <definedName name="STOT02.010.0050_1" localSheetId="124">[36]MEMORIAL!#REF!</definedName>
    <definedName name="STOT02.010.0050_1">[36]MEMORIAL!#REF!</definedName>
    <definedName name="STOT02.010.0060" localSheetId="124">[18]MEMORIAL!#REF!</definedName>
    <definedName name="STOT02.010.0060">[18]MEMORIAL!#REF!</definedName>
    <definedName name="STOT02.010.0060_1" localSheetId="124">[18]MEMORIAL!#REF!</definedName>
    <definedName name="STOT02.010.0060_1">[18]MEMORIAL!#REF!</definedName>
    <definedName name="STOT02.010.0065" localSheetId="124">[36]MEMORIAL!#REF!</definedName>
    <definedName name="STOT02.010.0065">[36]MEMORIAL!#REF!</definedName>
    <definedName name="STOT02.010.0065_1" localSheetId="124">[18]MEMORIAL!#REF!</definedName>
    <definedName name="STOT02.010.0065_1">[18]MEMORIAL!#REF!</definedName>
    <definedName name="STOT02.010.0080" localSheetId="124">[18]MEMORIAL!#REF!</definedName>
    <definedName name="STOT02.010.0080">[18]MEMORIAL!#REF!</definedName>
    <definedName name="STOT02.010.0080_1" localSheetId="124">[18]MEMORIAL!#REF!</definedName>
    <definedName name="STOT02.010.0080_1">[18]MEMORIAL!#REF!</definedName>
    <definedName name="STOT02.010.0090" localSheetId="124">[18]MEMORIAL!#REF!</definedName>
    <definedName name="STOT02.010.0090">[18]MEMORIAL!#REF!</definedName>
    <definedName name="STOT02.010.0090_1" localSheetId="124">[18]MEMORIAL!#REF!</definedName>
    <definedName name="STOT02.010.0090_1">[18]MEMORIAL!#REF!</definedName>
    <definedName name="STOT02.010.0130" localSheetId="124">[36]MEMORIAL!#REF!</definedName>
    <definedName name="STOT02.010.0130">[36]MEMORIAL!#REF!</definedName>
    <definedName name="STOT02.010.0130_1" localSheetId="124">[36]MEMORIAL!#REF!</definedName>
    <definedName name="STOT02.010.0130_1">[36]MEMORIAL!#REF!</definedName>
    <definedName name="STOT02.010.0140" localSheetId="124">[18]MEMORIAL!#REF!</definedName>
    <definedName name="STOT02.010.0140">[18]MEMORIAL!#REF!</definedName>
    <definedName name="STOT02.010.0140_1" localSheetId="124">[18]MEMORIAL!#REF!</definedName>
    <definedName name="STOT02.010.0140_1">[18]MEMORIAL!#REF!</definedName>
    <definedName name="STOT02.010.0150" localSheetId="124">[18]MEMORIAL!#REF!</definedName>
    <definedName name="STOT02.010.0150">[18]MEMORIAL!#REF!</definedName>
    <definedName name="STOT02.010.0150_1" localSheetId="124">[18]MEMORIAL!#REF!</definedName>
    <definedName name="STOT02.010.0150_1">[18]MEMORIAL!#REF!</definedName>
    <definedName name="STOT02.020.0020" localSheetId="124">[18]MEMORIAL!#REF!</definedName>
    <definedName name="STOT02.020.0020">[18]MEMORIAL!#REF!</definedName>
    <definedName name="STOT02.020.0020_1" localSheetId="124">[18]MEMORIAL!#REF!</definedName>
    <definedName name="STOT02.020.0020_1">[18]MEMORIAL!#REF!</definedName>
    <definedName name="STOT02.040.0320" localSheetId="124">[18]MEMORIAL!#REF!</definedName>
    <definedName name="STOT02.040.0320">[18]MEMORIAL!#REF!</definedName>
    <definedName name="STOT02.040.0320_1" localSheetId="124">[18]MEMORIAL!#REF!</definedName>
    <definedName name="STOT02.040.0320_1">[18]MEMORIAL!#REF!</definedName>
    <definedName name="STOT02.040.3910" localSheetId="124">[18]MEMORIAL!#REF!</definedName>
    <definedName name="STOT02.040.3910">[18]MEMORIAL!#REF!</definedName>
    <definedName name="STOT02.040.3910_1" localSheetId="124">[18]MEMORIAL!#REF!</definedName>
    <definedName name="STOT02.040.3910_1">[18]MEMORIAL!#REF!</definedName>
    <definedName name="STOT02.040.3930" localSheetId="124">[18]MEMORIAL!#REF!</definedName>
    <definedName name="STOT02.040.3930">[18]MEMORIAL!#REF!</definedName>
    <definedName name="STOT02.040.3930_1" localSheetId="124">[18]MEMORIAL!#REF!</definedName>
    <definedName name="STOT02.040.3930_1">[18]MEMORIAL!#REF!</definedName>
    <definedName name="STOT02.040.7438" localSheetId="124">[18]MEMORIAL!#REF!</definedName>
    <definedName name="STOT02.040.7438">[18]MEMORIAL!#REF!</definedName>
    <definedName name="STOT02.040.7438_1" localSheetId="124">[18]MEMORIAL!#REF!</definedName>
    <definedName name="STOT02.040.7438_1">[18]MEMORIAL!#REF!</definedName>
    <definedName name="STOT02.110.0136" localSheetId="124">[18]MEMORIAL!#REF!</definedName>
    <definedName name="STOT02.110.0136">[18]MEMORIAL!#REF!</definedName>
    <definedName name="STOT02.110.0136_1" localSheetId="124">[18]MEMORIAL!#REF!</definedName>
    <definedName name="STOT02.110.0136_1">[18]MEMORIAL!#REF!</definedName>
    <definedName name="STOT02.110.0736" localSheetId="124">[18]MEMORIAL!#REF!</definedName>
    <definedName name="STOT02.110.0736">[18]MEMORIAL!#REF!</definedName>
    <definedName name="STOT02.110.0736_1" localSheetId="124">[18]MEMORIAL!#REF!</definedName>
    <definedName name="STOT02.110.0736_1">[18]MEMORIAL!#REF!</definedName>
    <definedName name="STOT02.110.1866" localSheetId="124">[18]MEMORIAL!#REF!</definedName>
    <definedName name="STOT02.110.1866">[18]MEMORIAL!#REF!</definedName>
    <definedName name="STOT02.110.1866_1" localSheetId="124">[18]MEMORIAL!#REF!</definedName>
    <definedName name="STOT02.110.1866_1">[18]MEMORIAL!#REF!</definedName>
    <definedName name="STOT02.110.2021" localSheetId="124">[18]MEMORIAL!#REF!</definedName>
    <definedName name="STOT02.110.2021">[18]MEMORIAL!#REF!</definedName>
    <definedName name="STOT02.110.2021_1" localSheetId="124">[18]MEMORIAL!#REF!</definedName>
    <definedName name="STOT02.110.2021_1">[18]MEMORIAL!#REF!</definedName>
    <definedName name="STOT02.110.2070" localSheetId="124">[18]MEMORIAL!#REF!</definedName>
    <definedName name="STOT02.110.2070">[18]MEMORIAL!#REF!</definedName>
    <definedName name="STOT02.110.2070_1" localSheetId="124">[18]MEMORIAL!#REF!</definedName>
    <definedName name="STOT02.110.2070_1">[18]MEMORIAL!#REF!</definedName>
    <definedName name="STOT02.110.2284" localSheetId="124">[18]MEMORIAL!#REF!</definedName>
    <definedName name="STOT02.110.2284">[18]MEMORIAL!#REF!</definedName>
    <definedName name="STOT02.110.2284_1" localSheetId="124">[18]MEMORIAL!#REF!</definedName>
    <definedName name="STOT02.110.2284_1">[18]MEMORIAL!#REF!</definedName>
    <definedName name="STOT02.110.2758" localSheetId="124">[18]MEMORIAL!#REF!</definedName>
    <definedName name="STOT02.110.2758">[18]MEMORIAL!#REF!</definedName>
    <definedName name="STOT02.110.2758_1" localSheetId="124">[18]MEMORIAL!#REF!</definedName>
    <definedName name="STOT02.110.2758_1">[18]MEMORIAL!#REF!</definedName>
    <definedName name="STOT02.110.3862" localSheetId="124">[18]MEMORIAL!#REF!</definedName>
    <definedName name="STOT02.110.3862">[18]MEMORIAL!#REF!</definedName>
    <definedName name="STOT02.110.3862_1" localSheetId="124">[18]MEMORIAL!#REF!</definedName>
    <definedName name="STOT02.110.3862_1">[18]MEMORIAL!#REF!</definedName>
    <definedName name="STOT02.110.3868" localSheetId="124">[18]MEMORIAL!#REF!</definedName>
    <definedName name="STOT02.110.3868">[18]MEMORIAL!#REF!</definedName>
    <definedName name="STOT02.110.3926" localSheetId="124">[18]MEMORIAL!#REF!</definedName>
    <definedName name="STOT02.110.3926">[18]MEMORIAL!#REF!</definedName>
    <definedName name="STOT02.110.3926_1" localSheetId="124">[18]MEMORIAL!#REF!</definedName>
    <definedName name="STOT02.110.3926_1">[18]MEMORIAL!#REF!</definedName>
    <definedName name="STOT02.110.4292" localSheetId="124">[18]MEMORIAL!#REF!</definedName>
    <definedName name="STOT02.110.4292">[18]MEMORIAL!#REF!</definedName>
    <definedName name="STOT02.110.4292_1" localSheetId="124">[18]MEMORIAL!#REF!</definedName>
    <definedName name="STOT02.110.4292_1">[18]MEMORIAL!#REF!</definedName>
    <definedName name="STOT02.110.4760" localSheetId="124">[18]MEMORIAL!#REF!</definedName>
    <definedName name="STOT02.110.4760">[18]MEMORIAL!#REF!</definedName>
    <definedName name="STOT02.110.4760_1" localSheetId="124">[18]MEMORIAL!#REF!</definedName>
    <definedName name="STOT02.110.4760_1">[18]MEMORIAL!#REF!</definedName>
    <definedName name="STOT02.120.0010" localSheetId="124">[18]MEMORIAL!#REF!</definedName>
    <definedName name="STOT02.120.0010">[18]MEMORIAL!#REF!</definedName>
    <definedName name="STOT02.120.0010_1" localSheetId="124">[18]MEMORIAL!#REF!</definedName>
    <definedName name="STOT02.120.0010_1">[18]MEMORIAL!#REF!</definedName>
    <definedName name="STOT02.120.0040" localSheetId="124">[18]MEMORIAL!#REF!</definedName>
    <definedName name="STOT02.120.0040">[18]MEMORIAL!#REF!</definedName>
    <definedName name="STOT02.120.0040_1" localSheetId="124">[18]MEMORIAL!#REF!</definedName>
    <definedName name="STOT02.120.0040_1">[18]MEMORIAL!#REF!</definedName>
    <definedName name="STOT02.140.0040" localSheetId="124">[18]MEMORIAL!#REF!</definedName>
    <definedName name="STOT02.140.0040">[18]MEMORIAL!#REF!</definedName>
    <definedName name="STOT02.140.0040_1" localSheetId="124">[18]MEMORIAL!#REF!</definedName>
    <definedName name="STOT02.140.0040_1">[18]MEMORIAL!#REF!</definedName>
    <definedName name="STOT02.160.0010" localSheetId="124">[18]MEMORIAL!#REF!</definedName>
    <definedName name="STOT02.160.0010">[18]MEMORIAL!#REF!</definedName>
    <definedName name="STOT02.160.0010_1" localSheetId="124">[18]MEMORIAL!#REF!</definedName>
    <definedName name="STOT02.160.0010_1">[18]MEMORIAL!#REF!</definedName>
    <definedName name="STOT02.160.0075" localSheetId="124">[18]MEMORIAL!#REF!</definedName>
    <definedName name="STOT02.160.0075">[18]MEMORIAL!#REF!</definedName>
    <definedName name="STOT02.160.0075_1" localSheetId="124">[18]MEMORIAL!#REF!</definedName>
    <definedName name="STOT02.160.0075_1">[18]MEMORIAL!#REF!</definedName>
    <definedName name="STOT02.210.0030" localSheetId="124">[18]MEMORIAL!#REF!</definedName>
    <definedName name="STOT02.210.0030">[18]MEMORIAL!#REF!</definedName>
    <definedName name="STOT02.210.0030_1" localSheetId="124">[18]MEMORIAL!#REF!</definedName>
    <definedName name="STOT02.210.0030_1">[18]MEMORIAL!#REF!</definedName>
    <definedName name="STOT02.210.0110" localSheetId="124">[18]MEMORIAL!#REF!</definedName>
    <definedName name="STOT02.210.0110">[18]MEMORIAL!#REF!</definedName>
    <definedName name="STOT02.210.0110_1" localSheetId="124">[18]MEMORIAL!#REF!</definedName>
    <definedName name="STOT02.210.0110_1">[18]MEMORIAL!#REF!</definedName>
    <definedName name="STOT02.210.0290" localSheetId="124">[18]MEMORIAL!#REF!</definedName>
    <definedName name="STOT02.210.0290">[18]MEMORIAL!#REF!</definedName>
    <definedName name="STOT02.210.0290_1" localSheetId="124">[18]MEMORIAL!#REF!</definedName>
    <definedName name="STOT02.210.0290_1">[18]MEMORIAL!#REF!</definedName>
    <definedName name="STOT02.210.0320" localSheetId="124">[18]MEMORIAL!#REF!</definedName>
    <definedName name="STOT02.210.0320">[18]MEMORIAL!#REF!</definedName>
    <definedName name="STOT02.210.0320_1" localSheetId="124">[18]MEMORIAL!#REF!</definedName>
    <definedName name="STOT02.210.0320_1">[18]MEMORIAL!#REF!</definedName>
    <definedName name="STOT03.010.0020" localSheetId="124">[36]MEMORIAL!#REF!</definedName>
    <definedName name="STOT03.010.0020">[36]MEMORIAL!#REF!</definedName>
    <definedName name="STOT03.010.0020_1" localSheetId="124">[18]MEMORIAL!#REF!</definedName>
    <definedName name="STOT03.010.0020_1">[18]MEMORIAL!#REF!</definedName>
    <definedName name="STOT03.010.0025" localSheetId="124">[36]MEMORIAL!#REF!</definedName>
    <definedName name="STOT03.010.0025">[36]MEMORIAL!#REF!</definedName>
    <definedName name="STOT03.010.0025_1" localSheetId="124">[18]MEMORIAL!#REF!</definedName>
    <definedName name="STOT03.010.0025_1">[18]MEMORIAL!#REF!</definedName>
    <definedName name="STOT03.010.0040" localSheetId="124">[36]MEMORIAL!#REF!</definedName>
    <definedName name="STOT03.010.0040">[36]MEMORIAL!#REF!</definedName>
    <definedName name="STOT03.010.0040_1" localSheetId="124">[37]MEMORIAL!#REF!</definedName>
    <definedName name="STOT03.010.0040_1">[37]MEMORIAL!#REF!</definedName>
    <definedName name="STOT03.010.0050" localSheetId="124">[36]MEMORIAL!#REF!</definedName>
    <definedName name="STOT03.010.0050">[36]MEMORIAL!#REF!</definedName>
    <definedName name="STOT03.010.0050_1" localSheetId="124">[37]MEMORIAL!#REF!</definedName>
    <definedName name="STOT03.010.0050_1">[37]MEMORIAL!#REF!</definedName>
    <definedName name="STOT03.010.0100" localSheetId="124">[36]MEMORIAL!#REF!</definedName>
    <definedName name="STOT03.010.0100">[36]MEMORIAL!#REF!</definedName>
    <definedName name="STOT03.010.0100_1" localSheetId="124">[36]MEMORIAL!#REF!</definedName>
    <definedName name="STOT03.010.0100_1">[36]MEMORIAL!#REF!</definedName>
    <definedName name="STOT03.010.0140" localSheetId="124">[18]MEMORIAL!#REF!</definedName>
    <definedName name="STOT03.010.0140">[18]MEMORIAL!#REF!</definedName>
    <definedName name="STOT03.010.0140_1" localSheetId="124">[18]MEMORIAL!#REF!</definedName>
    <definedName name="STOT03.010.0140_1">[18]MEMORIAL!#REF!</definedName>
    <definedName name="STOT03.010.0160" localSheetId="124">[18]MEMORIAL!#REF!</definedName>
    <definedName name="STOT03.010.0160">[18]MEMORIAL!#REF!</definedName>
    <definedName name="STOT03.010.0160_1" localSheetId="124">[18]MEMORIAL!#REF!</definedName>
    <definedName name="STOT03.010.0160_1">[18]MEMORIAL!#REF!</definedName>
    <definedName name="STOT03.010.0170" localSheetId="124">[18]MEMORIAL!#REF!</definedName>
    <definedName name="STOT03.010.0170">[18]MEMORIAL!#REF!</definedName>
    <definedName name="STOT03.010.0170_1" localSheetId="124">[18]MEMORIAL!#REF!</definedName>
    <definedName name="STOT03.010.0170_1">[18]MEMORIAL!#REF!</definedName>
    <definedName name="STOT03.010.0180" localSheetId="124">[36]MEMORIAL!#REF!</definedName>
    <definedName name="STOT03.010.0180">[36]MEMORIAL!#REF!</definedName>
    <definedName name="STOT03.010.0180_1" localSheetId="124">[18]MEMORIAL!#REF!</definedName>
    <definedName name="STOT03.010.0180_1">[18]MEMORIAL!#REF!</definedName>
    <definedName name="STOT03.010.0190" localSheetId="124">[18]MEMORIAL!#REF!</definedName>
    <definedName name="STOT03.010.0190">[18]MEMORIAL!#REF!</definedName>
    <definedName name="STOT03.010.0190_1" localSheetId="124">[18]MEMORIAL!#REF!</definedName>
    <definedName name="STOT03.010.0190_1">[18]MEMORIAL!#REF!</definedName>
    <definedName name="STOT03.010.0200" localSheetId="124">[36]MEMORIAL!#REF!</definedName>
    <definedName name="STOT03.010.0200">[36]MEMORIAL!#REF!</definedName>
    <definedName name="STOT03.010.0200_1" localSheetId="124">[18]MEMORIAL!#REF!</definedName>
    <definedName name="STOT03.010.0200_1">[18]MEMORIAL!#REF!</definedName>
    <definedName name="STOT04.010.0010" localSheetId="124">[18]MEMORIAL!#REF!</definedName>
    <definedName name="STOT04.010.0010">[18]MEMORIAL!#REF!</definedName>
    <definedName name="STOT04.010.0010_1" localSheetId="124">[18]MEMORIAL!#REF!</definedName>
    <definedName name="STOT04.010.0010_1">[18]MEMORIAL!#REF!</definedName>
    <definedName name="STOT04.010.0040" localSheetId="124">[18]MEMORIAL!#REF!</definedName>
    <definedName name="STOT04.010.0040">[18]MEMORIAL!#REF!</definedName>
    <definedName name="STOT04.010.0040_1" localSheetId="124">[18]MEMORIAL!#REF!</definedName>
    <definedName name="STOT04.010.0040_1">[18]MEMORIAL!#REF!</definedName>
    <definedName name="STOT04.010.0070" localSheetId="124">[18]MEMORIAL!#REF!</definedName>
    <definedName name="STOT04.010.0070">[18]MEMORIAL!#REF!</definedName>
    <definedName name="STOT04.010.0070_1" localSheetId="124">[18]MEMORIAL!#REF!</definedName>
    <definedName name="STOT04.010.0070_1">[18]MEMORIAL!#REF!</definedName>
    <definedName name="STOT04.010.0150" localSheetId="124">[18]MEMORIAL!#REF!</definedName>
    <definedName name="STOT04.010.0150">[18]MEMORIAL!#REF!</definedName>
    <definedName name="STOT04.010.0150_1" localSheetId="124">[18]MEMORIAL!#REF!</definedName>
    <definedName name="STOT04.010.0150_1">[18]MEMORIAL!#REF!</definedName>
    <definedName name="STOT04.010.0190" localSheetId="124">[18]MEMORIAL!#REF!</definedName>
    <definedName name="STOT04.010.0190">[18]MEMORIAL!#REF!</definedName>
    <definedName name="STOT04.010.0190_1" localSheetId="124">[18]MEMORIAL!#REF!</definedName>
    <definedName name="STOT04.010.0190_1">[18]MEMORIAL!#REF!</definedName>
    <definedName name="STOT04.010.0200" localSheetId="124">[18]MEMORIAL!#REF!</definedName>
    <definedName name="STOT04.010.0200">[18]MEMORIAL!#REF!</definedName>
    <definedName name="STOT04.010.0200_1" localSheetId="124">[18]MEMORIAL!#REF!</definedName>
    <definedName name="STOT04.010.0200_1">[18]MEMORIAL!#REF!</definedName>
    <definedName name="STOT04.010.0290" localSheetId="124">#REF!</definedName>
    <definedName name="STOT04.010.0290">#REF!</definedName>
    <definedName name="STOT04.010.0290_1" localSheetId="124">[45]MEMORIAL!#REF!</definedName>
    <definedName name="STOT04.010.0290_1">[45]MEMORIAL!#REF!</definedName>
    <definedName name="STOT04.010.0320" localSheetId="124">[36]MEMORIAL!#REF!</definedName>
    <definedName name="STOT04.010.0320">[36]MEMORIAL!#REF!</definedName>
    <definedName name="STOT04.010.0320_1" localSheetId="124">[18]MEMORIAL!#REF!</definedName>
    <definedName name="STOT04.010.0320_1">[18]MEMORIAL!#REF!</definedName>
    <definedName name="stot04.010.0330" localSheetId="124">#REF!</definedName>
    <definedName name="stot04.010.0330">#REF!</definedName>
    <definedName name="STOT04.010.0330_1" localSheetId="124">[18]MEMORIAL!#REF!</definedName>
    <definedName name="STOT04.010.0330_1">[18]MEMORIAL!#REF!</definedName>
    <definedName name="STOT04.010.0371" localSheetId="124">[36]MEMORIAL!#REF!</definedName>
    <definedName name="STOT04.010.0371">[36]MEMORIAL!#REF!</definedName>
    <definedName name="STOT04.010.0371_1" localSheetId="124">[37]MEMORIAL!#REF!</definedName>
    <definedName name="STOT04.010.0371_1">[37]MEMORIAL!#REF!</definedName>
    <definedName name="STOT04.010.0375" localSheetId="124">[36]MEMORIAL!#REF!</definedName>
    <definedName name="STOT04.010.0375">[36]MEMORIAL!#REF!</definedName>
    <definedName name="STOT04.010.0375_1" localSheetId="124">[18]MEMORIAL!#REF!</definedName>
    <definedName name="STOT04.010.0375_1">[18]MEMORIAL!#REF!</definedName>
    <definedName name="STOT04.010.0395" localSheetId="124">[36]MEMORIAL!#REF!</definedName>
    <definedName name="STOT04.010.0395">[36]MEMORIAL!#REF!</definedName>
    <definedName name="STOT04.010.0395_1" localSheetId="124">[18]MEMORIAL!#REF!</definedName>
    <definedName name="STOT04.010.0395_1">[18]MEMORIAL!#REF!</definedName>
    <definedName name="STOT04.010.0420" localSheetId="124">[18]MEMORIAL!#REF!</definedName>
    <definedName name="STOT04.010.0420">[18]MEMORIAL!#REF!</definedName>
    <definedName name="STOT04.010.0420_1" localSheetId="124">[18]MEMORIAL!#REF!</definedName>
    <definedName name="STOT04.010.0420_1">[18]MEMORIAL!#REF!</definedName>
    <definedName name="STOT04.010.0430" localSheetId="124">[18]MEMORIAL!#REF!</definedName>
    <definedName name="STOT04.010.0430">[18]MEMORIAL!#REF!</definedName>
    <definedName name="STOT04.010.0430_1" localSheetId="124">[18]MEMORIAL!#REF!</definedName>
    <definedName name="STOT04.010.0430_1">[18]MEMORIAL!#REF!</definedName>
    <definedName name="STOT05.010.0020" localSheetId="124">[36]MEMORIAL!#REF!</definedName>
    <definedName name="STOT05.010.0020">[36]MEMORIAL!#REF!</definedName>
    <definedName name="STOT05.010.0020_1" localSheetId="124">[18]MEMORIAL!#REF!</definedName>
    <definedName name="STOT05.010.0020_1">[18]MEMORIAL!#REF!</definedName>
    <definedName name="STOT05.110.0005" localSheetId="124">[18]MEMORIAL!#REF!</definedName>
    <definedName name="STOT05.110.0005">[18]MEMORIAL!#REF!</definedName>
    <definedName name="STOT05.110.0005_1" localSheetId="124">[18]MEMORIAL!#REF!</definedName>
    <definedName name="STOT05.110.0005_1">[18]MEMORIAL!#REF!</definedName>
    <definedName name="STOT05.110.0420" localSheetId="124">[18]MEMORIAL!#REF!</definedName>
    <definedName name="STOT05.110.0420">[18]MEMORIAL!#REF!</definedName>
    <definedName name="STOT05.110.0420_1" localSheetId="124">[18]MEMORIAL!#REF!</definedName>
    <definedName name="STOT05.110.0420_1">[18]MEMORIAL!#REF!</definedName>
    <definedName name="STOT05.110.1300" localSheetId="124">[18]MEMORIAL!#REF!</definedName>
    <definedName name="STOT05.110.1300">[18]MEMORIAL!#REF!</definedName>
    <definedName name="STOT05.110.1300_1" localSheetId="124">[18]MEMORIAL!#REF!</definedName>
    <definedName name="STOT05.110.1300_1">[18]MEMORIAL!#REF!</definedName>
    <definedName name="STOT05.110.1565" localSheetId="124">[18]MEMORIAL!#REF!</definedName>
    <definedName name="STOT05.110.1565">[18]MEMORIAL!#REF!</definedName>
    <definedName name="STOT05.110.1565_1" localSheetId="124">[18]MEMORIAL!#REF!</definedName>
    <definedName name="STOT05.110.1565_1">[18]MEMORIAL!#REF!</definedName>
    <definedName name="STOT05.110.1590" localSheetId="124">[18]MEMORIAL!#REF!</definedName>
    <definedName name="STOT05.110.1590">[18]MEMORIAL!#REF!</definedName>
    <definedName name="STOT05.110.1590_1" localSheetId="124">[18]MEMORIAL!#REF!</definedName>
    <definedName name="STOT05.110.1590_1">[18]MEMORIAL!#REF!</definedName>
    <definedName name="STOT05.110.1620" localSheetId="124">[18]MEMORIAL!#REF!</definedName>
    <definedName name="STOT05.110.1620">[18]MEMORIAL!#REF!</definedName>
    <definedName name="STOT05.120.0060" localSheetId="124">[18]MEMORIAL!#REF!</definedName>
    <definedName name="STOT05.120.0060">[18]MEMORIAL!#REF!</definedName>
    <definedName name="STOT05.120.0060_1" localSheetId="124">[18]MEMORIAL!#REF!</definedName>
    <definedName name="STOT05.120.0060_1">[18]MEMORIAL!#REF!</definedName>
    <definedName name="STOT06.010.0010" localSheetId="124">[18]MEMORIAL!#REF!</definedName>
    <definedName name="STOT06.010.0010">[18]MEMORIAL!#REF!</definedName>
    <definedName name="STOT06.010.0010_1" localSheetId="124">[18]MEMORIAL!#REF!</definedName>
    <definedName name="STOT06.010.0010_1">[18]MEMORIAL!#REF!</definedName>
    <definedName name="STOT08.010.0010" localSheetId="124">[18]MEMORIAL!#REF!</definedName>
    <definedName name="STOT08.010.0010">[18]MEMORIAL!#REF!</definedName>
    <definedName name="STOT08.010.0010_1" localSheetId="124">[18]MEMORIAL!#REF!</definedName>
    <definedName name="STOT08.010.0010_1">[18]MEMORIAL!#REF!</definedName>
    <definedName name="STOT08.010.0040" localSheetId="124">[18]MEMORIAL!#REF!</definedName>
    <definedName name="STOT08.010.0040">[18]MEMORIAL!#REF!</definedName>
    <definedName name="STOT08.010.0040_1" localSheetId="124">[18]MEMORIAL!#REF!</definedName>
    <definedName name="STOT08.010.0040_1">[18]MEMORIAL!#REF!</definedName>
    <definedName name="STOT08.010.0060" localSheetId="124">[36]MEMORIAL!#REF!</definedName>
    <definedName name="STOT08.010.0060">[36]MEMORIAL!#REF!</definedName>
    <definedName name="STOT08.010.0060_1" localSheetId="124">[37]MEMORIAL!#REF!</definedName>
    <definedName name="STOT08.010.0060_1">[37]MEMORIAL!#REF!</definedName>
    <definedName name="STOT08.010.0120" localSheetId="124">[36]MEMORIAL!#REF!</definedName>
    <definedName name="STOT08.010.0120">[36]MEMORIAL!#REF!</definedName>
    <definedName name="STOT08.010.0120_1" localSheetId="124">[18]MEMORIAL!#REF!</definedName>
    <definedName name="STOT08.010.0120_1">[18]MEMORIAL!#REF!</definedName>
    <definedName name="STOT08.010.0130" localSheetId="124">[18]MEMORIAL!#REF!</definedName>
    <definedName name="STOT08.010.0130">[18]MEMORIAL!#REF!</definedName>
    <definedName name="STOT08.010.0130_1" localSheetId="124">[18]MEMORIAL!#REF!</definedName>
    <definedName name="STOT08.010.0130_1">[18]MEMORIAL!#REF!</definedName>
    <definedName name="STOT08.010.0135" localSheetId="124">[36]MEMORIAL!#REF!</definedName>
    <definedName name="STOT08.010.0135">[36]MEMORIAL!#REF!</definedName>
    <definedName name="STOT08.010.0135_1" localSheetId="124">[18]MEMORIAL!#REF!</definedName>
    <definedName name="STOT08.010.0135_1">[18]MEMORIAL!#REF!</definedName>
    <definedName name="STOT08.010.0190" localSheetId="124">[18]MEMORIAL!#REF!</definedName>
    <definedName name="STOT08.010.0190">[18]MEMORIAL!#REF!</definedName>
    <definedName name="STOT08.010.0190_1" localSheetId="124">[18]MEMORIAL!#REF!</definedName>
    <definedName name="STOT08.010.0190_1">[18]MEMORIAL!#REF!</definedName>
    <definedName name="STOT08.010.0270" localSheetId="124">[36]MEMORIAL!#REF!</definedName>
    <definedName name="STOT08.010.0270">[36]MEMORIAL!#REF!</definedName>
    <definedName name="STOT08.010.0270_1" localSheetId="124">[18]MEMORIAL!#REF!</definedName>
    <definedName name="STOT08.010.0270_1">[18]MEMORIAL!#REF!</definedName>
    <definedName name="STOT080.010.0350" localSheetId="124">[18]MEMORIAL!#REF!</definedName>
    <definedName name="STOT080.010.0350">[18]MEMORIAL!#REF!</definedName>
    <definedName name="STOT080.010.0350_1" localSheetId="124">[18]MEMORIAL!#REF!</definedName>
    <definedName name="STOT080.010.0350_1">[18]MEMORIAL!#REF!</definedName>
    <definedName name="STOT09.010.0060" localSheetId="124">[36]MEMORIAL!#REF!</definedName>
    <definedName name="STOT09.010.0060">[36]MEMORIAL!#REF!</definedName>
    <definedName name="STOT09.010.0060_1" localSheetId="124">[18]MEMORIAL!#REF!</definedName>
    <definedName name="STOT09.010.0060_1">[18]MEMORIAL!#REF!</definedName>
    <definedName name="STOT09.010.0070" localSheetId="124">[18]MEMORIAL!#REF!</definedName>
    <definedName name="STOT09.010.0070">[18]MEMORIAL!#REF!</definedName>
    <definedName name="STOT09.010.0070_1" localSheetId="124">[18]MEMORIAL!#REF!</definedName>
    <definedName name="STOT09.010.0070_1">[18]MEMORIAL!#REF!</definedName>
    <definedName name="STOT09.010.0240" localSheetId="124">[36]MEMORIAL!#REF!</definedName>
    <definedName name="STOT09.010.0240">[36]MEMORIAL!#REF!</definedName>
    <definedName name="STOT09.010.0240_1" localSheetId="124">[18]MEMORIAL!#REF!</definedName>
    <definedName name="STOT09.010.0240_1">[18]MEMORIAL!#REF!</definedName>
    <definedName name="STOT09.010.0380" localSheetId="124">[18]MEMORIAL!#REF!</definedName>
    <definedName name="STOT09.010.0380">[18]MEMORIAL!#REF!</definedName>
    <definedName name="STOT09.010.0380_1" localSheetId="124">[18]MEMORIAL!#REF!</definedName>
    <definedName name="STOT09.010.0380_1">[18]MEMORIAL!#REF!</definedName>
    <definedName name="STOT09.010.0430" localSheetId="124">[36]MEMORIAL!#REF!</definedName>
    <definedName name="STOT09.010.0430">[36]MEMORIAL!#REF!</definedName>
    <definedName name="STOT09.010.0430_1" localSheetId="124">[18]MEMORIAL!#REF!</definedName>
    <definedName name="STOT09.010.0430_1">[18]MEMORIAL!#REF!</definedName>
    <definedName name="STOT09.010.0470" localSheetId="124">[36]MEMORIAL!#REF!</definedName>
    <definedName name="STOT09.010.0470">[36]MEMORIAL!#REF!</definedName>
    <definedName name="STOT09.010.0470_1" localSheetId="124">[18]MEMORIAL!#REF!</definedName>
    <definedName name="STOT09.010.0470_1">[18]MEMORIAL!#REF!</definedName>
    <definedName name="STOT09.010.0700" localSheetId="124">[36]MEMORIAL!#REF!</definedName>
    <definedName name="STOT09.010.0700">[36]MEMORIAL!#REF!</definedName>
    <definedName name="STOT09.010.0700_1" localSheetId="124">[18]MEMORIAL!#REF!</definedName>
    <definedName name="STOT09.010.0700_1">[18]MEMORIAL!#REF!</definedName>
    <definedName name="STOT10.010.0140" localSheetId="124">[36]MEMORIAL!#REF!</definedName>
    <definedName name="STOT10.010.0140">[36]MEMORIAL!#REF!</definedName>
    <definedName name="STOT10.010.0140_1" localSheetId="124">[18]MEMORIAL!#REF!</definedName>
    <definedName name="STOT10.010.0140_1">[18]MEMORIAL!#REF!</definedName>
    <definedName name="STOT10.010.0150" localSheetId="124">[18]MEMORIAL!#REF!</definedName>
    <definedName name="STOT10.010.0150">[18]MEMORIAL!#REF!</definedName>
    <definedName name="STOT10.010.0150_1" localSheetId="124">[18]MEMORIAL!#REF!</definedName>
    <definedName name="STOT10.010.0150_1">[18]MEMORIAL!#REF!</definedName>
    <definedName name="STOT10.010.0180" localSheetId="124">[36]MEMORIAL!#REF!</definedName>
    <definedName name="STOT10.010.0180">[36]MEMORIAL!#REF!</definedName>
    <definedName name="STOT10.010.0180_1" localSheetId="124">[18]MEMORIAL!#REF!</definedName>
    <definedName name="STOT10.010.0180_1">[18]MEMORIAL!#REF!</definedName>
    <definedName name="STOT10.010.0270" localSheetId="124">[36]MEMORIAL!#REF!</definedName>
    <definedName name="STOT10.010.0270">[36]MEMORIAL!#REF!</definedName>
    <definedName name="STOT10.010.0270_1" localSheetId="124">[37]MEMORIAL!#REF!</definedName>
    <definedName name="STOT10.010.0270_1">[37]MEMORIAL!#REF!</definedName>
    <definedName name="STOT10.010.0280" localSheetId="124">[36]MEMORIAL!#REF!</definedName>
    <definedName name="STOT10.010.0280">[36]MEMORIAL!#REF!</definedName>
    <definedName name="STOT10.010.0280_1" localSheetId="124">[18]MEMORIAL!#REF!</definedName>
    <definedName name="STOT10.010.0280_1">[18]MEMORIAL!#REF!</definedName>
    <definedName name="STOT10.010.0290" localSheetId="124">[18]MEMORIAL!#REF!</definedName>
    <definedName name="STOT10.010.0290">[18]MEMORIAL!#REF!</definedName>
    <definedName name="STOT10.010.0290_1" localSheetId="124">[18]MEMORIAL!#REF!</definedName>
    <definedName name="STOT10.010.0290_1">[18]MEMORIAL!#REF!</definedName>
    <definedName name="STOT10.010.0298" localSheetId="124">[18]MEMORIAL!#REF!</definedName>
    <definedName name="STOT10.010.0298">[18]MEMORIAL!#REF!</definedName>
    <definedName name="STOT10.010.0298_1" localSheetId="124">[18]MEMORIAL!#REF!</definedName>
    <definedName name="STOT10.010.0298_1">[18]MEMORIAL!#REF!</definedName>
    <definedName name="STOT10.010.0307" localSheetId="124">[36]MEMORIAL!#REF!</definedName>
    <definedName name="STOT10.010.0307">[36]MEMORIAL!#REF!</definedName>
    <definedName name="STOT10.010.0307_1" localSheetId="124">[18]MEMORIAL!#REF!</definedName>
    <definedName name="STOT10.010.0307_1">[18]MEMORIAL!#REF!</definedName>
    <definedName name="STOT10.010.0308" localSheetId="124">[36]MEMORIAL!#REF!</definedName>
    <definedName name="STOT10.010.0308">[36]MEMORIAL!#REF!</definedName>
    <definedName name="STOT10.010.0308_1" localSheetId="124">[18]MEMORIAL!#REF!</definedName>
    <definedName name="STOT10.010.0308_1">[18]MEMORIAL!#REF!</definedName>
    <definedName name="STOT10.010.0310" localSheetId="124">[36]MEMORIAL!#REF!</definedName>
    <definedName name="STOT10.010.0310">[36]MEMORIAL!#REF!</definedName>
    <definedName name="STOT10.010.0310_1" localSheetId="124">[18]MEMORIAL!#REF!</definedName>
    <definedName name="STOT10.010.0310_1">[18]MEMORIAL!#REF!</definedName>
    <definedName name="STOT10.010.0330" localSheetId="124">[36]MEMORIAL!#REF!</definedName>
    <definedName name="STOT10.010.0330">[36]MEMORIAL!#REF!</definedName>
    <definedName name="STOT10.010.0330_1" localSheetId="124">[18]MEMORIAL!#REF!</definedName>
    <definedName name="STOT10.010.0330_1">[18]MEMORIAL!#REF!</definedName>
    <definedName name="STOT10.010.0333" localSheetId="124">[36]MEMORIAL!#REF!</definedName>
    <definedName name="STOT10.010.0333">[36]MEMORIAL!#REF!</definedName>
    <definedName name="STOT10.010.0333_1" localSheetId="124">[18]MEMORIAL!#REF!</definedName>
    <definedName name="STOT10.010.0333_1">[18]MEMORIAL!#REF!</definedName>
    <definedName name="STOT10.010.0350" localSheetId="124">[18]MEMORIAL!#REF!</definedName>
    <definedName name="STOT10.010.0350">[18]MEMORIAL!#REF!</definedName>
    <definedName name="STOT10.010.0350_1" localSheetId="124">[18]MEMORIAL!#REF!</definedName>
    <definedName name="STOT10.010.0350_1">[18]MEMORIAL!#REF!</definedName>
    <definedName name="STOT10.010.0380" localSheetId="124">[36]MEMORIAL!#REF!</definedName>
    <definedName name="STOT10.010.0380">[36]MEMORIAL!#REF!</definedName>
    <definedName name="STOT10.010.0380_1" localSheetId="124">[18]MEMORIAL!#REF!</definedName>
    <definedName name="STOT10.010.0380_1">[18]MEMORIAL!#REF!</definedName>
    <definedName name="STOT10.010.0400" localSheetId="124">[36]MEMORIAL!#REF!</definedName>
    <definedName name="STOT10.010.0400">[36]MEMORIAL!#REF!</definedName>
    <definedName name="STOT10.010.0400_1" localSheetId="124">[18]MEMORIAL!#REF!</definedName>
    <definedName name="STOT10.010.0400_1">[18]MEMORIAL!#REF!</definedName>
    <definedName name="STOT10.010.0431" localSheetId="124">[36]MEMORIAL!#REF!</definedName>
    <definedName name="STOT10.010.0431">[36]MEMORIAL!#REF!</definedName>
    <definedName name="STOT10.010.0431_1" localSheetId="124">[18]MEMORIAL!#REF!</definedName>
    <definedName name="STOT10.010.0431_1">[18]MEMORIAL!#REF!</definedName>
    <definedName name="STOT10.010.1100" localSheetId="124">[18]MEMORIAL!#REF!</definedName>
    <definedName name="STOT10.010.1100">[18]MEMORIAL!#REF!</definedName>
    <definedName name="STOT10.010.1100_1" localSheetId="124">[18]MEMORIAL!#REF!</definedName>
    <definedName name="STOT10.010.1100_1">[18]MEMORIAL!#REF!</definedName>
    <definedName name="STOT10.010.1110" localSheetId="124">[18]MEMORIAL!#REF!</definedName>
    <definedName name="STOT10.010.1110">[18]MEMORIAL!#REF!</definedName>
    <definedName name="STOT10.010.1110_1" localSheetId="124">[18]MEMORIAL!#REF!</definedName>
    <definedName name="STOT10.010.1110_1">[18]MEMORIAL!#REF!</definedName>
    <definedName name="STOT12.010.0010" localSheetId="124">[18]MEMORIAL!#REF!</definedName>
    <definedName name="STOT12.010.0010">[18]MEMORIAL!#REF!</definedName>
    <definedName name="STOT12.010.0010_1" localSheetId="124">[18]MEMORIAL!#REF!</definedName>
    <definedName name="STOT12.010.0010_1">[18]MEMORIAL!#REF!</definedName>
    <definedName name="STOT12.010.0050" localSheetId="124">[18]MEMORIAL!#REF!</definedName>
    <definedName name="STOT12.010.0050">[18]MEMORIAL!#REF!</definedName>
    <definedName name="STOT12.010.0050_1" localSheetId="124">[18]MEMORIAL!#REF!</definedName>
    <definedName name="STOT12.010.0050_1">[18]MEMORIAL!#REF!</definedName>
    <definedName name="STOT12.010.0060" localSheetId="124">[36]MEMORIAL!#REF!</definedName>
    <definedName name="STOT12.010.0060">[36]MEMORIAL!#REF!</definedName>
    <definedName name="STOT12.010.0060_1" localSheetId="124">[18]MEMORIAL!#REF!</definedName>
    <definedName name="STOT12.010.0060_1">[18]MEMORIAL!#REF!</definedName>
    <definedName name="STOT12.010.0210" localSheetId="124">[36]MEMORIAL!#REF!</definedName>
    <definedName name="STOT12.010.0210">[36]MEMORIAL!#REF!</definedName>
    <definedName name="STOT12.010.0210_1" localSheetId="124">[18]MEMORIAL!#REF!</definedName>
    <definedName name="STOT12.010.0210_1">[18]MEMORIAL!#REF!</definedName>
    <definedName name="STOT12.010.0300" localSheetId="124">[18]MEMORIAL!#REF!</definedName>
    <definedName name="STOT12.010.0300">[18]MEMORIAL!#REF!</definedName>
    <definedName name="STOT12.010.0300_1" localSheetId="124">[18]MEMORIAL!#REF!</definedName>
    <definedName name="STOT12.010.0300_1">[18]MEMORIAL!#REF!</definedName>
    <definedName name="STOT12.010.0340" localSheetId="124">[18]MEMORIAL!#REF!</definedName>
    <definedName name="STOT12.010.0340">[18]MEMORIAL!#REF!</definedName>
    <definedName name="STOT12.010.0340_1" localSheetId="124">[18]MEMORIAL!#REF!</definedName>
    <definedName name="STOT12.010.0340_1">[18]MEMORIAL!#REF!</definedName>
    <definedName name="STOT12.010.0360" localSheetId="124">[36]MEMORIAL!#REF!</definedName>
    <definedName name="STOT12.010.0360">[36]MEMORIAL!#REF!</definedName>
    <definedName name="STOT12.010.0360_1" localSheetId="124">[18]MEMORIAL!#REF!</definedName>
    <definedName name="STOT12.010.0360_1">[18]MEMORIAL!#REF!</definedName>
    <definedName name="STOT12.010.0550" localSheetId="124">[36]MEMORIAL!#REF!</definedName>
    <definedName name="STOT12.010.0550">[36]MEMORIAL!#REF!</definedName>
    <definedName name="STOT12.010.0550_1" localSheetId="124">[18]MEMORIAL!#REF!</definedName>
    <definedName name="STOT12.010.0550_1">[18]MEMORIAL!#REF!</definedName>
    <definedName name="STOT13.010.0030" localSheetId="124">[36]MEMORIAL!#REF!</definedName>
    <definedName name="STOT13.010.0030">[36]MEMORIAL!#REF!</definedName>
    <definedName name="STOT13.010.0030_1" localSheetId="124">[37]MEMORIAL!#REF!</definedName>
    <definedName name="STOT13.010.0030_1">[37]MEMORIAL!#REF!</definedName>
    <definedName name="STOT13.010.0040" localSheetId="124">[18]MEMORIAL!#REF!</definedName>
    <definedName name="STOT13.010.0040">[18]MEMORIAL!#REF!</definedName>
    <definedName name="STOT13.010.0040_1" localSheetId="124">[18]MEMORIAL!#REF!</definedName>
    <definedName name="STOT13.010.0040_1">[18]MEMORIAL!#REF!</definedName>
    <definedName name="STOT13.010.0090" localSheetId="124">[36]MEMORIAL!#REF!</definedName>
    <definedName name="STOT13.010.0090">[36]MEMORIAL!#REF!</definedName>
    <definedName name="STOT13.010.0090_1" localSheetId="124">[18]MEMORIAL!#REF!</definedName>
    <definedName name="STOT13.010.0090_1">[18]MEMORIAL!#REF!</definedName>
    <definedName name="STOT13.010.0100" localSheetId="124">[18]MEMORIAL!#REF!</definedName>
    <definedName name="STOT13.010.0100">[18]MEMORIAL!#REF!</definedName>
    <definedName name="STOT13.010.0100_1" localSheetId="124">[18]MEMORIAL!#REF!</definedName>
    <definedName name="STOT13.010.0100_1">[18]MEMORIAL!#REF!</definedName>
    <definedName name="STOT13.010.0110" localSheetId="124">[36]MEMORIAL!#REF!</definedName>
    <definedName name="STOT13.010.0110">[36]MEMORIAL!#REF!</definedName>
    <definedName name="STOT13.010.0110_1" localSheetId="124">[18]MEMORIAL!#REF!</definedName>
    <definedName name="STOT13.010.0110_1">[18]MEMORIAL!#REF!</definedName>
    <definedName name="STOT13.010.0350" localSheetId="124">[18]MEMORIAL!#REF!</definedName>
    <definedName name="STOT13.010.0350">[18]MEMORIAL!#REF!</definedName>
    <definedName name="STOT13.010.0350_1" localSheetId="124">[18]MEMORIAL!#REF!</definedName>
    <definedName name="STOT13.010.0350_1">[18]MEMORIAL!#REF!</definedName>
    <definedName name="STOT13.010.0360" localSheetId="124">[18]MEMORIAL!#REF!</definedName>
    <definedName name="STOT13.010.0360">[18]MEMORIAL!#REF!</definedName>
    <definedName name="STOT13.010.0360_1" localSheetId="124">[18]MEMORIAL!#REF!</definedName>
    <definedName name="STOT13.010.0360_1">[18]MEMORIAL!#REF!</definedName>
    <definedName name="STOT13.010.0380" localSheetId="124">[18]MEMORIAL!#REF!</definedName>
    <definedName name="STOT13.010.0380">[18]MEMORIAL!#REF!</definedName>
    <definedName name="STOT13.010.0380_1" localSheetId="124">[18]MEMORIAL!#REF!</definedName>
    <definedName name="STOT13.010.0380_1">[18]MEMORIAL!#REF!</definedName>
    <definedName name="STOT13.010.0410" localSheetId="124">[18]MEMORIAL!#REF!</definedName>
    <definedName name="STOT13.010.0410">[18]MEMORIAL!#REF!</definedName>
    <definedName name="STOT13.010.0410_1" localSheetId="124">[18]MEMORIAL!#REF!</definedName>
    <definedName name="STOT13.010.0410_1">[18]MEMORIAL!#REF!</definedName>
    <definedName name="STOT13.010.0860" localSheetId="124">[18]MEMORIAL!#REF!</definedName>
    <definedName name="STOT13.010.0860">[18]MEMORIAL!#REF!</definedName>
    <definedName name="STOT13.010.0860_1" localSheetId="124">[18]MEMORIAL!#REF!</definedName>
    <definedName name="STOT13.010.0860_1">[18]MEMORIAL!#REF!</definedName>
    <definedName name="STOT13.010.0880" localSheetId="124">[18]MEMORIAL!#REF!</definedName>
    <definedName name="STOT13.010.0880">[18]MEMORIAL!#REF!</definedName>
    <definedName name="STOT13.010.0880_1" localSheetId="124">[18]MEMORIAL!#REF!</definedName>
    <definedName name="STOT13.010.0880_1">[18]MEMORIAL!#REF!</definedName>
    <definedName name="STOT13.010.1200" localSheetId="124">[36]MEMORIAL!#REF!</definedName>
    <definedName name="STOT13.010.1200">[36]MEMORIAL!#REF!</definedName>
    <definedName name="STOT13.010.1200_1" localSheetId="124">[18]MEMORIAL!#REF!</definedName>
    <definedName name="STOT13.010.1200_1">[18]MEMORIAL!#REF!</definedName>
    <definedName name="STOT15.010.0010" localSheetId="124">#REF!</definedName>
    <definedName name="STOT15.010.0010">#REF!</definedName>
    <definedName name="STOT15.010.0010_1" localSheetId="124">[37]MEMORIAL!#REF!</definedName>
    <definedName name="STOT15.010.0010_1">[37]MEMORIAL!#REF!</definedName>
    <definedName name="STOT15.010.0040" localSheetId="124">#REF!</definedName>
    <definedName name="STOT15.010.0040">#REF!</definedName>
    <definedName name="STOT15.010.0040_1" localSheetId="124">[45]MEMORIAL!#REF!</definedName>
    <definedName name="STOT15.010.0040_1">[45]MEMORIAL!#REF!</definedName>
    <definedName name="STOT15.010.0055" localSheetId="124">#REF!</definedName>
    <definedName name="STOT15.010.0055">#REF!</definedName>
    <definedName name="STOT15.010.0055_1" localSheetId="124">[37]MEMORIAL!#REF!</definedName>
    <definedName name="STOT15.010.0055_1">[37]MEMORIAL!#REF!</definedName>
    <definedName name="STOT15.010.0140" localSheetId="124">[36]MEMORIAL!#REF!</definedName>
    <definedName name="STOT15.010.0140">[36]MEMORIAL!#REF!</definedName>
    <definedName name="STOT15.010.0140_1" localSheetId="124">[37]MEMORIAL!#REF!</definedName>
    <definedName name="STOT15.010.0140_1">[37]MEMORIAL!#REF!</definedName>
    <definedName name="STOT15.010.0181" localSheetId="124">[36]MEMORIAL!#REF!</definedName>
    <definedName name="STOT15.010.0181">[36]MEMORIAL!#REF!</definedName>
    <definedName name="STOT15.010.0181_1" localSheetId="124">[37]MEMORIAL!#REF!</definedName>
    <definedName name="STOT15.010.0181_1">[37]MEMORIAL!#REF!</definedName>
    <definedName name="STOT15.010.0270" localSheetId="124">[36]MEMORIAL!#REF!</definedName>
    <definedName name="STOT15.010.0270">[36]MEMORIAL!#REF!</definedName>
    <definedName name="STOT15.010.0270_1" localSheetId="124">[18]MEMORIAL!#REF!</definedName>
    <definedName name="STOT15.010.0270_1">[18]MEMORIAL!#REF!</definedName>
    <definedName name="STOT15.010.0280" localSheetId="124">[36]MEMORIAL!#REF!</definedName>
    <definedName name="STOT15.010.0280">[36]MEMORIAL!#REF!</definedName>
    <definedName name="STOT15.010.0280_1" localSheetId="124">[18]MEMORIAL!#REF!</definedName>
    <definedName name="STOT15.010.0280_1">[18]MEMORIAL!#REF!</definedName>
    <definedName name="STOT15.010.0290" localSheetId="124">[18]MEMORIAL!#REF!</definedName>
    <definedName name="STOT15.010.0290">[18]MEMORIAL!#REF!</definedName>
    <definedName name="STOT15.010.0290_1" localSheetId="124">[18]MEMORIAL!#REF!</definedName>
    <definedName name="STOT15.010.0290_1">[18]MEMORIAL!#REF!</definedName>
    <definedName name="STOT16.010.0010" localSheetId="124">[36]MEMORIAL!#REF!</definedName>
    <definedName name="STOT16.010.0010">[36]MEMORIAL!#REF!</definedName>
    <definedName name="STOT16.010.0010_1" localSheetId="124">[18]MEMORIAL!#REF!</definedName>
    <definedName name="STOT16.010.0010_1">[18]MEMORIAL!#REF!</definedName>
    <definedName name="STOT16.010.0060" localSheetId="124">[36]MEMORIAL!#REF!</definedName>
    <definedName name="STOT16.010.0060">[36]MEMORIAL!#REF!</definedName>
    <definedName name="STOT16.010.0060_1" localSheetId="124">[18]MEMORIAL!#REF!</definedName>
    <definedName name="STOT16.010.0060_1">[18]MEMORIAL!#REF!</definedName>
    <definedName name="STOT16.010.0110" localSheetId="124">[36]MEMORIAL!#REF!</definedName>
    <definedName name="STOT16.010.0110">[36]MEMORIAL!#REF!</definedName>
    <definedName name="STOT16.010.0110_1" localSheetId="124">[18]MEMORIAL!#REF!</definedName>
    <definedName name="STOT16.010.0110_1">[18]MEMORIAL!#REF!</definedName>
    <definedName name="STOT16.010.0120" localSheetId="124">[36]MEMORIAL!#REF!</definedName>
    <definedName name="STOT16.010.0120">[36]MEMORIAL!#REF!</definedName>
    <definedName name="STOT16.010.0120_1" localSheetId="124">[18]MEMORIAL!#REF!</definedName>
    <definedName name="STOT16.010.0120_1">[18]MEMORIAL!#REF!</definedName>
    <definedName name="STOT16.010.0150" localSheetId="124">[18]MEMORIAL!#REF!</definedName>
    <definedName name="STOT16.010.0150">[18]MEMORIAL!#REF!</definedName>
    <definedName name="STOT16.010.0150_1" localSheetId="124">[18]MEMORIAL!#REF!</definedName>
    <definedName name="STOT16.010.0150_1">[18]MEMORIAL!#REF!</definedName>
    <definedName name="STOT16.010.0170" localSheetId="124">[36]MEMORIAL!#REF!</definedName>
    <definedName name="STOT16.010.0170">[36]MEMORIAL!#REF!</definedName>
    <definedName name="STOT16.010.0170_1" localSheetId="124">[18]MEMORIAL!#REF!</definedName>
    <definedName name="STOT16.010.0170_1">[18]MEMORIAL!#REF!</definedName>
    <definedName name="STOT17.010.0080" localSheetId="124">[36]MEMORIAL!#REF!</definedName>
    <definedName name="STOT17.010.0080">[36]MEMORIAL!#REF!</definedName>
    <definedName name="STOT17.010.0080_1" localSheetId="124">[18]MEMORIAL!#REF!</definedName>
    <definedName name="STOT17.010.0080_1">[18]MEMORIAL!#REF!</definedName>
    <definedName name="STOT17.010.0100" localSheetId="124">[18]MEMORIAL!#REF!</definedName>
    <definedName name="STOT17.010.0100">[18]MEMORIAL!#REF!</definedName>
    <definedName name="STOT17.010.0100_1" localSheetId="124">[18]MEMORIAL!#REF!</definedName>
    <definedName name="STOT17.010.0100_1">[18]MEMORIAL!#REF!</definedName>
    <definedName name="STOT17.010.0120" localSheetId="124">[18]MEMORIAL!#REF!</definedName>
    <definedName name="STOT17.010.0120">[18]MEMORIAL!#REF!</definedName>
    <definedName name="STOT17.010.0120_1" localSheetId="124">[18]MEMORIAL!#REF!</definedName>
    <definedName name="STOT17.010.0120_1">[18]MEMORIAL!#REF!</definedName>
    <definedName name="STOT17.010.0150" localSheetId="124">[36]MEMORIAL!#REF!</definedName>
    <definedName name="STOT17.010.0150">[36]MEMORIAL!#REF!</definedName>
    <definedName name="STOT17.010.0150_1" localSheetId="124">[18]MEMORIAL!#REF!</definedName>
    <definedName name="STOT17.010.0150_1">[18]MEMORIAL!#REF!</definedName>
    <definedName name="STOT17.010.0290" localSheetId="124">[36]MEMORIAL!#REF!</definedName>
    <definedName name="STOT17.010.0290">[36]MEMORIAL!#REF!</definedName>
    <definedName name="STOT17.010.0290_1" localSheetId="124">[18]MEMORIAL!#REF!</definedName>
    <definedName name="STOT17.010.0290_1">[18]MEMORIAL!#REF!</definedName>
    <definedName name="STOT17.010.0350" localSheetId="124">[18]MEMORIAL!#REF!</definedName>
    <definedName name="STOT17.010.0350">[18]MEMORIAL!#REF!</definedName>
    <definedName name="STOT17.010.0350_1" localSheetId="124">[18]MEMORIAL!#REF!</definedName>
    <definedName name="STOT17.010.0350_1">[18]MEMORIAL!#REF!</definedName>
    <definedName name="STOT17.010.0390" localSheetId="124">[36]MEMORIAL!#REF!</definedName>
    <definedName name="STOT17.010.0390">[36]MEMORIAL!#REF!</definedName>
    <definedName name="STOT17.010.0390_1" localSheetId="124">[37]MEMORIAL!#REF!</definedName>
    <definedName name="STOT17.010.0390_1">[37]MEMORIAL!#REF!</definedName>
    <definedName name="STOT17.010.0437" localSheetId="124">[36]MEMORIAL!#REF!</definedName>
    <definedName name="STOT17.010.0437">[36]MEMORIAL!#REF!</definedName>
    <definedName name="STOT17.010.0437_1" localSheetId="124">[37]MEMORIAL!#REF!</definedName>
    <definedName name="STOT17.010.0437_1">[37]MEMORIAL!#REF!</definedName>
    <definedName name="STOT17.010.0602" localSheetId="124">[36]MEMORIAL!#REF!</definedName>
    <definedName name="STOT17.010.0602">[36]MEMORIAL!#REF!</definedName>
    <definedName name="STOT17.010.0602_1" localSheetId="124">[37]MEMORIAL!#REF!</definedName>
    <definedName name="STOT17.010.0602_1">[37]MEMORIAL!#REF!</definedName>
    <definedName name="STOTCOMPOS01" localSheetId="124">[36]MEMORIAL!#REF!</definedName>
    <definedName name="STOTCOMPOS01">[36]MEMORIAL!#REF!</definedName>
    <definedName name="STOTCOMPOS01_1" localSheetId="124">[37]MEMORIAL!#REF!</definedName>
    <definedName name="STOTCOMPOS01_1">[37]MEMORIAL!#REF!</definedName>
    <definedName name="t">[27]BDI!$E$85</definedName>
    <definedName name="tab">[27]recursos!$A$2:$E$58</definedName>
    <definedName name="tabela" localSheetId="72">#REF!</definedName>
    <definedName name="tabela" localSheetId="70">#REF!</definedName>
    <definedName name="tabela" localSheetId="69">#REF!</definedName>
    <definedName name="tabela" localSheetId="68">#REF!</definedName>
    <definedName name="tabela" localSheetId="125">#REF!</definedName>
    <definedName name="tabela" localSheetId="114">#REF!</definedName>
    <definedName name="tabela" localSheetId="12">#REF!</definedName>
    <definedName name="tabela" localSheetId="0">#REF!</definedName>
    <definedName name="tabela" localSheetId="126">#REF!</definedName>
    <definedName name="tabela" localSheetId="127">#REF!</definedName>
    <definedName name="tabela">#REF!</definedName>
    <definedName name="tabela1" localSheetId="72">#REF!</definedName>
    <definedName name="tabela1" localSheetId="70">#REF!</definedName>
    <definedName name="tabela1" localSheetId="69">#REF!</definedName>
    <definedName name="tabela1" localSheetId="68">#REF!</definedName>
    <definedName name="tabela1" localSheetId="125">#REF!</definedName>
    <definedName name="tabela1" localSheetId="114">#REF!</definedName>
    <definedName name="tabela1" localSheetId="12">#REF!</definedName>
    <definedName name="tabela1" localSheetId="0">#REF!</definedName>
    <definedName name="tabela1" localSheetId="126">#REF!</definedName>
    <definedName name="tabela1" localSheetId="127">#REF!</definedName>
    <definedName name="tabela1">#REF!</definedName>
    <definedName name="TableName">"Dummy"</definedName>
    <definedName name="TABREC">'[46]TABELA RECURSOS'!$A$1:$G$142</definedName>
    <definedName name="teca1" localSheetId="72">#REF!,#REF!</definedName>
    <definedName name="teca1" localSheetId="70">#REF!,#REF!</definedName>
    <definedName name="teca1" localSheetId="69">#REF!,#REF!</definedName>
    <definedName name="teca1" localSheetId="68">#REF!,#REF!</definedName>
    <definedName name="teca1" localSheetId="125">#REF!,#REF!</definedName>
    <definedName name="teca1" localSheetId="114">#REF!,#REF!</definedName>
    <definedName name="teca1" localSheetId="12">#REF!,#REF!</definedName>
    <definedName name="teca1" localSheetId="0">#REF!,#REF!</definedName>
    <definedName name="teca1" localSheetId="126">#REF!,#REF!</definedName>
    <definedName name="teca1" localSheetId="127">#REF!,#REF!</definedName>
    <definedName name="teca1">#REF!,#REF!</definedName>
    <definedName name="TECNICA" localSheetId="72">#REF!</definedName>
    <definedName name="TECNICA" localSheetId="70">#REF!</definedName>
    <definedName name="TECNICA" localSheetId="69">#REF!</definedName>
    <definedName name="TECNICA" localSheetId="68">#REF!</definedName>
    <definedName name="TECNICA" localSheetId="125">#REF!</definedName>
    <definedName name="TECNICA" localSheetId="114">#REF!</definedName>
    <definedName name="TECNICA" localSheetId="12">#REF!</definedName>
    <definedName name="TECNICA" localSheetId="126">#REF!</definedName>
    <definedName name="TECNICA" localSheetId="127">#REF!</definedName>
    <definedName name="TECNICA" localSheetId="124">#REF!</definedName>
    <definedName name="TECNICA" localSheetId="121">#REF!</definedName>
    <definedName name="TECNICA" localSheetId="122">#REF!</definedName>
    <definedName name="TECNICA">#REF!</definedName>
    <definedName name="tera" localSheetId="72">#REF!,#REF!</definedName>
    <definedName name="tera" localSheetId="70">#REF!,#REF!</definedName>
    <definedName name="tera" localSheetId="69">#REF!,#REF!</definedName>
    <definedName name="tera" localSheetId="68">#REF!,#REF!</definedName>
    <definedName name="tera" localSheetId="114">#REF!,#REF!</definedName>
    <definedName name="tera" localSheetId="12">#REF!,#REF!</definedName>
    <definedName name="tera" localSheetId="0">#REF!,#REF!</definedName>
    <definedName name="tera">#REF!,#REF!</definedName>
    <definedName name="TERRA" localSheetId="124">#REF!</definedName>
    <definedName name="TERRA">#REF!</definedName>
    <definedName name="TERRA_1" localSheetId="124">#REF!</definedName>
    <definedName name="TERRA_1">#REF!</definedName>
    <definedName name="TERRAPL" localSheetId="72">#REF!</definedName>
    <definedName name="TERRAPL" localSheetId="70">#REF!</definedName>
    <definedName name="TERRAPL" localSheetId="69">#REF!</definedName>
    <definedName name="TERRAPL" localSheetId="68">#REF!</definedName>
    <definedName name="TERRAPL" localSheetId="114">#REF!</definedName>
    <definedName name="TERRAPL" localSheetId="12">#REF!</definedName>
    <definedName name="TERRAPL" localSheetId="124">#REF!</definedName>
    <definedName name="TERRAPL" localSheetId="121">#REF!</definedName>
    <definedName name="TERRAPL" localSheetId="122">#REF!</definedName>
    <definedName name="TERRAPL">#REF!</definedName>
    <definedName name="TEST" localSheetId="72">'[47]17-MOI'!#REF!</definedName>
    <definedName name="TEST" localSheetId="70">'[47]17-MOI'!#REF!</definedName>
    <definedName name="TEST" localSheetId="69">'[47]17-MOI'!#REF!</definedName>
    <definedName name="TEST" localSheetId="68">'[47]17-MOI'!#REF!</definedName>
    <definedName name="TEST" localSheetId="114">'[47]17-MOI'!#REF!</definedName>
    <definedName name="TEST" localSheetId="12">'[47]17-MOI'!#REF!</definedName>
    <definedName name="TEST" localSheetId="0">'[47]17-MOI'!#REF!</definedName>
    <definedName name="TEST">'[47]17-MOI'!#REF!</definedName>
    <definedName name="teste" localSheetId="124">#REF!</definedName>
    <definedName name="teste">#REF!</definedName>
    <definedName name="TITULOS" localSheetId="46">#REF!</definedName>
    <definedName name="TITULOS" localSheetId="42">#REF!</definedName>
    <definedName name="TITULOS" localSheetId="47">#REF!</definedName>
    <definedName name="TITULOS" localSheetId="49">#REF!</definedName>
    <definedName name="TITULOS" localSheetId="16">#REF!</definedName>
    <definedName name="TITULOS" localSheetId="45">#REF!</definedName>
    <definedName name="TITULOS" localSheetId="22">#REF!</definedName>
    <definedName name="TITULOS" localSheetId="54">#REF!</definedName>
    <definedName name="TITULOS" localSheetId="53">#REF!</definedName>
    <definedName name="TITULOS" localSheetId="55">#REF!</definedName>
    <definedName name="TITULOS" localSheetId="65">#REF!</definedName>
    <definedName name="TITULOS" localSheetId="63">#REF!</definedName>
    <definedName name="TITULOS" localSheetId="61">#REF!</definedName>
    <definedName name="TITULOS" localSheetId="60">#REF!</definedName>
    <definedName name="TITULOS" localSheetId="62">#REF!</definedName>
    <definedName name="TITULOS" localSheetId="64">#REF!</definedName>
    <definedName name="TITULOS" localSheetId="77">#REF!</definedName>
    <definedName name="TITULOS" localSheetId="72">#REF!</definedName>
    <definedName name="TITULOS" localSheetId="70">#REF!</definedName>
    <definedName name="TITULOS" localSheetId="69">#REF!</definedName>
    <definedName name="TITULOS" localSheetId="68">#REF!</definedName>
    <definedName name="TITULOS" localSheetId="67">#REF!</definedName>
    <definedName name="TITULOS" localSheetId="66">#REF!</definedName>
    <definedName name="TITULOS" localSheetId="71">#REF!</definedName>
    <definedName name="TITULOS" localSheetId="74">#REF!</definedName>
    <definedName name="TITULOS" localSheetId="76">#REF!</definedName>
    <definedName name="TITULOS" localSheetId="73">#REF!</definedName>
    <definedName name="TITULOS" localSheetId="75">#REF!</definedName>
    <definedName name="TITULOS" localSheetId="89">#REF!</definedName>
    <definedName name="TITULOS" localSheetId="91">#REF!</definedName>
    <definedName name="TITULOS" localSheetId="92">#REF!</definedName>
    <definedName name="TITULOS" localSheetId="93">#REF!</definedName>
    <definedName name="TITULOS" localSheetId="100">#REF!</definedName>
    <definedName name="TITULOS" localSheetId="101">#REF!</definedName>
    <definedName name="TITULOS" localSheetId="102">#REF!</definedName>
    <definedName name="TITULOS" localSheetId="84">#REF!</definedName>
    <definedName name="TITULOS" localSheetId="82">#REF!</definedName>
    <definedName name="TITULOS" localSheetId="85">#REF!</definedName>
    <definedName name="TITULOS" localSheetId="86">#REF!</definedName>
    <definedName name="TITULOS" localSheetId="88">#REF!</definedName>
    <definedName name="TITULOS" localSheetId="87">#REF!</definedName>
    <definedName name="TITULOS" localSheetId="83">#REF!</definedName>
    <definedName name="TITULOS" localSheetId="90">#REF!</definedName>
    <definedName name="TITULOS" localSheetId="80">#REF!</definedName>
    <definedName name="TITULOS" localSheetId="81">#REF!</definedName>
    <definedName name="TITULOS" localSheetId="94">#REF!</definedName>
    <definedName name="TITULOS" localSheetId="78">#REF!</definedName>
    <definedName name="TITULOS" localSheetId="79">#REF!</definedName>
    <definedName name="TITULOS" localSheetId="97">#REF!</definedName>
    <definedName name="TITULOS" localSheetId="98">#REF!</definedName>
    <definedName name="TITULOS" localSheetId="99">#REF!</definedName>
    <definedName name="TITULOS" localSheetId="125">#REF!</definedName>
    <definedName name="TITULOS" localSheetId="95">#REF!</definedName>
    <definedName name="TITULOS" localSheetId="96">#REF!</definedName>
    <definedName name="TITULOS" localSheetId="103">#REF!</definedName>
    <definedName name="TITULOS" localSheetId="104">#REF!</definedName>
    <definedName name="TITULOS" localSheetId="105">#REF!</definedName>
    <definedName name="TITULOS" localSheetId="4">#REF!</definedName>
    <definedName name="TITULOS" localSheetId="106">#REF!</definedName>
    <definedName name="TITULOS" localSheetId="108">#REF!</definedName>
    <definedName name="TITULOS" localSheetId="115">#REF!</definedName>
    <definedName name="TITULOS" localSheetId="118">#REF!</definedName>
    <definedName name="TITULOS" localSheetId="117">#REF!</definedName>
    <definedName name="TITULOS" localSheetId="114">#REF!</definedName>
    <definedName name="TITULOS" localSheetId="5">#REF!</definedName>
    <definedName name="TITULOS" localSheetId="116">#REF!</definedName>
    <definedName name="TITULOS" localSheetId="113">#REF!</definedName>
    <definedName name="TITULOS" localSheetId="111">#REF!</definedName>
    <definedName name="TITULOS" localSheetId="112">#REF!</definedName>
    <definedName name="TITULOS" localSheetId="107">#REF!</definedName>
    <definedName name="TITULOS" localSheetId="110">#REF!</definedName>
    <definedName name="TITULOS" localSheetId="109">#REF!</definedName>
    <definedName name="TITULOS" localSheetId="3">#REF!</definedName>
    <definedName name="TITULOS" localSheetId="9">#REF!</definedName>
    <definedName name="TITULOS" localSheetId="6">#REF!</definedName>
    <definedName name="TITULOS" localSheetId="8">#REF!</definedName>
    <definedName name="TITULOS" localSheetId="7">#REF!</definedName>
    <definedName name="TITULOS" localSheetId="10">#REF!</definedName>
    <definedName name="TITULOS" localSheetId="15">#REF!</definedName>
    <definedName name="TITULOS" localSheetId="17">#REF!</definedName>
    <definedName name="TITULOS" localSheetId="18">#REF!</definedName>
    <definedName name="TITULOS" localSheetId="50">#REF!</definedName>
    <definedName name="TITULOS" localSheetId="51">#REF!</definedName>
    <definedName name="TITULOS" localSheetId="20">#REF!</definedName>
    <definedName name="TITULOS" localSheetId="11">#REF!</definedName>
    <definedName name="TITULOS" localSheetId="14">#REF!</definedName>
    <definedName name="TITULOS" localSheetId="52">#REF!</definedName>
    <definedName name="TITULOS" localSheetId="48">#REF!</definedName>
    <definedName name="TITULOS" localSheetId="13">#REF!</definedName>
    <definedName name="TITULOS" localSheetId="12">#REF!</definedName>
    <definedName name="TITULOS" localSheetId="23">#REF!</definedName>
    <definedName name="TITULOS" localSheetId="24">#REF!</definedName>
    <definedName name="TITULOS" localSheetId="25">#REF!</definedName>
    <definedName name="TITULOS" localSheetId="26">#REF!</definedName>
    <definedName name="TITULOS" localSheetId="27">#REF!</definedName>
    <definedName name="TITULOS" localSheetId="28">#REF!</definedName>
    <definedName name="TITULOS" localSheetId="29">#REF!</definedName>
    <definedName name="TITULOS" localSheetId="30">#REF!</definedName>
    <definedName name="TITULOS" localSheetId="31">#REF!</definedName>
    <definedName name="TITULOS" localSheetId="32">#REF!</definedName>
    <definedName name="TITULOS" localSheetId="33">#REF!</definedName>
    <definedName name="TITULOS" localSheetId="34">#REF!</definedName>
    <definedName name="TITULOS" localSheetId="35">#REF!</definedName>
    <definedName name="TITULOS" localSheetId="36">#REF!</definedName>
    <definedName name="TITULOS" localSheetId="37">#REF!</definedName>
    <definedName name="TITULOS" localSheetId="38">#REF!</definedName>
    <definedName name="TITULOS" localSheetId="39">#REF!</definedName>
    <definedName name="TITULOS" localSheetId="40">#REF!</definedName>
    <definedName name="TITULOS" localSheetId="41">#REF!</definedName>
    <definedName name="TITULOS" localSheetId="43">#REF!</definedName>
    <definedName name="TITULOS" localSheetId="57">#REF!</definedName>
    <definedName name="TITULOS" localSheetId="58">#REF!</definedName>
    <definedName name="TITULOS" localSheetId="59">#REF!</definedName>
    <definedName name="TITULOS" localSheetId="56">#REF!</definedName>
    <definedName name="TITULOS" localSheetId="126">#REF!</definedName>
    <definedName name="TITULOS" localSheetId="127">#REF!</definedName>
    <definedName name="TITULOS">#REF!</definedName>
    <definedName name="_xlnm.Print_Titles" localSheetId="1">Orçamento!$1:$6</definedName>
    <definedName name="TOT" localSheetId="72">'[3]Bm 8'!#REF!</definedName>
    <definedName name="TOT" localSheetId="70">'[3]Bm 8'!#REF!</definedName>
    <definedName name="TOT" localSheetId="69">'[3]Bm 8'!#REF!</definedName>
    <definedName name="TOT" localSheetId="68">'[3]Bm 8'!#REF!</definedName>
    <definedName name="TOT" localSheetId="125">'[3]Bm 8'!#REF!</definedName>
    <definedName name="TOT" localSheetId="114">'[3]Bm 8'!#REF!</definedName>
    <definedName name="TOT" localSheetId="12">'[3]Bm 8'!#REF!</definedName>
    <definedName name="TOT" localSheetId="0">'[3]Bm 8'!#REF!</definedName>
    <definedName name="TOT" localSheetId="126">'[3]Bm 8'!#REF!</definedName>
    <definedName name="TOT" localSheetId="127">'[3]Bm 8'!#REF!</definedName>
    <definedName name="TOT">'[3]Bm 8'!#REF!</definedName>
    <definedName name="TOTAL" localSheetId="72">#REF!</definedName>
    <definedName name="TOTAL" localSheetId="70">#REF!</definedName>
    <definedName name="TOTAL" localSheetId="69">#REF!</definedName>
    <definedName name="TOTAL" localSheetId="68">#REF!</definedName>
    <definedName name="TOTAL" localSheetId="125">#REF!</definedName>
    <definedName name="TOTAL" localSheetId="114">#REF!</definedName>
    <definedName name="TOTAL" localSheetId="12">#REF!</definedName>
    <definedName name="total" localSheetId="0">#REF!</definedName>
    <definedName name="TOTAL" localSheetId="126">#REF!</definedName>
    <definedName name="TOTAL" localSheetId="127">#REF!</definedName>
    <definedName name="TOTAL" localSheetId="124">#REF!</definedName>
    <definedName name="TOTAL" localSheetId="121">#REF!</definedName>
    <definedName name="TOTAL" localSheetId="122">#REF!</definedName>
    <definedName name="TOTAL">#REF!</definedName>
    <definedName name="TOTALMATERIAL" localSheetId="124">#REF!</definedName>
    <definedName name="TOTALMATERIAL">#REF!</definedName>
    <definedName name="TOTALMATERIAL_1" localSheetId="124">#REF!</definedName>
    <definedName name="TOTALMATERIAL_1">#REF!</definedName>
    <definedName name="TOTALSERVIÇO" localSheetId="124">'[48]Serviços Água'!#REF!</definedName>
    <definedName name="TOTALSERVIÇO">'[48]Serviços Água'!#REF!</definedName>
    <definedName name="TOTALSERVIÇO_1" localSheetId="124">#REF!</definedName>
    <definedName name="TOTALSERVIÇO_1">#REF!</definedName>
    <definedName name="TOTFASE" localSheetId="124">'[48]Serviços Água'!#REF!</definedName>
    <definedName name="TOTFASE">'[48]Serviços Água'!#REF!</definedName>
    <definedName name="TOTFASE_1" localSheetId="124">'[49]Rede de Distribuição de Água'!#REF!</definedName>
    <definedName name="TOTFASE_1">'[49]Rede de Distribuição de Água'!#REF!</definedName>
    <definedName name="TOTFASE_5" localSheetId="124">'[50]Rede de Distribuição de Água'!#REF!</definedName>
    <definedName name="TOTFASE_5">'[50]Rede de Distribuição de Água'!#REF!</definedName>
    <definedName name="TOTFASE_6" localSheetId="124">'[50]Rede de Distribuição de Água'!#REF!</definedName>
    <definedName name="TOTFASE_6">'[50]Rede de Distribuição de Água'!#REF!</definedName>
    <definedName name="TREINAMENTO_RAC">[22]GERAL_TABELAS!$BS$3:$CD$46</definedName>
    <definedName name="ttttttt" localSheetId="46">#REF!</definedName>
    <definedName name="ttttttt" localSheetId="42">#REF!</definedName>
    <definedName name="ttttttt" localSheetId="47">#REF!</definedName>
    <definedName name="ttttttt" localSheetId="49">#REF!</definedName>
    <definedName name="ttttttt" localSheetId="16">#REF!</definedName>
    <definedName name="ttttttt" localSheetId="45">#REF!</definedName>
    <definedName name="ttttttt" localSheetId="22">#REF!</definedName>
    <definedName name="ttttttt" localSheetId="54">#REF!</definedName>
    <definedName name="ttttttt" localSheetId="53">#REF!</definedName>
    <definedName name="ttttttt" localSheetId="55">#REF!</definedName>
    <definedName name="ttttttt" localSheetId="65">#REF!</definedName>
    <definedName name="ttttttt" localSheetId="63">#REF!</definedName>
    <definedName name="ttttttt" localSheetId="61">#REF!</definedName>
    <definedName name="ttttttt" localSheetId="60">#REF!</definedName>
    <definedName name="ttttttt" localSheetId="62">#REF!</definedName>
    <definedName name="ttttttt" localSheetId="64">#REF!</definedName>
    <definedName name="ttttttt" localSheetId="77">#REF!</definedName>
    <definedName name="ttttttt" localSheetId="72">#REF!</definedName>
    <definedName name="ttttttt" localSheetId="70">#REF!</definedName>
    <definedName name="ttttttt" localSheetId="69">#REF!</definedName>
    <definedName name="ttttttt" localSheetId="68">#REF!</definedName>
    <definedName name="ttttttt" localSheetId="67">#REF!</definedName>
    <definedName name="ttttttt" localSheetId="66">#REF!</definedName>
    <definedName name="ttttttt" localSheetId="71">#REF!</definedName>
    <definedName name="ttttttt" localSheetId="74">#REF!</definedName>
    <definedName name="ttttttt" localSheetId="76">#REF!</definedName>
    <definedName name="ttttttt" localSheetId="73">#REF!</definedName>
    <definedName name="ttttttt" localSheetId="75">#REF!</definedName>
    <definedName name="ttttttt" localSheetId="89">#REF!</definedName>
    <definedName name="ttttttt" localSheetId="91">#REF!</definedName>
    <definedName name="ttttttt" localSheetId="92">#REF!</definedName>
    <definedName name="ttttttt" localSheetId="93">#REF!</definedName>
    <definedName name="ttttttt" localSheetId="100">#REF!</definedName>
    <definedName name="ttttttt" localSheetId="101">#REF!</definedName>
    <definedName name="ttttttt" localSheetId="102">#REF!</definedName>
    <definedName name="ttttttt" localSheetId="84">#REF!</definedName>
    <definedName name="ttttttt" localSheetId="82">#REF!</definedName>
    <definedName name="ttttttt" localSheetId="85">#REF!</definedName>
    <definedName name="ttttttt" localSheetId="86">#REF!</definedName>
    <definedName name="ttttttt" localSheetId="88">#REF!</definedName>
    <definedName name="ttttttt" localSheetId="87">#REF!</definedName>
    <definedName name="ttttttt" localSheetId="83">#REF!</definedName>
    <definedName name="ttttttt" localSheetId="90">#REF!</definedName>
    <definedName name="ttttttt" localSheetId="80">#REF!</definedName>
    <definedName name="ttttttt" localSheetId="81">#REF!</definedName>
    <definedName name="ttttttt" localSheetId="94">#REF!</definedName>
    <definedName name="ttttttt" localSheetId="78">#REF!</definedName>
    <definedName name="ttttttt" localSheetId="79">#REF!</definedName>
    <definedName name="ttttttt" localSheetId="97">#REF!</definedName>
    <definedName name="ttttttt" localSheetId="98">#REF!</definedName>
    <definedName name="ttttttt" localSheetId="99">#REF!</definedName>
    <definedName name="ttttttt" localSheetId="125">#REF!</definedName>
    <definedName name="ttttttt" localSheetId="95">#REF!</definedName>
    <definedName name="ttttttt" localSheetId="96">#REF!</definedName>
    <definedName name="ttttttt" localSheetId="103">#REF!</definedName>
    <definedName name="ttttttt" localSheetId="104">#REF!</definedName>
    <definedName name="ttttttt" localSheetId="105">#REF!</definedName>
    <definedName name="ttttttt" localSheetId="4">#REF!</definedName>
    <definedName name="ttttttt" localSheetId="106">#REF!</definedName>
    <definedName name="ttttttt" localSheetId="108">#REF!</definedName>
    <definedName name="ttttttt" localSheetId="115">#REF!</definedName>
    <definedName name="ttttttt" localSheetId="118">#REF!</definedName>
    <definedName name="ttttttt" localSheetId="117">#REF!</definedName>
    <definedName name="ttttttt" localSheetId="114">#REF!</definedName>
    <definedName name="ttttttt" localSheetId="5">#REF!</definedName>
    <definedName name="ttttttt" localSheetId="116">#REF!</definedName>
    <definedName name="ttttttt" localSheetId="113">#REF!</definedName>
    <definedName name="ttttttt" localSheetId="111">#REF!</definedName>
    <definedName name="ttttttt" localSheetId="112">#REF!</definedName>
    <definedName name="ttttttt" localSheetId="107">#REF!</definedName>
    <definedName name="ttttttt" localSheetId="110">#REF!</definedName>
    <definedName name="ttttttt" localSheetId="109">#REF!</definedName>
    <definedName name="ttttttt" localSheetId="3">#REF!</definedName>
    <definedName name="ttttttt" localSheetId="9">#REF!</definedName>
    <definedName name="ttttttt" localSheetId="6">#REF!</definedName>
    <definedName name="ttttttt" localSheetId="8">#REF!</definedName>
    <definedName name="ttttttt" localSheetId="7">#REF!</definedName>
    <definedName name="ttttttt" localSheetId="10">#REF!</definedName>
    <definedName name="ttttttt" localSheetId="15">#REF!</definedName>
    <definedName name="ttttttt" localSheetId="17">#REF!</definedName>
    <definedName name="ttttttt" localSheetId="18">#REF!</definedName>
    <definedName name="ttttttt" localSheetId="50">#REF!</definedName>
    <definedName name="ttttttt" localSheetId="51">#REF!</definedName>
    <definedName name="ttttttt" localSheetId="20">#REF!</definedName>
    <definedName name="ttttttt" localSheetId="11">#REF!</definedName>
    <definedName name="ttttttt" localSheetId="14">#REF!</definedName>
    <definedName name="ttttttt" localSheetId="52">#REF!</definedName>
    <definedName name="ttttttt" localSheetId="48">#REF!</definedName>
    <definedName name="ttttttt" localSheetId="13">#REF!</definedName>
    <definedName name="ttttttt" localSheetId="12">#REF!</definedName>
    <definedName name="ttttttt" localSheetId="23">#REF!</definedName>
    <definedName name="ttttttt" localSheetId="24">#REF!</definedName>
    <definedName name="ttttttt" localSheetId="25">#REF!</definedName>
    <definedName name="ttttttt" localSheetId="26">#REF!</definedName>
    <definedName name="ttttttt" localSheetId="27">#REF!</definedName>
    <definedName name="ttttttt" localSheetId="28">#REF!</definedName>
    <definedName name="ttttttt" localSheetId="29">#REF!</definedName>
    <definedName name="ttttttt" localSheetId="30">#REF!</definedName>
    <definedName name="ttttttt" localSheetId="31">#REF!</definedName>
    <definedName name="ttttttt" localSheetId="32">#REF!</definedName>
    <definedName name="ttttttt" localSheetId="33">#REF!</definedName>
    <definedName name="ttttttt" localSheetId="34">#REF!</definedName>
    <definedName name="ttttttt" localSheetId="35">#REF!</definedName>
    <definedName name="ttttttt" localSheetId="36">#REF!</definedName>
    <definedName name="ttttttt" localSheetId="37">#REF!</definedName>
    <definedName name="ttttttt" localSheetId="38">#REF!</definedName>
    <definedName name="ttttttt" localSheetId="39">#REF!</definedName>
    <definedName name="ttttttt" localSheetId="40">#REF!</definedName>
    <definedName name="ttttttt" localSheetId="41">#REF!</definedName>
    <definedName name="ttttttt" localSheetId="43">#REF!</definedName>
    <definedName name="ttttttt" localSheetId="57">#REF!</definedName>
    <definedName name="ttttttt" localSheetId="58">#REF!</definedName>
    <definedName name="ttttttt" localSheetId="59">#REF!</definedName>
    <definedName name="ttttttt" localSheetId="56">#REF!</definedName>
    <definedName name="ttttttt" localSheetId="126">#REF!</definedName>
    <definedName name="ttttttt" localSheetId="127">#REF!</definedName>
    <definedName name="ttttttt">#REF!</definedName>
    <definedName name="tudo">"$#REF!.$A$7:$G$67"</definedName>
    <definedName name="TYUIO" hidden="1">{#N/A,#N/A,TRUE,"Serviços"}</definedName>
    <definedName name="uuu" hidden="1">{#N/A,#N/A,TRUE,"Serviços"}</definedName>
    <definedName name="V0">#N/A</definedName>
    <definedName name="VAA" localSheetId="124">#REF!</definedName>
    <definedName name="VAA">#REF!</definedName>
    <definedName name="VAA_1" localSheetId="124">#REF!</definedName>
    <definedName name="VAA_1">#REF!</definedName>
    <definedName name="VALOR_ADITIVO" localSheetId="72">#REF!</definedName>
    <definedName name="VALOR_ADITIVO" localSheetId="70">#REF!</definedName>
    <definedName name="VALOR_ADITIVO" localSheetId="69">#REF!</definedName>
    <definedName name="VALOR_ADITIVO" localSheetId="68">#REF!</definedName>
    <definedName name="VALOR_ADITIVO" localSheetId="114">#REF!</definedName>
    <definedName name="VALOR_ADITIVO" localSheetId="12">#REF!</definedName>
    <definedName name="VALOR_ADITIVO" localSheetId="124">#REF!</definedName>
    <definedName name="VALOR_ADITIVO" localSheetId="121">#REF!</definedName>
    <definedName name="VALOR_ADITIVO" localSheetId="122">#REF!</definedName>
    <definedName name="VALOR_ADITIVO">#REF!</definedName>
    <definedName name="VALOR_CONTRATO" localSheetId="72">#REF!</definedName>
    <definedName name="VALOR_CONTRATO" localSheetId="70">#REF!</definedName>
    <definedName name="VALOR_CONTRATO" localSheetId="69">#REF!</definedName>
    <definedName name="VALOR_CONTRATO" localSheetId="68">#REF!</definedName>
    <definedName name="VALOR_CONTRATO" localSheetId="114">#REF!</definedName>
    <definedName name="VALOR_CONTRATO" localSheetId="12">#REF!</definedName>
    <definedName name="VALOR_CONTRATO" localSheetId="124">#REF!</definedName>
    <definedName name="VALOR_CONTRATO" localSheetId="121">#REF!</definedName>
    <definedName name="VALOR_CONTRATO" localSheetId="122">#REF!</definedName>
    <definedName name="VALOR_CONTRATO">#REF!</definedName>
    <definedName name="Valores" localSheetId="72">#REF!</definedName>
    <definedName name="Valores" localSheetId="70">#REF!</definedName>
    <definedName name="Valores" localSheetId="69">#REF!</definedName>
    <definedName name="Valores" localSheetId="68">#REF!</definedName>
    <definedName name="Valores" localSheetId="114">#REF!</definedName>
    <definedName name="Valores" localSheetId="12">#REF!</definedName>
    <definedName name="Valores" localSheetId="0">#REF!</definedName>
    <definedName name="Valores">#REF!</definedName>
    <definedName name="VALORES_VALORES_Listar" localSheetId="0">#REF!</definedName>
    <definedName name="VALORES_VALORES_Listar">#REF!</definedName>
    <definedName name="VAT" localSheetId="124">[17]MEMORIAL!#REF!</definedName>
    <definedName name="VAT">[17]MEMORIAL!#REF!</definedName>
    <definedName name="VAT_1" localSheetId="124">[18]MEMORIAL!#REF!</definedName>
    <definedName name="VAT_1">[18]MEMORIAL!#REF!</definedName>
    <definedName name="VB1.0" localSheetId="0">#REF!</definedName>
    <definedName name="VB1.0">#REF!</definedName>
    <definedName name="VB1.1">#REF!</definedName>
    <definedName name="VB1.3">#REF!</definedName>
    <definedName name="VB2.0">#REF!</definedName>
    <definedName name="VB2.1">#REF!</definedName>
    <definedName name="VB2.10">#REF!</definedName>
    <definedName name="VB2.2">#REF!</definedName>
    <definedName name="VB2.3">#REF!</definedName>
    <definedName name="VB2.4">#REF!</definedName>
    <definedName name="VB2.5">#REF!</definedName>
    <definedName name="VB2.6">#REF!</definedName>
    <definedName name="VB2.7">#REF!</definedName>
    <definedName name="VB2.8">#REF!</definedName>
    <definedName name="VB2.9">#REF!</definedName>
    <definedName name="VB3.0">#REF!</definedName>
    <definedName name="VB3.1">#REF!</definedName>
    <definedName name="VB3.2">#REF!</definedName>
    <definedName name="VB3.3">#REF!</definedName>
    <definedName name="VB3.4">#REF!</definedName>
    <definedName name="VB3.5">#REF!</definedName>
    <definedName name="VB3.6">#REF!</definedName>
    <definedName name="VB3.7">#REF!</definedName>
    <definedName name="VB4.0">#REF!</definedName>
    <definedName name="VB4.1">#REF!</definedName>
    <definedName name="VB4.2">#REF!</definedName>
    <definedName name="VB4.3">#REF!</definedName>
    <definedName name="VB4.3.1">#REF!</definedName>
    <definedName name="VB4.3.2">#REF!</definedName>
    <definedName name="VB4.4">#REF!</definedName>
    <definedName name="VB4.5">#REF!</definedName>
    <definedName name="VB5.0">#REF!</definedName>
    <definedName name="VB5.1">#REF!</definedName>
    <definedName name="VB5.2">#REF!</definedName>
    <definedName name="VB6.0">#REF!</definedName>
    <definedName name="VB6.1">#REF!</definedName>
    <definedName name="VB6.2">#REF!</definedName>
    <definedName name="VB6.2.1">#REF!</definedName>
    <definedName name="VB6.2.2">#REF!</definedName>
    <definedName name="VB6.2.3">#REF!</definedName>
    <definedName name="VB6.3">#REF!</definedName>
    <definedName name="VB6.3.1">#REF!</definedName>
    <definedName name="VB6.3.2">#REF!</definedName>
    <definedName name="VB6.4">#REF!</definedName>
    <definedName name="VB6.4.1">#REF!</definedName>
    <definedName name="VB6.4.2">#REF!</definedName>
    <definedName name="VB6.4.3">#REF!</definedName>
    <definedName name="VB6.4.4">#REF!</definedName>
    <definedName name="VB6.4.5">#REF!</definedName>
    <definedName name="VB6.5">#REF!</definedName>
    <definedName name="VB6.6">#REF!</definedName>
    <definedName name="VB6.7">#REF!</definedName>
    <definedName name="VB6.8">#REF!</definedName>
    <definedName name="VB6.8.1">#REF!</definedName>
    <definedName name="VB6.8.2">#REF!</definedName>
    <definedName name="VB6.8.3">#REF!</definedName>
    <definedName name="VB6.8.4">#REF!</definedName>
    <definedName name="VB6.8.5">#REF!</definedName>
    <definedName name="VB6.8.6">#REF!</definedName>
    <definedName name="VB6.8.7">#REF!</definedName>
    <definedName name="VB6.8.8">#REF!</definedName>
    <definedName name="VB6.8.9">#REF!</definedName>
    <definedName name="VBF" localSheetId="124">#REF!</definedName>
    <definedName name="VBF">#REF!</definedName>
    <definedName name="VBF_1" localSheetId="124">#REF!</definedName>
    <definedName name="VBF_1">#REF!</definedName>
    <definedName name="ve" localSheetId="124">#REF!</definedName>
    <definedName name="ve">#REF!</definedName>
    <definedName name="ve_1" localSheetId="124">#REF!</definedName>
    <definedName name="ve_1">#REF!</definedName>
    <definedName name="VE1_1" localSheetId="124">#REF!</definedName>
    <definedName name="VE1_1">#REF!</definedName>
    <definedName name="VEC" localSheetId="124">#REF!</definedName>
    <definedName name="VEC">#REF!</definedName>
    <definedName name="Vk">#N/A</definedName>
    <definedName name="VO" localSheetId="124">#REF!</definedName>
    <definedName name="VO">#REF!</definedName>
    <definedName name="VO_1" localSheetId="124">#REF!</definedName>
    <definedName name="VO_1">#REF!</definedName>
    <definedName name="VO1_1" localSheetId="124">[12]MEMORIAL!#REF!</definedName>
    <definedName name="VO1_1">[12]MEMORIAL!#REF!</definedName>
    <definedName name="VOC" localSheetId="124">#REF!</definedName>
    <definedName name="VOC">#REF!</definedName>
    <definedName name="Vol_Estrutural" localSheetId="124">[17]MEMORIAL!#REF!</definedName>
    <definedName name="Vol_Estrutural">[17]MEMORIAL!#REF!</definedName>
    <definedName name="Vol_Estrutural_1" localSheetId="124">[37]MEMORIAL!#REF!</definedName>
    <definedName name="Vol_Estrutural_1">[37]MEMORIAL!#REF!</definedName>
    <definedName name="VOLCON" localSheetId="124">[17]MEMORIAL!#REF!</definedName>
    <definedName name="VOLCON">[17]MEMORIAL!#REF!</definedName>
    <definedName name="VOLCON_1" localSheetId="124">[17]MEMORIAL!#REF!</definedName>
    <definedName name="VOLCON_1">[17]MEMORIAL!#REF!</definedName>
    <definedName name="VOLCONC" localSheetId="124">[36]MEMORIAL!#REF!</definedName>
    <definedName name="VOLCONC">[36]MEMORIAL!#REF!</definedName>
    <definedName name="VOLCONC_1" localSheetId="124">[37]MEMORIAL!#REF!</definedName>
    <definedName name="VOLCONC_1">[37]MEMORIAL!#REF!</definedName>
    <definedName name="Volume" localSheetId="72">#REF!</definedName>
    <definedName name="Volume" localSheetId="70">#REF!</definedName>
    <definedName name="Volume" localSheetId="69">#REF!</definedName>
    <definedName name="Volume" localSheetId="68">#REF!</definedName>
    <definedName name="Volume" localSheetId="114">#REF!</definedName>
    <definedName name="Volume" localSheetId="12">#REF!</definedName>
    <definedName name="Volume">#REF!</definedName>
    <definedName name="vr" localSheetId="124">#REF!</definedName>
    <definedName name="vr">#REF!</definedName>
    <definedName name="VR_1" localSheetId="124">#REF!</definedName>
    <definedName name="VR_1">#REF!</definedName>
    <definedName name="VRC" localSheetId="124">#REF!</definedName>
    <definedName name="VRC">#REF!</definedName>
    <definedName name="VTE" localSheetId="124">[17]MEMORIAL!#REF!</definedName>
    <definedName name="VTE">[17]MEMORIAL!#REF!</definedName>
    <definedName name="VTE_1" localSheetId="124">[18]MEMORIAL!#REF!</definedName>
    <definedName name="VTE_1">[18]MEMORIAL!#REF!</definedName>
    <definedName name="W" localSheetId="2">[13]Receita!#REF!</definedName>
    <definedName name="W">[13]Receita!#REF!</definedName>
    <definedName name="wrn.GERAL." localSheetId="72" hidden="1">{#N/A,#N/A,FALSE,"ET-CAPA";#N/A,#N/A,FALSE,"ET-PAG1";#N/A,#N/A,FALSE,"ET-PAG2";#N/A,#N/A,FALSE,"ET-PAG3";#N/A,#N/A,FALSE,"ET-PAG4";#N/A,#N/A,FALSE,"ET-PAG5"}</definedName>
    <definedName name="wrn.GERAL." localSheetId="70" hidden="1">{#N/A,#N/A,FALSE,"ET-CAPA";#N/A,#N/A,FALSE,"ET-PAG1";#N/A,#N/A,FALSE,"ET-PAG2";#N/A,#N/A,FALSE,"ET-PAG3";#N/A,#N/A,FALSE,"ET-PAG4";#N/A,#N/A,FALSE,"ET-PAG5"}</definedName>
    <definedName name="wrn.GERAL." localSheetId="69" hidden="1">{#N/A,#N/A,FALSE,"ET-CAPA";#N/A,#N/A,FALSE,"ET-PAG1";#N/A,#N/A,FALSE,"ET-PAG2";#N/A,#N/A,FALSE,"ET-PAG3";#N/A,#N/A,FALSE,"ET-PAG4";#N/A,#N/A,FALSE,"ET-PAG5"}</definedName>
    <definedName name="wrn.GERAL." localSheetId="68" hidden="1">{#N/A,#N/A,FALSE,"ET-CAPA";#N/A,#N/A,FALSE,"ET-PAG1";#N/A,#N/A,FALSE,"ET-PAG2";#N/A,#N/A,FALSE,"ET-PAG3";#N/A,#N/A,FALSE,"ET-PAG4";#N/A,#N/A,FALSE,"ET-PAG5"}</definedName>
    <definedName name="wrn.GERAL." localSheetId="71" hidden="1">{#N/A,#N/A,FALSE,"ET-CAPA";#N/A,#N/A,FALSE,"ET-PAG1";#N/A,#N/A,FALSE,"ET-PAG2";#N/A,#N/A,FALSE,"ET-PAG3";#N/A,#N/A,FALSE,"ET-PAG4";#N/A,#N/A,FALSE,"ET-PAG5"}</definedName>
    <definedName name="wrn.GERAL." localSheetId="74" hidden="1">{#N/A,#N/A,FALSE,"ET-CAPA";#N/A,#N/A,FALSE,"ET-PAG1";#N/A,#N/A,FALSE,"ET-PAG2";#N/A,#N/A,FALSE,"ET-PAG3";#N/A,#N/A,FALSE,"ET-PAG4";#N/A,#N/A,FALSE,"ET-PAG5"}</definedName>
    <definedName name="wrn.GERAL." localSheetId="76" hidden="1">{#N/A,#N/A,FALSE,"ET-CAPA";#N/A,#N/A,FALSE,"ET-PAG1";#N/A,#N/A,FALSE,"ET-PAG2";#N/A,#N/A,FALSE,"ET-PAG3";#N/A,#N/A,FALSE,"ET-PAG4";#N/A,#N/A,FALSE,"ET-PAG5"}</definedName>
    <definedName name="wrn.GERAL." localSheetId="73" hidden="1">{#N/A,#N/A,FALSE,"ET-CAPA";#N/A,#N/A,FALSE,"ET-PAG1";#N/A,#N/A,FALSE,"ET-PAG2";#N/A,#N/A,FALSE,"ET-PAG3";#N/A,#N/A,FALSE,"ET-PAG4";#N/A,#N/A,FALSE,"ET-PAG5"}</definedName>
    <definedName name="wrn.GERAL." localSheetId="75" hidden="1">{#N/A,#N/A,FALSE,"ET-CAPA";#N/A,#N/A,FALSE,"ET-PAG1";#N/A,#N/A,FALSE,"ET-PAG2";#N/A,#N/A,FALSE,"ET-PAG3";#N/A,#N/A,FALSE,"ET-PAG4";#N/A,#N/A,FALSE,"ET-PAG5"}</definedName>
    <definedName name="wrn.GERAL." localSheetId="125" hidden="1">{#N/A,#N/A,FALSE,"ET-CAPA";#N/A,#N/A,FALSE,"ET-PAG1";#N/A,#N/A,FALSE,"ET-PAG2";#N/A,#N/A,FALSE,"ET-PAG3";#N/A,#N/A,FALSE,"ET-PAG4";#N/A,#N/A,FALSE,"ET-PAG5"}</definedName>
    <definedName name="wrn.GERAL." localSheetId="114" hidden="1">{#N/A,#N/A,FALSE,"ET-CAPA";#N/A,#N/A,FALSE,"ET-PAG1";#N/A,#N/A,FALSE,"ET-PAG2";#N/A,#N/A,FALSE,"ET-PAG3";#N/A,#N/A,FALSE,"ET-PAG4";#N/A,#N/A,FALSE,"ET-PAG5"}</definedName>
    <definedName name="wrn.GERAL." localSheetId="12" hidden="1">{#N/A,#N/A,FALSE,"ET-CAPA";#N/A,#N/A,FALSE,"ET-PAG1";#N/A,#N/A,FALSE,"ET-PAG2";#N/A,#N/A,FALSE,"ET-PAG3";#N/A,#N/A,FALSE,"ET-PAG4";#N/A,#N/A,FALSE,"ET-PAG5"}</definedName>
    <definedName name="wrn.GERAL." localSheetId="44" hidden="1">{#N/A,#N/A,FALSE,"ET-CAPA";#N/A,#N/A,FALSE,"ET-PAG1";#N/A,#N/A,FALSE,"ET-PAG2";#N/A,#N/A,FALSE,"ET-PAG3";#N/A,#N/A,FALSE,"ET-PAG4";#N/A,#N/A,FALSE,"ET-PAG5"}</definedName>
    <definedName name="wrn.GERAL." localSheetId="126" hidden="1">{#N/A,#N/A,FALSE,"ET-CAPA";#N/A,#N/A,FALSE,"ET-PAG1";#N/A,#N/A,FALSE,"ET-PAG2";#N/A,#N/A,FALSE,"ET-PAG3";#N/A,#N/A,FALSE,"ET-PAG4";#N/A,#N/A,FALSE,"ET-PAG5"}</definedName>
    <definedName name="wrn.GERAL." localSheetId="127" hidden="1">{#N/A,#N/A,FALSE,"ET-CAPA";#N/A,#N/A,FALSE,"ET-PAG1";#N/A,#N/A,FALSE,"ET-PAG2";#N/A,#N/A,FALSE,"ET-PAG3";#N/A,#N/A,FALSE,"ET-PAG4";#N/A,#N/A,FALSE,"ET-PAG5"}</definedName>
    <definedName name="wrn.GERAL." localSheetId="120" hidden="1">{#N/A,#N/A,FALSE,"ET-CAPA";#N/A,#N/A,FALSE,"ET-PAG1";#N/A,#N/A,FALSE,"ET-PAG2";#N/A,#N/A,FALSE,"ET-PAG3";#N/A,#N/A,FALSE,"ET-PAG4";#N/A,#N/A,FALSE,"ET-PAG5"}</definedName>
    <definedName name="wrn.GERAL." localSheetId="21" hidden="1">{#N/A,#N/A,FALSE,"ET-CAPA";#N/A,#N/A,FALSE,"ET-PAG1";#N/A,#N/A,FALSE,"ET-PAG2";#N/A,#N/A,FALSE,"ET-PAG3";#N/A,#N/A,FALSE,"ET-PAG4";#N/A,#N/A,FALSE,"ET-PAG5"}</definedName>
    <definedName name="wrn.GERAL." hidden="1">{#N/A,#N/A,FALSE,"ET-CAPA";#N/A,#N/A,FALSE,"ET-PAG1";#N/A,#N/A,FALSE,"ET-PAG2";#N/A,#N/A,FALSE,"ET-PAG3";#N/A,#N/A,FALSE,"ET-PAG4";#N/A,#N/A,FALSE,"ET-PAG5"}</definedName>
    <definedName name="wrn.GERAL._1">#N/A</definedName>
    <definedName name="wrn.GERAL._2">#N/A</definedName>
    <definedName name="wrn.GERAL._3">#N/A</definedName>
    <definedName name="wrn.PENDENCIAS.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">#N/A</definedName>
    <definedName name="wrn.PENDENCIAS._2">#N/A</definedName>
    <definedName name="wrn.PENDENCIAS._3">#N/A</definedName>
    <definedName name="wrn.RELAT_EAP." localSheetId="72" hidden="1">{#N/A,#N/A,FALSE,"EAP";#N/A,#N/A,FALSE,"CURVA AV.FÍSICO";#N/A,#N/A,FALSE,"CURVA AV.FINANC."}</definedName>
    <definedName name="wrn.RELAT_EAP." localSheetId="70" hidden="1">{#N/A,#N/A,FALSE,"EAP";#N/A,#N/A,FALSE,"CURVA AV.FÍSICO";#N/A,#N/A,FALSE,"CURVA AV.FINANC."}</definedName>
    <definedName name="wrn.RELAT_EAP." localSheetId="69" hidden="1">{#N/A,#N/A,FALSE,"EAP";#N/A,#N/A,FALSE,"CURVA AV.FÍSICO";#N/A,#N/A,FALSE,"CURVA AV.FINANC."}</definedName>
    <definedName name="wrn.RELAT_EAP." localSheetId="68" hidden="1">{#N/A,#N/A,FALSE,"EAP";#N/A,#N/A,FALSE,"CURVA AV.FÍSICO";#N/A,#N/A,FALSE,"CURVA AV.FINANC."}</definedName>
    <definedName name="wrn.RELAT_EAP." localSheetId="71" hidden="1">{#N/A,#N/A,FALSE,"EAP";#N/A,#N/A,FALSE,"CURVA AV.FÍSICO";#N/A,#N/A,FALSE,"CURVA AV.FINANC."}</definedName>
    <definedName name="wrn.RELAT_EAP." localSheetId="74" hidden="1">{#N/A,#N/A,FALSE,"EAP";#N/A,#N/A,FALSE,"CURVA AV.FÍSICO";#N/A,#N/A,FALSE,"CURVA AV.FINANC."}</definedName>
    <definedName name="wrn.RELAT_EAP." localSheetId="76" hidden="1">{#N/A,#N/A,FALSE,"EAP";#N/A,#N/A,FALSE,"CURVA AV.FÍSICO";#N/A,#N/A,FALSE,"CURVA AV.FINANC."}</definedName>
    <definedName name="wrn.RELAT_EAP." localSheetId="73" hidden="1">{#N/A,#N/A,FALSE,"EAP";#N/A,#N/A,FALSE,"CURVA AV.FÍSICO";#N/A,#N/A,FALSE,"CURVA AV.FINANC."}</definedName>
    <definedName name="wrn.RELAT_EAP." localSheetId="75" hidden="1">{#N/A,#N/A,FALSE,"EAP";#N/A,#N/A,FALSE,"CURVA AV.FÍSICO";#N/A,#N/A,FALSE,"CURVA AV.FINANC."}</definedName>
    <definedName name="wrn.RELAT_EAP." localSheetId="125" hidden="1">{#N/A,#N/A,FALSE,"EAP";#N/A,#N/A,FALSE,"CURVA AV.FÍSICO";#N/A,#N/A,FALSE,"CURVA AV.FINANC."}</definedName>
    <definedName name="wrn.RELAT_EAP." localSheetId="114" hidden="1">{#N/A,#N/A,FALSE,"EAP";#N/A,#N/A,FALSE,"CURVA AV.FÍSICO";#N/A,#N/A,FALSE,"CURVA AV.FINANC."}</definedName>
    <definedName name="wrn.RELAT_EAP." localSheetId="12" hidden="1">{#N/A,#N/A,FALSE,"EAP";#N/A,#N/A,FALSE,"CURVA AV.FÍSICO";#N/A,#N/A,FALSE,"CURVA AV.FINANC."}</definedName>
    <definedName name="wrn.RELAT_EAP." localSheetId="0" hidden="1">{#N/A,#N/A,FALSE,"EAP";#N/A,#N/A,FALSE,"CURVA AV.FÍSICO";#N/A,#N/A,FALSE,"CURVA AV.FINANC."}</definedName>
    <definedName name="wrn.RELAT_EAP." localSheetId="126" hidden="1">{#N/A,#N/A,FALSE,"EAP";#N/A,#N/A,FALSE,"CURVA AV.FÍSICO";#N/A,#N/A,FALSE,"CURVA AV.FINANC."}</definedName>
    <definedName name="wrn.RELAT_EAP." localSheetId="127" hidden="1">{#N/A,#N/A,FALSE,"EAP";#N/A,#N/A,FALSE,"CURVA AV.FÍSICO";#N/A,#N/A,FALSE,"CURVA AV.FINANC."}</definedName>
    <definedName name="wrn.RELAT_EAP." hidden="1">{#N/A,#N/A,FALSE,"EAP";#N/A,#N/A,FALSE,"CURVA AV.FÍSICO";#N/A,#N/A,FALSE,"CURVA AV.FINANC."}</definedName>
    <definedName name="wrn.Tipo." hidden="1">{#N/A,#N/A,TRUE,"Serviços"}</definedName>
    <definedName name="ws" localSheetId="72">#REF!</definedName>
    <definedName name="ws" localSheetId="70">#REF!</definedName>
    <definedName name="ws" localSheetId="69">#REF!</definedName>
    <definedName name="ws" localSheetId="68">#REF!</definedName>
    <definedName name="ws" localSheetId="114">#REF!</definedName>
    <definedName name="ws" localSheetId="12">#REF!</definedName>
    <definedName name="ws" localSheetId="124">#REF!</definedName>
    <definedName name="ws" localSheetId="121">#REF!</definedName>
    <definedName name="ws" localSheetId="122">#REF!</definedName>
    <definedName name="ws">#REF!</definedName>
    <definedName name="WWW" localSheetId="2">[13]Receita!#REF!</definedName>
    <definedName name="WWW">[13]Receita!#REF!</definedName>
    <definedName name="x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0">#REF!,#REF!</definedName>
    <definedName name="x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_1">#N/A</definedName>
    <definedName name="x_2">#N/A</definedName>
    <definedName name="x_3">#N/A</definedName>
    <definedName name="xx" localSheetId="72">#REF!,#REF!</definedName>
    <definedName name="xx" localSheetId="70">#REF!,#REF!</definedName>
    <definedName name="xx" localSheetId="69">#REF!,#REF!</definedName>
    <definedName name="xx" localSheetId="68">#REF!,#REF!</definedName>
    <definedName name="xx" localSheetId="125">#REF!,#REF!</definedName>
    <definedName name="xx" localSheetId="114">#REF!,#REF!</definedName>
    <definedName name="xx" localSheetId="12">#REF!,#REF!</definedName>
    <definedName name="xx" localSheetId="0">#REF!,#REF!</definedName>
    <definedName name="xx" localSheetId="126">#REF!,#REF!</definedName>
    <definedName name="xx" localSheetId="127">#REF!,#REF!</definedName>
    <definedName name="xx">#REF!,#REF!</definedName>
    <definedName name="xxx" localSheetId="7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7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6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6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7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7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7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7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7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12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1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4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126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12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12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localSheetId="2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_1">#N/A</definedName>
    <definedName name="xxx_2">#N/A</definedName>
    <definedName name="xxx_3">#N/A</definedName>
    <definedName name="XXX2" localSheetId="72">#REF!,#REF!</definedName>
    <definedName name="XXX2" localSheetId="70">#REF!,#REF!</definedName>
    <definedName name="XXX2" localSheetId="69">#REF!,#REF!</definedName>
    <definedName name="XXX2" localSheetId="68">#REF!,#REF!</definedName>
    <definedName name="XXX2" localSheetId="125">#REF!,#REF!</definedName>
    <definedName name="XXX2" localSheetId="114">#REF!,#REF!</definedName>
    <definedName name="XXX2" localSheetId="12">#REF!,#REF!</definedName>
    <definedName name="XXX2" localSheetId="0">#REF!,#REF!</definedName>
    <definedName name="XXX2" localSheetId="126">#REF!,#REF!</definedName>
    <definedName name="XXX2" localSheetId="127">#REF!,#REF!</definedName>
    <definedName name="XXX2">#REF!,#REF!</definedName>
    <definedName name="xxxxx" localSheetId="72">#REF!,#REF!</definedName>
    <definedName name="xxxxx" localSheetId="70">#REF!,#REF!</definedName>
    <definedName name="xxxxx" localSheetId="69">#REF!,#REF!</definedName>
    <definedName name="xxxxx" localSheetId="68">#REF!,#REF!</definedName>
    <definedName name="xxxxx" localSheetId="114">#REF!,#REF!</definedName>
    <definedName name="xxxxx" localSheetId="12">#REF!,#REF!</definedName>
    <definedName name="xxxxx">#REF!,#REF!</definedName>
    <definedName name="xxxxxxx" localSheetId="72">#REF!,#REF!</definedName>
    <definedName name="xxxxxxx" localSheetId="70">#REF!,#REF!</definedName>
    <definedName name="xxxxxxx" localSheetId="69">#REF!,#REF!</definedName>
    <definedName name="xxxxxxx" localSheetId="68">#REF!,#REF!</definedName>
    <definedName name="xxxxxxx" localSheetId="114">#REF!,#REF!</definedName>
    <definedName name="xxxxxxx" localSheetId="12">#REF!,#REF!</definedName>
    <definedName name="xxxxxxx">#REF!,#REF!</definedName>
    <definedName name="xxxxxxxxx">#REF!,#REF!</definedName>
    <definedName name="ytckuhvli" localSheetId="65">[14]!PassaExtenso</definedName>
    <definedName name="ytckuhvli" localSheetId="63">[14]!PassaExtenso</definedName>
    <definedName name="ytckuhvli" localSheetId="64">[14]!PassaExtenso</definedName>
    <definedName name="ytckuhvli" localSheetId="118">[14]!PassaExtenso</definedName>
    <definedName name="ytckuhvli" localSheetId="117">[14]!PassaExtenso</definedName>
    <definedName name="ytckuhvli" localSheetId="116">[14]!PassaExtenso</definedName>
    <definedName name="ytckuhvli" localSheetId="10">[14]!PassaExtenso</definedName>
    <definedName name="ytckuhvli" localSheetId="52">[14]!PassaExtenso</definedName>
    <definedName name="ytckuhvli" localSheetId="57">[14]!PassaExtenso</definedName>
    <definedName name="ytckuhvli" localSheetId="58">[14]!PassaExtenso</definedName>
    <definedName name="ytckuhvli" localSheetId="59">[14]!PassaExtenso</definedName>
    <definedName name="ytckuhvli" localSheetId="56">[14]!PassaExtenso</definedName>
    <definedName name="ytckuhvli" localSheetId="126">[14]!PassaExtenso</definedName>
    <definedName name="ytckuhvli" localSheetId="127">[14]!PassaExtenso</definedName>
    <definedName name="ytckuhvli">[14]!PassaExtenso</definedName>
    <definedName name="ZZZZZB2">#REF!,#REF!</definedName>
    <definedName name="zzzzzzz">#REF!,#REF!</definedName>
    <definedName name="ZZZZZZZZZZ2">#REF!,#REF!</definedName>
    <definedName name="ZZZZZZZZZZZ">#REF!,#REF!</definedName>
    <definedName name="ZZZZZZZZZZZZZZZZZZZZZZZZ">#REF!,#REF!</definedName>
  </definedNames>
  <calcPr calcId="181029" fullPrecision="0" calcOnSave="0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1" i="203" l="1"/>
  <c r="P39" i="203"/>
  <c r="Q44" i="203"/>
  <c r="O41" i="203"/>
  <c r="I41" i="203"/>
  <c r="D41" i="203"/>
  <c r="Q42" i="203"/>
  <c r="J27" i="203"/>
  <c r="K27" i="203"/>
  <c r="J25" i="203"/>
  <c r="O23" i="203"/>
  <c r="O21" i="203"/>
  <c r="K21" i="203"/>
  <c r="M19" i="203"/>
  <c r="M17" i="203"/>
  <c r="O15" i="203"/>
  <c r="F11" i="203"/>
  <c r="H5" i="203"/>
  <c r="G7" i="203"/>
  <c r="P14" i="203"/>
  <c r="F13" i="203"/>
  <c r="H13" i="203"/>
  <c r="G13" i="203"/>
  <c r="M501" i="1"/>
  <c r="M508" i="1"/>
  <c r="R97" i="1"/>
  <c r="R33" i="1"/>
  <c r="M26" i="1"/>
  <c r="M193" i="1"/>
  <c r="N26" i="1"/>
  <c r="I15" i="41"/>
  <c r="I42" i="206"/>
  <c r="I44" i="206"/>
  <c r="I19" i="206"/>
  <c r="I16" i="206"/>
  <c r="I15" i="206"/>
  <c r="I14" i="206"/>
  <c r="I12" i="206"/>
  <c r="I11" i="206"/>
  <c r="I10" i="206"/>
  <c r="I9" i="206"/>
  <c r="I8" i="206"/>
  <c r="I7" i="206"/>
  <c r="H17" i="206"/>
  <c r="I41" i="206"/>
  <c r="G40" i="206"/>
  <c r="G39" i="206"/>
  <c r="G38" i="206"/>
  <c r="I38" i="206"/>
  <c r="G37" i="206"/>
  <c r="I37" i="206"/>
  <c r="I39" i="206"/>
  <c r="I40" i="206"/>
  <c r="G36" i="206"/>
  <c r="I24" i="206"/>
  <c r="I25" i="206"/>
  <c r="I26" i="206"/>
  <c r="I27" i="206"/>
  <c r="I28" i="206"/>
  <c r="I23" i="206"/>
  <c r="I29" i="206"/>
  <c r="I36" i="206"/>
  <c r="I31" i="206"/>
  <c r="I32" i="206"/>
  <c r="M192" i="1"/>
  <c r="L33" i="204"/>
  <c r="N109" i="1"/>
  <c r="I33" i="205"/>
  <c r="L33" i="205"/>
  <c r="L32" i="205"/>
  <c r="L31" i="205"/>
  <c r="L30" i="205"/>
  <c r="L29" i="205"/>
  <c r="L25" i="205"/>
  <c r="L26" i="205"/>
  <c r="T24" i="205"/>
  <c r="N14" i="205"/>
  <c r="L15" i="205"/>
  <c r="J20" i="205"/>
  <c r="J22" i="205"/>
  <c r="N14" i="204"/>
  <c r="L30" i="204"/>
  <c r="L31" i="204"/>
  <c r="L32" i="204"/>
  <c r="L34" i="204"/>
  <c r="I18" i="206"/>
  <c r="I33" i="206"/>
  <c r="L34" i="205"/>
  <c r="L39" i="205"/>
  <c r="L41" i="205"/>
  <c r="Q36" i="205"/>
  <c r="P39" i="205"/>
  <c r="L29" i="204"/>
  <c r="L25" i="204"/>
  <c r="T24" i="204"/>
  <c r="M92" i="1"/>
  <c r="L26" i="204"/>
  <c r="L35" i="204"/>
  <c r="L15" i="204"/>
  <c r="J20" i="204"/>
  <c r="J22" i="204"/>
  <c r="L40" i="204"/>
  <c r="Q37" i="204"/>
  <c r="L42" i="204"/>
  <c r="N108" i="1"/>
  <c r="P40" i="204"/>
  <c r="M24" i="1"/>
  <c r="M502" i="1"/>
  <c r="Y502" i="1"/>
  <c r="Y501" i="1"/>
  <c r="M28" i="1"/>
  <c r="Y28" i="1"/>
  <c r="Y10" i="1"/>
  <c r="M27" i="1"/>
  <c r="Q4" i="1"/>
  <c r="H68" i="158"/>
  <c r="H73" i="158"/>
  <c r="H62" i="158"/>
  <c r="Y50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4" i="1"/>
  <c r="Y471" i="1"/>
  <c r="Y470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0" i="1"/>
  <c r="Y437" i="1"/>
  <c r="Y436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7" i="1"/>
  <c r="Y403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3" i="1"/>
  <c r="Y370" i="1"/>
  <c r="Y369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39" i="1"/>
  <c r="Y336" i="1"/>
  <c r="Y335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3" i="1"/>
  <c r="Y300" i="1"/>
  <c r="Y299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68" i="1"/>
  <c r="Y265" i="1"/>
  <c r="Y264" i="1"/>
  <c r="Y250" i="1"/>
  <c r="Y249" i="1"/>
  <c r="Y248" i="1"/>
  <c r="Y247" i="1"/>
  <c r="Y246" i="1"/>
  <c r="Y245" i="1"/>
  <c r="Y244" i="1"/>
  <c r="Y243" i="1"/>
  <c r="Y242" i="1"/>
  <c r="Y241" i="1"/>
  <c r="Y237" i="1"/>
  <c r="Y236" i="1"/>
  <c r="Y233" i="1"/>
  <c r="Y232" i="1"/>
  <c r="Y230" i="1"/>
  <c r="Y229" i="1"/>
  <c r="Y221" i="1"/>
  <c r="Y220" i="1"/>
  <c r="Y219" i="1"/>
  <c r="Y218" i="1"/>
  <c r="Y217" i="1"/>
  <c r="Y216" i="1"/>
  <c r="Y215" i="1"/>
  <c r="Y196" i="1"/>
  <c r="Y195" i="1"/>
  <c r="Y166" i="1"/>
  <c r="Y141" i="1"/>
  <c r="Y115" i="1"/>
  <c r="Y109" i="1"/>
  <c r="Y78" i="1"/>
  <c r="Y77" i="1"/>
  <c r="Y76" i="1"/>
  <c r="Y75" i="1"/>
  <c r="Y73" i="1"/>
  <c r="Y72" i="1"/>
  <c r="Y71" i="1"/>
  <c r="Y70" i="1"/>
  <c r="Y69" i="1"/>
  <c r="Y19" i="1"/>
  <c r="Y18" i="1"/>
  <c r="Y20" i="1"/>
  <c r="Y21" i="1"/>
  <c r="Y13" i="1"/>
  <c r="Y11" i="1"/>
  <c r="Y9" i="1"/>
  <c r="P40" i="203"/>
  <c r="Y26" i="1"/>
  <c r="M22" i="1"/>
  <c r="M23" i="1"/>
  <c r="Y23" i="1"/>
  <c r="M25" i="1"/>
  <c r="I32" i="96"/>
  <c r="P10" i="203"/>
  <c r="P4" i="203"/>
  <c r="U33" i="1"/>
  <c r="U34" i="1"/>
  <c r="U36" i="1"/>
  <c r="M29" i="1"/>
  <c r="Y29" i="1"/>
  <c r="C7" i="203"/>
  <c r="C5" i="203"/>
  <c r="C3" i="203"/>
  <c r="I40" i="38"/>
  <c r="I35" i="38"/>
  <c r="I34" i="38"/>
  <c r="I33" i="38"/>
  <c r="I32" i="38"/>
  <c r="I21" i="38"/>
  <c r="I20" i="38"/>
  <c r="I19" i="38"/>
  <c r="I18" i="38"/>
  <c r="I17" i="38"/>
  <c r="I16" i="38"/>
  <c r="I15" i="38"/>
  <c r="I14" i="38"/>
  <c r="S88" i="1"/>
  <c r="S89" i="1"/>
  <c r="S90" i="1"/>
  <c r="S91" i="1"/>
  <c r="S92" i="1"/>
  <c r="S93" i="1"/>
  <c r="S103" i="1"/>
  <c r="S141" i="1"/>
  <c r="S166" i="1"/>
  <c r="S210" i="1"/>
  <c r="S215" i="1"/>
  <c r="S217" i="1"/>
  <c r="S218" i="1"/>
  <c r="S219" i="1"/>
  <c r="S220" i="1"/>
  <c r="S221" i="1"/>
  <c r="S227" i="1"/>
  <c r="S228" i="1"/>
  <c r="S229" i="1"/>
  <c r="S230" i="1"/>
  <c r="S231" i="1"/>
  <c r="S232" i="1"/>
  <c r="S233" i="1"/>
  <c r="S235" i="1"/>
  <c r="S236" i="1"/>
  <c r="S237" i="1"/>
  <c r="S241" i="1"/>
  <c r="S242" i="1"/>
  <c r="S243" i="1"/>
  <c r="S244" i="1"/>
  <c r="S245" i="1"/>
  <c r="S246" i="1"/>
  <c r="S247" i="1"/>
  <c r="S248" i="1"/>
  <c r="S249" i="1"/>
  <c r="S250" i="1"/>
  <c r="S251" i="1"/>
  <c r="S261" i="1"/>
  <c r="S262" i="1"/>
  <c r="S263" i="1"/>
  <c r="S264" i="1"/>
  <c r="S265" i="1"/>
  <c r="S267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96" i="1"/>
  <c r="S297" i="1"/>
  <c r="S298" i="1"/>
  <c r="S299" i="1"/>
  <c r="S300" i="1"/>
  <c r="S302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31" i="1"/>
  <c r="S332" i="1"/>
  <c r="S333" i="1"/>
  <c r="S334" i="1"/>
  <c r="S335" i="1"/>
  <c r="S336" i="1"/>
  <c r="S338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66" i="1"/>
  <c r="S367" i="1"/>
  <c r="S368" i="1"/>
  <c r="S369" i="1"/>
  <c r="S370" i="1"/>
  <c r="S372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400" i="1"/>
  <c r="S401" i="1"/>
  <c r="S402" i="1"/>
  <c r="S403" i="1"/>
  <c r="S404" i="1"/>
  <c r="S406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33" i="1"/>
  <c r="S434" i="1"/>
  <c r="S435" i="1"/>
  <c r="S436" i="1"/>
  <c r="S437" i="1"/>
  <c r="S439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67" i="1"/>
  <c r="S468" i="1"/>
  <c r="S469" i="1"/>
  <c r="S470" i="1"/>
  <c r="S471" i="1"/>
  <c r="S472" i="1"/>
  <c r="S473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N68" i="1"/>
  <c r="Y68" i="1"/>
  <c r="J8" i="202"/>
  <c r="J9" i="202"/>
  <c r="J10" i="202"/>
  <c r="J11" i="202"/>
  <c r="J12" i="202"/>
  <c r="J13" i="202"/>
  <c r="J38" i="202"/>
  <c r="J37" i="202"/>
  <c r="J33" i="202"/>
  <c r="J32" i="202"/>
  <c r="J26" i="202"/>
  <c r="J25" i="202"/>
  <c r="J24" i="202"/>
  <c r="J23" i="202"/>
  <c r="J16" i="202"/>
  <c r="I17" i="202"/>
  <c r="J7" i="202"/>
  <c r="J34" i="202"/>
  <c r="J14" i="202"/>
  <c r="J39" i="202"/>
  <c r="J27" i="202"/>
  <c r="N404" i="1"/>
  <c r="Y404" i="1"/>
  <c r="N255" i="1"/>
  <c r="N254" i="1"/>
  <c r="N251" i="1"/>
  <c r="I38" i="200"/>
  <c r="I37" i="200"/>
  <c r="I35" i="200"/>
  <c r="I31" i="200"/>
  <c r="I30" i="200"/>
  <c r="I29" i="200"/>
  <c r="I28" i="200"/>
  <c r="I22" i="200"/>
  <c r="I21" i="200"/>
  <c r="I20" i="200"/>
  <c r="I19" i="200"/>
  <c r="I12" i="200"/>
  <c r="H13" i="200"/>
  <c r="I9" i="200"/>
  <c r="I8" i="200"/>
  <c r="I7" i="200"/>
  <c r="N235" i="1"/>
  <c r="I12" i="199"/>
  <c r="I32" i="199"/>
  <c r="I28" i="199"/>
  <c r="I27" i="199"/>
  <c r="I21" i="199"/>
  <c r="I20" i="199"/>
  <c r="I13" i="199"/>
  <c r="I9" i="199"/>
  <c r="I8" i="199"/>
  <c r="I7" i="199"/>
  <c r="N231" i="1"/>
  <c r="I30" i="198"/>
  <c r="I26" i="198"/>
  <c r="I19" i="198"/>
  <c r="I12" i="198"/>
  <c r="H13" i="198"/>
  <c r="I9" i="198"/>
  <c r="I8" i="198"/>
  <c r="I7" i="198"/>
  <c r="I12" i="149"/>
  <c r="I8" i="149"/>
  <c r="I9" i="149"/>
  <c r="I7" i="149"/>
  <c r="L87" i="39"/>
  <c r="L71" i="39"/>
  <c r="L56" i="39"/>
  <c r="L39" i="39"/>
  <c r="L22" i="39"/>
  <c r="I34" i="145"/>
  <c r="I27" i="145"/>
  <c r="I18" i="145"/>
  <c r="I17" i="145"/>
  <c r="I19" i="145"/>
  <c r="I47" i="144"/>
  <c r="I13" i="144"/>
  <c r="I47" i="142"/>
  <c r="I13" i="142"/>
  <c r="I27" i="138"/>
  <c r="I34" i="137"/>
  <c r="I34" i="136"/>
  <c r="B29" i="135"/>
  <c r="I33" i="135"/>
  <c r="I8" i="129"/>
  <c r="I7" i="129"/>
  <c r="I7" i="127"/>
  <c r="I11" i="113"/>
  <c r="I10" i="113"/>
  <c r="I7" i="113"/>
  <c r="I8" i="113"/>
  <c r="I16" i="111"/>
  <c r="I9" i="111"/>
  <c r="I16" i="112"/>
  <c r="I9" i="112"/>
  <c r="I7" i="115"/>
  <c r="I7" i="114"/>
  <c r="J42" i="197"/>
  <c r="J43" i="197"/>
  <c r="J44" i="197"/>
  <c r="J32" i="197"/>
  <c r="J33" i="197"/>
  <c r="J34" i="197"/>
  <c r="J22" i="197"/>
  <c r="J23" i="197"/>
  <c r="J12" i="197"/>
  <c r="J8" i="197"/>
  <c r="J7" i="197"/>
  <c r="J45" i="197"/>
  <c r="J41" i="197"/>
  <c r="J40" i="197"/>
  <c r="J36" i="197"/>
  <c r="J35" i="197"/>
  <c r="J31" i="197"/>
  <c r="J28" i="197"/>
  <c r="J24" i="197"/>
  <c r="J21" i="197"/>
  <c r="J20" i="197"/>
  <c r="J19" i="197"/>
  <c r="J11" i="197"/>
  <c r="J37" i="196"/>
  <c r="J36" i="196"/>
  <c r="J35" i="196"/>
  <c r="J34" i="196"/>
  <c r="J30" i="196"/>
  <c r="J29" i="196"/>
  <c r="J28" i="196"/>
  <c r="J27" i="196"/>
  <c r="J23" i="196"/>
  <c r="J24" i="196"/>
  <c r="J20" i="196"/>
  <c r="J19" i="196"/>
  <c r="J18" i="196"/>
  <c r="J17" i="196"/>
  <c r="J10" i="196"/>
  <c r="I11" i="196"/>
  <c r="J8" i="196"/>
  <c r="J37" i="195"/>
  <c r="J36" i="195"/>
  <c r="J35" i="195"/>
  <c r="J34" i="195"/>
  <c r="J30" i="195"/>
  <c r="J29" i="195"/>
  <c r="J28" i="195"/>
  <c r="J27" i="195"/>
  <c r="J24" i="195"/>
  <c r="J20" i="195"/>
  <c r="J19" i="195"/>
  <c r="J18" i="195"/>
  <c r="J17" i="195"/>
  <c r="J10" i="195"/>
  <c r="I11" i="195"/>
  <c r="J8" i="195"/>
  <c r="J7" i="139"/>
  <c r="J8" i="139"/>
  <c r="J7" i="178"/>
  <c r="I28" i="194"/>
  <c r="I21" i="194"/>
  <c r="I22" i="194"/>
  <c r="I19" i="194"/>
  <c r="I11" i="194"/>
  <c r="I10" i="194"/>
  <c r="H12" i="194"/>
  <c r="I13" i="194"/>
  <c r="I14" i="194"/>
  <c r="I8" i="194"/>
  <c r="I7" i="194"/>
  <c r="I28" i="193"/>
  <c r="I21" i="193"/>
  <c r="I22" i="193"/>
  <c r="I19" i="193"/>
  <c r="I11" i="193"/>
  <c r="I10" i="193"/>
  <c r="H12" i="193"/>
  <c r="I8" i="193"/>
  <c r="I7" i="193"/>
  <c r="I28" i="192"/>
  <c r="I11" i="192"/>
  <c r="I10" i="192"/>
  <c r="I7" i="192"/>
  <c r="I8" i="192"/>
  <c r="I21" i="192"/>
  <c r="I19" i="192"/>
  <c r="I22" i="191"/>
  <c r="I23" i="191"/>
  <c r="I30" i="191"/>
  <c r="I31" i="191"/>
  <c r="I21" i="191"/>
  <c r="I20" i="191"/>
  <c r="I17" i="191"/>
  <c r="I18" i="191"/>
  <c r="H11" i="191"/>
  <c r="I8" i="191"/>
  <c r="N256" i="1"/>
  <c r="N267" i="1"/>
  <c r="Y235" i="1"/>
  <c r="N298" i="1"/>
  <c r="N334" i="1"/>
  <c r="Y231" i="1"/>
  <c r="N289" i="1"/>
  <c r="Y289" i="1"/>
  <c r="Y254" i="1"/>
  <c r="N286" i="1"/>
  <c r="N321" i="1"/>
  <c r="Y251" i="1"/>
  <c r="N290" i="1"/>
  <c r="N325" i="1"/>
  <c r="Y255" i="1"/>
  <c r="N263" i="1"/>
  <c r="Y263" i="1"/>
  <c r="J19" i="202"/>
  <c r="J30" i="202"/>
  <c r="J40" i="202"/>
  <c r="J42" i="202"/>
  <c r="I32" i="200"/>
  <c r="I23" i="200"/>
  <c r="I39" i="200"/>
  <c r="I10" i="200"/>
  <c r="I14" i="200"/>
  <c r="I15" i="200"/>
  <c r="I29" i="199"/>
  <c r="H14" i="199"/>
  <c r="I34" i="199"/>
  <c r="I22" i="199"/>
  <c r="I10" i="199"/>
  <c r="I20" i="198"/>
  <c r="I14" i="198"/>
  <c r="I15" i="198"/>
  <c r="I23" i="198"/>
  <c r="I31" i="198"/>
  <c r="I33" i="198"/>
  <c r="I13" i="193"/>
  <c r="I14" i="193"/>
  <c r="I13" i="197"/>
  <c r="J46" i="197"/>
  <c r="J9" i="197"/>
  <c r="I14" i="197"/>
  <c r="J15" i="197"/>
  <c r="J29" i="197"/>
  <c r="I12" i="196"/>
  <c r="J13" i="196"/>
  <c r="J38" i="196"/>
  <c r="I12" i="195"/>
  <c r="J13" i="195"/>
  <c r="J38" i="195"/>
  <c r="J21" i="195"/>
  <c r="I23" i="194"/>
  <c r="I29" i="194"/>
  <c r="I31" i="194"/>
  <c r="N91" i="1"/>
  <c r="Y91" i="1"/>
  <c r="I23" i="193"/>
  <c r="I29" i="193"/>
  <c r="I31" i="193"/>
  <c r="N90" i="1"/>
  <c r="Y90" i="1"/>
  <c r="H12" i="192"/>
  <c r="I13" i="192"/>
  <c r="I14" i="192"/>
  <c r="I22" i="192"/>
  <c r="I24" i="191"/>
  <c r="I12" i="191"/>
  <c r="I13" i="191"/>
  <c r="I17" i="190"/>
  <c r="I18" i="190"/>
  <c r="I29" i="190"/>
  <c r="I30" i="190"/>
  <c r="I22" i="190"/>
  <c r="I21" i="190"/>
  <c r="I20" i="190"/>
  <c r="I10" i="190"/>
  <c r="H11" i="190"/>
  <c r="I7" i="190"/>
  <c r="I8" i="190"/>
  <c r="I29" i="189"/>
  <c r="I30" i="189"/>
  <c r="I22" i="189"/>
  <c r="I21" i="189"/>
  <c r="I20" i="189"/>
  <c r="I17" i="189"/>
  <c r="I18" i="189"/>
  <c r="I10" i="189"/>
  <c r="H11" i="189"/>
  <c r="I8" i="189"/>
  <c r="I7" i="189"/>
  <c r="J20" i="188"/>
  <c r="J21" i="188"/>
  <c r="J28" i="188"/>
  <c r="J24" i="188"/>
  <c r="J17" i="188"/>
  <c r="J10" i="188"/>
  <c r="J9" i="188"/>
  <c r="N324" i="1"/>
  <c r="Y324" i="1"/>
  <c r="Y286" i="1"/>
  <c r="Y298" i="1"/>
  <c r="Y290" i="1"/>
  <c r="Y256" i="1"/>
  <c r="N368" i="1"/>
  <c r="Y334" i="1"/>
  <c r="N291" i="1"/>
  <c r="Y267" i="1"/>
  <c r="N356" i="1"/>
  <c r="Y321" i="1"/>
  <c r="N360" i="1"/>
  <c r="Y325" i="1"/>
  <c r="I26" i="200"/>
  <c r="I40" i="200"/>
  <c r="I42" i="200"/>
  <c r="I15" i="199"/>
  <c r="I16" i="199"/>
  <c r="I25" i="199"/>
  <c r="I35" i="199"/>
  <c r="I37" i="199"/>
  <c r="I12" i="189"/>
  <c r="I13" i="189"/>
  <c r="I12" i="190"/>
  <c r="I13" i="190"/>
  <c r="J47" i="197"/>
  <c r="J49" i="197"/>
  <c r="N103" i="1"/>
  <c r="Y103" i="1"/>
  <c r="J25" i="196"/>
  <c r="J39" i="196"/>
  <c r="J41" i="196"/>
  <c r="N101" i="1"/>
  <c r="J25" i="195"/>
  <c r="J39" i="195"/>
  <c r="J41" i="195"/>
  <c r="I23" i="192"/>
  <c r="I29" i="192"/>
  <c r="I31" i="192"/>
  <c r="N89" i="1"/>
  <c r="Y89" i="1"/>
  <c r="I25" i="191"/>
  <c r="I32" i="191"/>
  <c r="I34" i="191"/>
  <c r="N88" i="1"/>
  <c r="Y88" i="1"/>
  <c r="I23" i="190"/>
  <c r="I24" i="190"/>
  <c r="I31" i="190"/>
  <c r="I33" i="190"/>
  <c r="N81" i="1"/>
  <c r="Y81" i="1"/>
  <c r="I23" i="189"/>
  <c r="I24" i="189"/>
  <c r="I31" i="189"/>
  <c r="I33" i="189"/>
  <c r="N80" i="1"/>
  <c r="Y80" i="1"/>
  <c r="J25" i="188"/>
  <c r="J29" i="188"/>
  <c r="I11" i="188"/>
  <c r="I12" i="188"/>
  <c r="J13" i="188"/>
  <c r="J18" i="188"/>
  <c r="J32" i="105"/>
  <c r="J22" i="105"/>
  <c r="J9" i="105"/>
  <c r="J10" i="105"/>
  <c r="J8" i="105"/>
  <c r="J11" i="105"/>
  <c r="J7" i="105"/>
  <c r="H9" i="52"/>
  <c r="H9" i="51"/>
  <c r="H9" i="50"/>
  <c r="H9" i="49"/>
  <c r="H9" i="48"/>
  <c r="H9" i="47"/>
  <c r="I7" i="12"/>
  <c r="I7" i="40"/>
  <c r="N37" i="1"/>
  <c r="Y37" i="1"/>
  <c r="I8" i="9"/>
  <c r="I43" i="171"/>
  <c r="I44" i="171"/>
  <c r="I42" i="171"/>
  <c r="I7" i="171"/>
  <c r="I9" i="41"/>
  <c r="I8" i="41"/>
  <c r="I7" i="41"/>
  <c r="I21" i="97"/>
  <c r="I22" i="97"/>
  <c r="I10" i="97"/>
  <c r="I20" i="96"/>
  <c r="I21" i="96"/>
  <c r="I8" i="96"/>
  <c r="I7" i="96"/>
  <c r="I11" i="93"/>
  <c r="I8" i="93"/>
  <c r="I7" i="93"/>
  <c r="I20" i="93"/>
  <c r="I21" i="93"/>
  <c r="G35" i="45"/>
  <c r="G34" i="45"/>
  <c r="I22" i="45"/>
  <c r="I8" i="45"/>
  <c r="I9" i="45"/>
  <c r="I10" i="45"/>
  <c r="I11" i="45"/>
  <c r="I12" i="45"/>
  <c r="I7" i="45"/>
  <c r="G31" i="85"/>
  <c r="G30" i="85"/>
  <c r="E31" i="85"/>
  <c r="E30" i="85"/>
  <c r="I30" i="85"/>
  <c r="I26" i="85"/>
  <c r="I25" i="85"/>
  <c r="I27" i="85"/>
  <c r="I7" i="85"/>
  <c r="G27" i="108"/>
  <c r="N359" i="1"/>
  <c r="N393" i="1"/>
  <c r="N132" i="1"/>
  <c r="Y132" i="1"/>
  <c r="Y101" i="1"/>
  <c r="N390" i="1"/>
  <c r="Y356" i="1"/>
  <c r="N302" i="1"/>
  <c r="Y291" i="1"/>
  <c r="N394" i="1"/>
  <c r="Y360" i="1"/>
  <c r="N402" i="1"/>
  <c r="Y368" i="1"/>
  <c r="N100" i="1"/>
  <c r="Y100" i="1"/>
  <c r="J22" i="188"/>
  <c r="J30" i="188"/>
  <c r="J32" i="188"/>
  <c r="N79" i="1"/>
  <c r="Y79" i="1"/>
  <c r="N468" i="1"/>
  <c r="Y468" i="1"/>
  <c r="N467" i="1"/>
  <c r="Y467" i="1"/>
  <c r="N434" i="1"/>
  <c r="Y434" i="1"/>
  <c r="N401" i="1"/>
  <c r="Y401" i="1"/>
  <c r="N400" i="1"/>
  <c r="Y400" i="1"/>
  <c r="N367" i="1"/>
  <c r="Y367" i="1"/>
  <c r="N366" i="1"/>
  <c r="Y366" i="1"/>
  <c r="N333" i="1"/>
  <c r="Y333" i="1"/>
  <c r="N332" i="1"/>
  <c r="Y332" i="1"/>
  <c r="N331" i="1"/>
  <c r="Y331" i="1"/>
  <c r="N297" i="1"/>
  <c r="Y297" i="1"/>
  <c r="N296" i="1"/>
  <c r="Y296" i="1"/>
  <c r="N433" i="1"/>
  <c r="Y433" i="1"/>
  <c r="N228" i="1"/>
  <c r="Y228" i="1"/>
  <c r="N227" i="1"/>
  <c r="Y227" i="1"/>
  <c r="N193" i="1"/>
  <c r="Y193" i="1"/>
  <c r="N192" i="1"/>
  <c r="N128" i="1"/>
  <c r="N107" i="1"/>
  <c r="Y107" i="1"/>
  <c r="N93" i="1"/>
  <c r="Y93" i="1"/>
  <c r="N92" i="1"/>
  <c r="Y92" i="1"/>
  <c r="N87" i="1"/>
  <c r="Y87" i="1"/>
  <c r="N86" i="1"/>
  <c r="Y86" i="1"/>
  <c r="N85" i="1"/>
  <c r="Y85" i="1"/>
  <c r="N45" i="1"/>
  <c r="Y45" i="1"/>
  <c r="N8" i="1"/>
  <c r="Y8" i="1"/>
  <c r="Y359" i="1"/>
  <c r="Y128" i="1"/>
  <c r="Y192" i="1"/>
  <c r="Y118" i="1"/>
  <c r="Y108" i="1"/>
  <c r="N426" i="1"/>
  <c r="Y393" i="1"/>
  <c r="Y302" i="1"/>
  <c r="N338" i="1"/>
  <c r="N326" i="1"/>
  <c r="N435" i="1"/>
  <c r="Y402" i="1"/>
  <c r="N427" i="1"/>
  <c r="Y394" i="1"/>
  <c r="N423" i="1"/>
  <c r="Y390" i="1"/>
  <c r="I30" i="9"/>
  <c r="I31" i="9"/>
  <c r="N457" i="1"/>
  <c r="Y423" i="1"/>
  <c r="N361" i="1"/>
  <c r="Y326" i="1"/>
  <c r="N460" i="1"/>
  <c r="Y426" i="1"/>
  <c r="N469" i="1"/>
  <c r="Y469" i="1"/>
  <c r="Y435" i="1"/>
  <c r="N461" i="1"/>
  <c r="Y427" i="1"/>
  <c r="N372" i="1"/>
  <c r="Y372" i="1"/>
  <c r="Y338" i="1"/>
  <c r="E39" i="38"/>
  <c r="N494" i="1"/>
  <c r="Y494" i="1"/>
  <c r="Y461" i="1"/>
  <c r="N493" i="1"/>
  <c r="Y493" i="1"/>
  <c r="Y460" i="1"/>
  <c r="N395" i="1"/>
  <c r="Y361" i="1"/>
  <c r="N490" i="1"/>
  <c r="Y490" i="1"/>
  <c r="Y457" i="1"/>
  <c r="L29" i="187"/>
  <c r="L30" i="187"/>
  <c r="L28" i="187"/>
  <c r="L21" i="187"/>
  <c r="L17" i="187"/>
  <c r="Y395" i="1"/>
  <c r="N406" i="1"/>
  <c r="Y406" i="1"/>
  <c r="N428" i="1"/>
  <c r="L31" i="187"/>
  <c r="J23" i="187"/>
  <c r="J25" i="187"/>
  <c r="N439" i="1"/>
  <c r="Y428" i="1"/>
  <c r="L39" i="187"/>
  <c r="L40" i="187"/>
  <c r="L41" i="187"/>
  <c r="N462" i="1"/>
  <c r="Y439" i="1"/>
  <c r="N473" i="1"/>
  <c r="Y462" i="1"/>
  <c r="N495" i="1"/>
  <c r="Y495" i="1"/>
  <c r="Y473" i="1"/>
  <c r="L83" i="39"/>
  <c r="L84" i="39"/>
  <c r="L68" i="39"/>
  <c r="L67" i="39"/>
  <c r="L53" i="39"/>
  <c r="L52" i="39"/>
  <c r="L35" i="39"/>
  <c r="L36" i="39"/>
  <c r="L18" i="39"/>
  <c r="L19" i="39"/>
  <c r="N262" i="1"/>
  <c r="N261" i="1"/>
  <c r="Y261" i="1"/>
  <c r="Y262" i="1"/>
  <c r="I29" i="171"/>
  <c r="I30" i="171"/>
  <c r="I21" i="171"/>
  <c r="I20" i="171"/>
  <c r="I19" i="171"/>
  <c r="I62" i="171"/>
  <c r="I63" i="171"/>
  <c r="I45" i="171"/>
  <c r="I58" i="171"/>
  <c r="I57" i="171"/>
  <c r="I56" i="171"/>
  <c r="I47" i="171"/>
  <c r="H48" i="171"/>
  <c r="I59" i="171"/>
  <c r="I60" i="171"/>
  <c r="I67" i="171"/>
  <c r="F22" i="171"/>
  <c r="I22" i="171"/>
  <c r="I23" i="171"/>
  <c r="I49" i="171"/>
  <c r="J12" i="186"/>
  <c r="J11" i="186"/>
  <c r="J10" i="186"/>
  <c r="J6" i="186"/>
  <c r="J5" i="186"/>
  <c r="J7" i="186"/>
  <c r="J16" i="186"/>
  <c r="J12" i="185"/>
  <c r="J11" i="185"/>
  <c r="J10" i="185"/>
  <c r="J6" i="185"/>
  <c r="J5" i="185"/>
  <c r="J13" i="185"/>
  <c r="J17" i="185"/>
  <c r="J7" i="185"/>
  <c r="J16" i="185"/>
  <c r="J13" i="186"/>
  <c r="J17" i="186"/>
  <c r="J18" i="186"/>
  <c r="J18" i="185"/>
  <c r="I22" i="9"/>
  <c r="I23" i="9"/>
  <c r="L34" i="184"/>
  <c r="L35" i="184"/>
  <c r="P33" i="184"/>
  <c r="T24" i="184"/>
  <c r="J20" i="184"/>
  <c r="J22" i="184"/>
  <c r="Q30" i="184"/>
  <c r="T24" i="183"/>
  <c r="J20" i="183"/>
  <c r="J22" i="183"/>
  <c r="T24" i="182"/>
  <c r="J20" i="182"/>
  <c r="J22" i="182"/>
  <c r="T24" i="181"/>
  <c r="J20" i="181"/>
  <c r="J22" i="181"/>
  <c r="E46" i="180"/>
  <c r="E47" i="180"/>
  <c r="K34" i="180"/>
  <c r="K14" i="180"/>
  <c r="L34" i="182"/>
  <c r="L35" i="182"/>
  <c r="P33" i="182"/>
  <c r="Q30" i="183"/>
  <c r="Q30" i="182"/>
  <c r="L34" i="181"/>
  <c r="L35" i="181"/>
  <c r="P33" i="181"/>
  <c r="Q30" i="181"/>
  <c r="L34" i="183"/>
  <c r="L35" i="183"/>
  <c r="P33" i="183"/>
  <c r="L35" i="179"/>
  <c r="L34" i="179"/>
  <c r="L33" i="179"/>
  <c r="L32" i="179"/>
  <c r="L31" i="179"/>
  <c r="L30" i="179"/>
  <c r="L27" i="179"/>
  <c r="T25" i="179"/>
  <c r="J18" i="179"/>
  <c r="L19" i="179"/>
  <c r="J21" i="179"/>
  <c r="J23" i="179"/>
  <c r="Q38" i="179"/>
  <c r="L41" i="179"/>
  <c r="L42" i="179"/>
  <c r="P41" i="179"/>
  <c r="L43" i="179"/>
  <c r="I33" i="149"/>
  <c r="I32" i="149"/>
  <c r="I22" i="149"/>
  <c r="H13" i="149"/>
  <c r="J30" i="140"/>
  <c r="J31" i="140"/>
  <c r="J32" i="140"/>
  <c r="J33" i="140"/>
  <c r="J34" i="140"/>
  <c r="J10" i="178"/>
  <c r="I11" i="178"/>
  <c r="J8" i="178"/>
  <c r="I12" i="178"/>
  <c r="J13" i="178"/>
  <c r="J20" i="178"/>
  <c r="J26" i="178"/>
  <c r="N97" i="1"/>
  <c r="J28" i="178"/>
  <c r="I26" i="113"/>
  <c r="I27" i="113"/>
  <c r="H12" i="113"/>
  <c r="Y97" i="1"/>
  <c r="N116" i="1"/>
  <c r="Y116" i="1"/>
  <c r="N140" i="1"/>
  <c r="L9" i="155"/>
  <c r="L10" i="155"/>
  <c r="L11" i="155"/>
  <c r="L12" i="155"/>
  <c r="L13" i="155"/>
  <c r="L14" i="155"/>
  <c r="L15" i="155"/>
  <c r="L16" i="155"/>
  <c r="L17" i="155"/>
  <c r="L8" i="155"/>
  <c r="L16" i="154"/>
  <c r="L17" i="154"/>
  <c r="L18" i="154"/>
  <c r="L19" i="154"/>
  <c r="L20" i="154"/>
  <c r="L21" i="154"/>
  <c r="L22" i="154"/>
  <c r="L23" i="154"/>
  <c r="L24" i="154"/>
  <c r="L25" i="154"/>
  <c r="L26" i="154"/>
  <c r="L27" i="154"/>
  <c r="L28" i="154"/>
  <c r="L29" i="154"/>
  <c r="L30" i="154"/>
  <c r="L31" i="154"/>
  <c r="L32" i="154"/>
  <c r="L33" i="154"/>
  <c r="L34" i="154"/>
  <c r="L35" i="154"/>
  <c r="L36" i="154"/>
  <c r="L37" i="154"/>
  <c r="L15" i="154"/>
  <c r="L9" i="154"/>
  <c r="L10" i="154"/>
  <c r="L11" i="154"/>
  <c r="L12" i="154"/>
  <c r="L8" i="154"/>
  <c r="E37" i="160"/>
  <c r="L35" i="117"/>
  <c r="L35" i="116"/>
  <c r="E28" i="163"/>
  <c r="E40" i="162"/>
  <c r="E53" i="161"/>
  <c r="L35" i="159"/>
  <c r="Y140" i="1"/>
  <c r="I10" i="171"/>
  <c r="H11" i="171"/>
  <c r="I8" i="171"/>
  <c r="I12" i="171"/>
  <c r="I24" i="171"/>
  <c r="I31" i="171"/>
  <c r="I33" i="171"/>
  <c r="N34" i="1"/>
  <c r="Y34" i="1"/>
  <c r="I37" i="149"/>
  <c r="I39" i="149"/>
  <c r="E29" i="163"/>
  <c r="K18" i="163"/>
  <c r="K12" i="163"/>
  <c r="E41" i="162"/>
  <c r="K30" i="162"/>
  <c r="K12" i="162"/>
  <c r="E54" i="161"/>
  <c r="K43" i="161"/>
  <c r="K39" i="161"/>
  <c r="K13" i="161"/>
  <c r="K26" i="160"/>
  <c r="K14" i="160"/>
  <c r="E38" i="160"/>
  <c r="K38" i="146"/>
  <c r="K39" i="34"/>
  <c r="K38" i="34"/>
  <c r="J21" i="159"/>
  <c r="J23" i="159"/>
  <c r="L36" i="159"/>
  <c r="J18" i="139"/>
  <c r="J19" i="139"/>
  <c r="J20" i="139"/>
  <c r="J21" i="139"/>
  <c r="J22" i="139"/>
  <c r="J23" i="139"/>
  <c r="N15" i="88"/>
  <c r="K39" i="89"/>
  <c r="K38" i="89"/>
  <c r="L34" i="89"/>
  <c r="K40" i="87"/>
  <c r="K41" i="87"/>
  <c r="K39" i="87"/>
  <c r="J24" i="105"/>
  <c r="J23" i="105"/>
  <c r="L33" i="43"/>
  <c r="L32" i="43"/>
  <c r="I8" i="12"/>
  <c r="I21" i="9"/>
  <c r="L82" i="39"/>
  <c r="H34" i="158"/>
  <c r="H28" i="158"/>
  <c r="N210" i="1"/>
  <c r="Y210" i="1"/>
  <c r="J9" i="156"/>
  <c r="I10" i="156"/>
  <c r="I17" i="108"/>
  <c r="I18" i="108"/>
  <c r="I8" i="108"/>
  <c r="I11" i="156"/>
  <c r="J12" i="156"/>
  <c r="J19" i="156"/>
  <c r="J25" i="156"/>
  <c r="J27" i="156"/>
  <c r="N74" i="1"/>
  <c r="H17" i="155"/>
  <c r="I17" i="155"/>
  <c r="H16" i="155"/>
  <c r="I16" i="155"/>
  <c r="H15" i="155"/>
  <c r="I15" i="155"/>
  <c r="H14" i="155"/>
  <c r="I14" i="155"/>
  <c r="I11" i="155"/>
  <c r="I10" i="155"/>
  <c r="I9" i="155"/>
  <c r="I8" i="155"/>
  <c r="I16" i="154"/>
  <c r="I17" i="154"/>
  <c r="I18" i="154"/>
  <c r="I19" i="154"/>
  <c r="I20" i="154"/>
  <c r="I21" i="154"/>
  <c r="I22" i="154"/>
  <c r="I23" i="154"/>
  <c r="I24" i="154"/>
  <c r="I25" i="154"/>
  <c r="I26" i="154"/>
  <c r="I27" i="154"/>
  <c r="I28" i="154"/>
  <c r="I29" i="154"/>
  <c r="I30" i="154"/>
  <c r="I31" i="154"/>
  <c r="I32" i="154"/>
  <c r="I33" i="154"/>
  <c r="I34" i="154"/>
  <c r="I35" i="154"/>
  <c r="I36" i="154"/>
  <c r="I37" i="154"/>
  <c r="I15" i="154"/>
  <c r="I12" i="154"/>
  <c r="I11" i="154"/>
  <c r="I10" i="154"/>
  <c r="I9" i="154"/>
  <c r="I8" i="154"/>
  <c r="Y74" i="1"/>
  <c r="I12" i="155"/>
  <c r="I18" i="155"/>
  <c r="I19" i="155"/>
  <c r="N222" i="1"/>
  <c r="I13" i="154"/>
  <c r="I38" i="154"/>
  <c r="Y222" i="1"/>
  <c r="I39" i="154"/>
  <c r="N214" i="1"/>
  <c r="Y214" i="1"/>
  <c r="I40" i="149"/>
  <c r="I41" i="149"/>
  <c r="I30" i="149"/>
  <c r="I31" i="149"/>
  <c r="I29" i="149"/>
  <c r="I21" i="149"/>
  <c r="I23" i="149"/>
  <c r="I20" i="149"/>
  <c r="I19" i="149"/>
  <c r="I10" i="149"/>
  <c r="I42" i="149"/>
  <c r="I34" i="149"/>
  <c r="I24" i="149"/>
  <c r="I14" i="149"/>
  <c r="I15" i="149"/>
  <c r="I27" i="149"/>
  <c r="I43" i="149"/>
  <c r="I45" i="149"/>
  <c r="L81" i="39"/>
  <c r="L80" i="39"/>
  <c r="L66" i="39"/>
  <c r="L51" i="39"/>
  <c r="L34" i="39"/>
  <c r="L17" i="39"/>
  <c r="L79" i="39"/>
  <c r="L78" i="39"/>
  <c r="L77" i="39"/>
  <c r="J7" i="18"/>
  <c r="L65" i="39"/>
  <c r="L64" i="39"/>
  <c r="L63" i="39"/>
  <c r="L85" i="39"/>
  <c r="N209" i="1"/>
  <c r="L69" i="39"/>
  <c r="N208" i="1"/>
  <c r="N213" i="1"/>
  <c r="O38" i="146"/>
  <c r="L39" i="146"/>
  <c r="L30" i="146"/>
  <c r="L34" i="146"/>
  <c r="L33" i="146"/>
  <c r="L21" i="146"/>
  <c r="L17" i="146"/>
  <c r="I29" i="145"/>
  <c r="I20" i="145"/>
  <c r="I36" i="145"/>
  <c r="I35" i="145"/>
  <c r="I33" i="145"/>
  <c r="I28" i="145"/>
  <c r="I26" i="145"/>
  <c r="I16" i="145"/>
  <c r="I9" i="145"/>
  <c r="H10" i="145"/>
  <c r="I33" i="144"/>
  <c r="I21" i="144"/>
  <c r="I43" i="144"/>
  <c r="I42" i="144"/>
  <c r="I41" i="144"/>
  <c r="I40" i="144"/>
  <c r="I39" i="144"/>
  <c r="I38" i="144"/>
  <c r="I34" i="144"/>
  <c r="I32" i="144"/>
  <c r="I31" i="144"/>
  <c r="I30" i="144"/>
  <c r="I29" i="144"/>
  <c r="I25" i="144"/>
  <c r="I26" i="144"/>
  <c r="I22" i="144"/>
  <c r="I20" i="144"/>
  <c r="I19" i="144"/>
  <c r="I18" i="144"/>
  <c r="I17" i="144"/>
  <c r="I10" i="144"/>
  <c r="H11" i="144"/>
  <c r="I8" i="144"/>
  <c r="Y213" i="1"/>
  <c r="Y208" i="1"/>
  <c r="Y209" i="1"/>
  <c r="L35" i="146"/>
  <c r="I30" i="145"/>
  <c r="I21" i="145"/>
  <c r="J23" i="146"/>
  <c r="J25" i="146"/>
  <c r="I37" i="145"/>
  <c r="I11" i="145"/>
  <c r="I12" i="145"/>
  <c r="I44" i="144"/>
  <c r="I35" i="144"/>
  <c r="I23" i="144"/>
  <c r="I27" i="144"/>
  <c r="I12" i="144"/>
  <c r="I39" i="142"/>
  <c r="I40" i="142"/>
  <c r="I41" i="142"/>
  <c r="I42" i="142"/>
  <c r="I43" i="142"/>
  <c r="I38" i="142"/>
  <c r="I34" i="142"/>
  <c r="I29" i="142"/>
  <c r="I30" i="142"/>
  <c r="I31" i="142"/>
  <c r="I32" i="142"/>
  <c r="I19" i="142"/>
  <c r="I20" i="142"/>
  <c r="I21" i="142"/>
  <c r="I22" i="142"/>
  <c r="I18" i="142"/>
  <c r="I8" i="142"/>
  <c r="I33" i="142"/>
  <c r="I25" i="142"/>
  <c r="I26" i="142"/>
  <c r="I17" i="142"/>
  <c r="I10" i="142"/>
  <c r="H11" i="142"/>
  <c r="L29" i="141"/>
  <c r="L28" i="141"/>
  <c r="L27" i="141"/>
  <c r="L17" i="141"/>
  <c r="J22" i="141"/>
  <c r="J24" i="141"/>
  <c r="T26" i="141"/>
  <c r="I24" i="145"/>
  <c r="I38" i="145"/>
  <c r="I40" i="145"/>
  <c r="L41" i="146"/>
  <c r="L42" i="146"/>
  <c r="I44" i="142"/>
  <c r="L30" i="141"/>
  <c r="L38" i="141"/>
  <c r="L39" i="141"/>
  <c r="L43" i="146"/>
  <c r="I45" i="144"/>
  <c r="I35" i="142"/>
  <c r="I23" i="142"/>
  <c r="I27" i="142"/>
  <c r="I12" i="142"/>
  <c r="J39" i="140"/>
  <c r="J40" i="140"/>
  <c r="J41" i="140"/>
  <c r="J42" i="140"/>
  <c r="J43" i="140"/>
  <c r="J38" i="140"/>
  <c r="J25" i="140"/>
  <c r="J26" i="140"/>
  <c r="J8" i="140"/>
  <c r="J29" i="140"/>
  <c r="J22" i="140"/>
  <c r="J21" i="140"/>
  <c r="J20" i="140"/>
  <c r="J19" i="140"/>
  <c r="J18" i="140"/>
  <c r="J17" i="140"/>
  <c r="J10" i="140"/>
  <c r="I11" i="140"/>
  <c r="J34" i="139"/>
  <c r="J33" i="139"/>
  <c r="J32" i="139"/>
  <c r="J31" i="139"/>
  <c r="J30" i="139"/>
  <c r="J29" i="139"/>
  <c r="J17" i="139"/>
  <c r="J24" i="139"/>
  <c r="J10" i="139"/>
  <c r="I11" i="139"/>
  <c r="J44" i="140"/>
  <c r="Q35" i="141"/>
  <c r="L40" i="141"/>
  <c r="P38" i="141"/>
  <c r="I12" i="139"/>
  <c r="J13" i="139"/>
  <c r="J27" i="139"/>
  <c r="J35" i="139"/>
  <c r="I45" i="142"/>
  <c r="J23" i="140"/>
  <c r="J27" i="140"/>
  <c r="I12" i="140"/>
  <c r="J13" i="140"/>
  <c r="J45" i="139"/>
  <c r="N201" i="1"/>
  <c r="N202" i="1"/>
  <c r="N200" i="1"/>
  <c r="J45" i="140"/>
  <c r="J47" i="140"/>
  <c r="I8" i="138"/>
  <c r="I11" i="138"/>
  <c r="Y202" i="1"/>
  <c r="Y200" i="1"/>
  <c r="Y201" i="1"/>
  <c r="J47" i="139"/>
  <c r="N98" i="1"/>
  <c r="N99" i="1"/>
  <c r="I25" i="138"/>
  <c r="I30" i="137"/>
  <c r="I31" i="137"/>
  <c r="I26" i="137"/>
  <c r="I27" i="137"/>
  <c r="I22" i="137"/>
  <c r="I21" i="137"/>
  <c r="I20" i="137"/>
  <c r="I19" i="137"/>
  <c r="I16" i="137"/>
  <c r="I17" i="137"/>
  <c r="I9" i="137"/>
  <c r="H10" i="137"/>
  <c r="I11" i="137"/>
  <c r="I12" i="137"/>
  <c r="I30" i="136"/>
  <c r="I31" i="136"/>
  <c r="I26" i="136"/>
  <c r="I27" i="136"/>
  <c r="I22" i="136"/>
  <c r="I21" i="136"/>
  <c r="I20" i="136"/>
  <c r="I17" i="136"/>
  <c r="I16" i="136"/>
  <c r="I9" i="136"/>
  <c r="H10" i="136"/>
  <c r="I11" i="136"/>
  <c r="I12" i="136"/>
  <c r="M178" i="1"/>
  <c r="I29" i="135"/>
  <c r="I30" i="135"/>
  <c r="I25" i="135"/>
  <c r="I26" i="135"/>
  <c r="I21" i="135"/>
  <c r="I20" i="135"/>
  <c r="I19" i="135"/>
  <c r="I16" i="135"/>
  <c r="I17" i="135"/>
  <c r="I9" i="135"/>
  <c r="H10" i="135"/>
  <c r="I11" i="135"/>
  <c r="I12" i="135"/>
  <c r="Y99" i="1"/>
  <c r="Y98" i="1"/>
  <c r="I23" i="137"/>
  <c r="I24" i="137"/>
  <c r="I32" i="137"/>
  <c r="I23" i="136"/>
  <c r="I18" i="136"/>
  <c r="I22" i="135"/>
  <c r="I23" i="135"/>
  <c r="I31" i="135"/>
  <c r="N180" i="1"/>
  <c r="I24" i="136"/>
  <c r="I32" i="136"/>
  <c r="N174" i="1"/>
  <c r="I30" i="134"/>
  <c r="I31" i="134"/>
  <c r="I26" i="134"/>
  <c r="I27" i="134"/>
  <c r="I22" i="134"/>
  <c r="I21" i="134"/>
  <c r="I20" i="134"/>
  <c r="I19" i="134"/>
  <c r="I16" i="134"/>
  <c r="I17" i="134"/>
  <c r="I9" i="134"/>
  <c r="H10" i="134"/>
  <c r="I11" i="134"/>
  <c r="I12" i="134"/>
  <c r="I30" i="133"/>
  <c r="I31" i="133"/>
  <c r="I26" i="133"/>
  <c r="I27" i="133"/>
  <c r="I22" i="133"/>
  <c r="I21" i="133"/>
  <c r="I20" i="133"/>
  <c r="I17" i="133"/>
  <c r="I16" i="133"/>
  <c r="I9" i="133"/>
  <c r="H10" i="133"/>
  <c r="I11" i="133"/>
  <c r="I12" i="133"/>
  <c r="I19" i="132"/>
  <c r="I18" i="132"/>
  <c r="I17" i="132"/>
  <c r="I10" i="132"/>
  <c r="I11" i="132"/>
  <c r="I19" i="131"/>
  <c r="I18" i="131"/>
  <c r="I17" i="131"/>
  <c r="I10" i="131"/>
  <c r="I21" i="130"/>
  <c r="I20" i="130"/>
  <c r="I19" i="130"/>
  <c r="I18" i="130"/>
  <c r="I17" i="130"/>
  <c r="I10" i="130"/>
  <c r="I21" i="129"/>
  <c r="I22" i="129"/>
  <c r="I20" i="129"/>
  <c r="I28" i="129"/>
  <c r="I29" i="129"/>
  <c r="I25" i="129"/>
  <c r="I26" i="129"/>
  <c r="I13" i="129"/>
  <c r="I12" i="129"/>
  <c r="I11" i="129"/>
  <c r="I9" i="129"/>
  <c r="I27" i="129"/>
  <c r="I18" i="128"/>
  <c r="I17" i="128"/>
  <c r="I21" i="127"/>
  <c r="I22" i="127"/>
  <c r="I10" i="127"/>
  <c r="H11" i="127"/>
  <c r="I29" i="127"/>
  <c r="I30" i="127"/>
  <c r="I20" i="127"/>
  <c r="I17" i="127"/>
  <c r="I18" i="127"/>
  <c r="I8" i="127"/>
  <c r="I33" i="126"/>
  <c r="I34" i="126"/>
  <c r="I35" i="126"/>
  <c r="I32" i="126"/>
  <c r="I26" i="126"/>
  <c r="I27" i="126"/>
  <c r="I28" i="126"/>
  <c r="I25" i="126"/>
  <c r="I17" i="126"/>
  <c r="I18" i="126"/>
  <c r="I19" i="126"/>
  <c r="I16" i="126"/>
  <c r="I9" i="126"/>
  <c r="H10" i="126"/>
  <c r="I11" i="126"/>
  <c r="I19" i="125"/>
  <c r="I9" i="125"/>
  <c r="H10" i="125"/>
  <c r="I11" i="125"/>
  <c r="I12" i="125"/>
  <c r="Y174" i="1"/>
  <c r="Y180" i="1"/>
  <c r="N179" i="1"/>
  <c r="I36" i="126"/>
  <c r="I12" i="127"/>
  <c r="I13" i="127"/>
  <c r="I20" i="126"/>
  <c r="I23" i="126"/>
  <c r="I23" i="127"/>
  <c r="H14" i="129"/>
  <c r="I15" i="129"/>
  <c r="I16" i="129"/>
  <c r="I20" i="132"/>
  <c r="I21" i="132"/>
  <c r="I27" i="132"/>
  <c r="I29" i="132"/>
  <c r="I29" i="126"/>
  <c r="I23" i="134"/>
  <c r="I24" i="134"/>
  <c r="I32" i="134"/>
  <c r="I34" i="134"/>
  <c r="I23" i="133"/>
  <c r="I18" i="133"/>
  <c r="I20" i="131"/>
  <c r="I21" i="131"/>
  <c r="I27" i="131"/>
  <c r="I29" i="131"/>
  <c r="I22" i="130"/>
  <c r="I30" i="129"/>
  <c r="I23" i="129"/>
  <c r="I19" i="128"/>
  <c r="I20" i="128"/>
  <c r="I26" i="128"/>
  <c r="I28" i="128"/>
  <c r="I10" i="128"/>
  <c r="Y179" i="1"/>
  <c r="I24" i="127"/>
  <c r="I31" i="127"/>
  <c r="I33" i="127"/>
  <c r="N153" i="1"/>
  <c r="I24" i="133"/>
  <c r="I32" i="133"/>
  <c r="I34" i="133"/>
  <c r="N150" i="1"/>
  <c r="I31" i="129"/>
  <c r="I37" i="129"/>
  <c r="I39" i="129"/>
  <c r="N147" i="1"/>
  <c r="N146" i="1"/>
  <c r="N156" i="1"/>
  <c r="I37" i="126"/>
  <c r="I39" i="126"/>
  <c r="I23" i="130"/>
  <c r="I29" i="130"/>
  <c r="I31" i="130"/>
  <c r="Y147" i="1"/>
  <c r="Y153" i="1"/>
  <c r="Y150" i="1"/>
  <c r="Y156" i="1"/>
  <c r="Y146" i="1"/>
  <c r="N155" i="1"/>
  <c r="N148" i="1"/>
  <c r="N149" i="1"/>
  <c r="I24" i="124"/>
  <c r="I34" i="124"/>
  <c r="I29" i="124"/>
  <c r="I17" i="124"/>
  <c r="I16" i="124"/>
  <c r="I33" i="124"/>
  <c r="I28" i="124"/>
  <c r="I23" i="124"/>
  <c r="I22" i="124"/>
  <c r="I21" i="124"/>
  <c r="I20" i="124"/>
  <c r="I9" i="124"/>
  <c r="H10" i="124"/>
  <c r="I11" i="124"/>
  <c r="I12" i="124"/>
  <c r="Y155" i="1"/>
  <c r="Y148" i="1"/>
  <c r="Y149" i="1"/>
  <c r="I30" i="124"/>
  <c r="I35" i="124"/>
  <c r="I25" i="124"/>
  <c r="I18" i="124"/>
  <c r="N143" i="1"/>
  <c r="I28" i="123"/>
  <c r="I29" i="123"/>
  <c r="I24" i="123"/>
  <c r="I25" i="123"/>
  <c r="I17" i="123"/>
  <c r="I18" i="123"/>
  <c r="I10" i="123"/>
  <c r="H11" i="123"/>
  <c r="I8" i="123"/>
  <c r="I20" i="123"/>
  <c r="I21" i="123"/>
  <c r="I22" i="122"/>
  <c r="I30" i="122"/>
  <c r="I31" i="122"/>
  <c r="I26" i="122"/>
  <c r="I27" i="122"/>
  <c r="I21" i="122"/>
  <c r="I20" i="122"/>
  <c r="I19" i="122"/>
  <c r="I16" i="122"/>
  <c r="I17" i="122"/>
  <c r="I9" i="122"/>
  <c r="H10" i="122"/>
  <c r="I11" i="122"/>
  <c r="I12" i="122"/>
  <c r="I30" i="121"/>
  <c r="I31" i="121"/>
  <c r="I26" i="121"/>
  <c r="I27" i="121"/>
  <c r="I17" i="121"/>
  <c r="I22" i="121"/>
  <c r="I16" i="121"/>
  <c r="I9" i="121"/>
  <c r="H10" i="121"/>
  <c r="I11" i="121"/>
  <c r="I12" i="121"/>
  <c r="I21" i="121"/>
  <c r="I20" i="121"/>
  <c r="L29" i="120"/>
  <c r="L17" i="120"/>
  <c r="J20" i="120"/>
  <c r="L21" i="120"/>
  <c r="J23" i="120"/>
  <c r="J25" i="120"/>
  <c r="T27" i="120"/>
  <c r="I19" i="119"/>
  <c r="I18" i="119"/>
  <c r="I17" i="119"/>
  <c r="I10" i="119"/>
  <c r="I11" i="119"/>
  <c r="I19" i="118"/>
  <c r="I18" i="118"/>
  <c r="I17" i="118"/>
  <c r="I10" i="118"/>
  <c r="I11" i="118"/>
  <c r="L36" i="117"/>
  <c r="P34" i="117"/>
  <c r="T25" i="117"/>
  <c r="J18" i="117"/>
  <c r="L19" i="117"/>
  <c r="J21" i="117"/>
  <c r="J23" i="117"/>
  <c r="Q31" i="117"/>
  <c r="L36" i="116"/>
  <c r="N139" i="1"/>
  <c r="Y139" i="1"/>
  <c r="P34" i="116"/>
  <c r="T25" i="116"/>
  <c r="J18" i="116"/>
  <c r="L19" i="116"/>
  <c r="J21" i="116"/>
  <c r="J23" i="116"/>
  <c r="Q31" i="116"/>
  <c r="I20" i="115"/>
  <c r="I10" i="115"/>
  <c r="H11" i="115"/>
  <c r="I8" i="115"/>
  <c r="Y143" i="1"/>
  <c r="N164" i="1"/>
  <c r="I26" i="124"/>
  <c r="I36" i="124"/>
  <c r="I38" i="124"/>
  <c r="I23" i="122"/>
  <c r="I24" i="122"/>
  <c r="I32" i="122"/>
  <c r="I34" i="122"/>
  <c r="Q34" i="120"/>
  <c r="I12" i="115"/>
  <c r="I13" i="115"/>
  <c r="I26" i="115"/>
  <c r="I28" i="115"/>
  <c r="N114" i="1"/>
  <c r="Y114" i="1"/>
  <c r="L37" i="120"/>
  <c r="L38" i="120"/>
  <c r="I12" i="123"/>
  <c r="I22" i="123"/>
  <c r="I30" i="123"/>
  <c r="I32" i="123"/>
  <c r="I23" i="121"/>
  <c r="I18" i="121"/>
  <c r="I20" i="119"/>
  <c r="I21" i="119"/>
  <c r="I27" i="119"/>
  <c r="I29" i="119"/>
  <c r="I20" i="118"/>
  <c r="I21" i="118"/>
  <c r="I27" i="118"/>
  <c r="I29" i="118"/>
  <c r="Y164" i="1"/>
  <c r="Y168" i="1"/>
  <c r="N189" i="1"/>
  <c r="Y189" i="1"/>
  <c r="N138" i="1"/>
  <c r="N188" i="1"/>
  <c r="N131" i="1"/>
  <c r="N130" i="1"/>
  <c r="N127" i="1"/>
  <c r="Y127" i="1"/>
  <c r="L39" i="120"/>
  <c r="P37" i="120"/>
  <c r="I10" i="114"/>
  <c r="H11" i="114"/>
  <c r="I8" i="114"/>
  <c r="I20" i="114"/>
  <c r="Y131" i="1"/>
  <c r="Y130" i="1"/>
  <c r="Y188" i="1"/>
  <c r="Y138" i="1"/>
  <c r="N238" i="1"/>
  <c r="N177" i="1"/>
  <c r="N157" i="1"/>
  <c r="Y157" i="1"/>
  <c r="N126" i="1"/>
  <c r="Y126" i="1"/>
  <c r="I12" i="114"/>
  <c r="I13" i="114"/>
  <c r="I26" i="114"/>
  <c r="I28" i="114"/>
  <c r="N113" i="1"/>
  <c r="N154" i="1"/>
  <c r="I21" i="113"/>
  <c r="I22" i="113"/>
  <c r="I20" i="113"/>
  <c r="I13" i="113"/>
  <c r="I14" i="113"/>
  <c r="I29" i="112"/>
  <c r="I30" i="112"/>
  <c r="I25" i="112"/>
  <c r="I26" i="112"/>
  <c r="I21" i="112"/>
  <c r="I20" i="112"/>
  <c r="I19" i="112"/>
  <c r="I17" i="112"/>
  <c r="H10" i="112"/>
  <c r="I11" i="112"/>
  <c r="I12" i="112"/>
  <c r="I29" i="111"/>
  <c r="I30" i="111"/>
  <c r="I25" i="111"/>
  <c r="I26" i="111"/>
  <c r="I20" i="111"/>
  <c r="I17" i="111"/>
  <c r="H10" i="111"/>
  <c r="I11" i="111"/>
  <c r="I12" i="111"/>
  <c r="I21" i="111"/>
  <c r="I19" i="111"/>
  <c r="I18" i="110"/>
  <c r="I17" i="110"/>
  <c r="I10" i="110"/>
  <c r="I27" i="108"/>
  <c r="I23" i="108"/>
  <c r="I10" i="108"/>
  <c r="Y113" i="1"/>
  <c r="Y154" i="1"/>
  <c r="Y177" i="1"/>
  <c r="Y238" i="1"/>
  <c r="N181" i="1"/>
  <c r="N152" i="1"/>
  <c r="Y152" i="1"/>
  <c r="N158" i="1"/>
  <c r="I23" i="113"/>
  <c r="I24" i="113"/>
  <c r="I22" i="111"/>
  <c r="I23" i="111"/>
  <c r="I31" i="111"/>
  <c r="I33" i="111"/>
  <c r="I22" i="112"/>
  <c r="I23" i="112"/>
  <c r="I31" i="112"/>
  <c r="I33" i="112"/>
  <c r="N137" i="1"/>
  <c r="N178" i="1"/>
  <c r="I24" i="108"/>
  <c r="I19" i="110"/>
  <c r="I20" i="110"/>
  <c r="I26" i="110"/>
  <c r="I28" i="110"/>
  <c r="I28" i="108"/>
  <c r="I21" i="108"/>
  <c r="H11" i="108"/>
  <c r="I12" i="108"/>
  <c r="Y178" i="1"/>
  <c r="Y137" i="1"/>
  <c r="Y158" i="1"/>
  <c r="Y181" i="1"/>
  <c r="N176" i="1"/>
  <c r="I31" i="113"/>
  <c r="I33" i="113"/>
  <c r="N182" i="1"/>
  <c r="N124" i="1"/>
  <c r="N122" i="1"/>
  <c r="N163" i="1"/>
  <c r="N123" i="1"/>
  <c r="I29" i="108"/>
  <c r="J40" i="105"/>
  <c r="J41" i="105"/>
  <c r="J42" i="105"/>
  <c r="J34" i="105"/>
  <c r="J35" i="105"/>
  <c r="J15" i="105"/>
  <c r="J43" i="105"/>
  <c r="J36" i="105"/>
  <c r="J33" i="105"/>
  <c r="J37" i="105"/>
  <c r="J26" i="105"/>
  <c r="J25" i="105"/>
  <c r="J27" i="105"/>
  <c r="J14" i="105"/>
  <c r="J12" i="105"/>
  <c r="Y123" i="1"/>
  <c r="Y122" i="1"/>
  <c r="Y124" i="1"/>
  <c r="Y182" i="1"/>
  <c r="Y163" i="1"/>
  <c r="Y176" i="1"/>
  <c r="I31" i="108"/>
  <c r="N14" i="1"/>
  <c r="Y14" i="1"/>
  <c r="N125" i="1"/>
  <c r="N199" i="1"/>
  <c r="Y199" i="1"/>
  <c r="N172" i="1"/>
  <c r="N187" i="1"/>
  <c r="I16" i="105"/>
  <c r="I17" i="105"/>
  <c r="J18" i="105"/>
  <c r="J30" i="105"/>
  <c r="N173" i="1"/>
  <c r="J44" i="105"/>
  <c r="Y125" i="1"/>
  <c r="Y173" i="1"/>
  <c r="Y187" i="1"/>
  <c r="Y172" i="1"/>
  <c r="N151" i="1"/>
  <c r="Y151" i="1"/>
  <c r="J45" i="105"/>
  <c r="J47" i="105"/>
  <c r="L22" i="101"/>
  <c r="L18" i="101"/>
  <c r="L13" i="101"/>
  <c r="H12" i="101"/>
  <c r="N175" i="1"/>
  <c r="J24" i="101"/>
  <c r="J26" i="101"/>
  <c r="L37" i="101"/>
  <c r="L38" i="101"/>
  <c r="Y175" i="1"/>
  <c r="N194" i="1"/>
  <c r="L39" i="101"/>
  <c r="Y194" i="1"/>
  <c r="I25" i="100"/>
  <c r="I27" i="100"/>
  <c r="I8" i="100"/>
  <c r="I19" i="100"/>
  <c r="I11" i="100"/>
  <c r="I30" i="97"/>
  <c r="I31" i="97"/>
  <c r="I26" i="97"/>
  <c r="I27" i="97"/>
  <c r="I20" i="97"/>
  <c r="I11" i="97"/>
  <c r="H12" i="97"/>
  <c r="I8" i="97"/>
  <c r="I23" i="97"/>
  <c r="I24" i="97"/>
  <c r="I32" i="97"/>
  <c r="I13" i="97"/>
  <c r="I34" i="97"/>
  <c r="N27" i="1"/>
  <c r="Y27" i="1"/>
  <c r="I13" i="96"/>
  <c r="H14" i="96"/>
  <c r="I11" i="96"/>
  <c r="I13" i="93"/>
  <c r="H14" i="93"/>
  <c r="I15" i="93"/>
  <c r="I16" i="93"/>
  <c r="I24" i="93"/>
  <c r="I30" i="93"/>
  <c r="N24" i="1"/>
  <c r="Y24" i="1"/>
  <c r="I32" i="93"/>
  <c r="N165" i="1"/>
  <c r="I15" i="96"/>
  <c r="I16" i="96"/>
  <c r="I24" i="96"/>
  <c r="I30" i="96"/>
  <c r="N25" i="1"/>
  <c r="Y25" i="1"/>
  <c r="Y165" i="1"/>
  <c r="O39" i="89"/>
  <c r="O38" i="89"/>
  <c r="L30" i="89"/>
  <c r="L17" i="89"/>
  <c r="L33" i="89"/>
  <c r="L35" i="89"/>
  <c r="L21" i="89"/>
  <c r="L32" i="88"/>
  <c r="L28" i="88"/>
  <c r="L20" i="88"/>
  <c r="L16" i="88"/>
  <c r="O40" i="87"/>
  <c r="O41" i="87"/>
  <c r="O39" i="87"/>
  <c r="L33" i="87"/>
  <c r="L23" i="87"/>
  <c r="L14" i="87"/>
  <c r="L19" i="87"/>
  <c r="J23" i="89"/>
  <c r="J25" i="89"/>
  <c r="L42" i="87"/>
  <c r="L40" i="89"/>
  <c r="L42" i="89"/>
  <c r="L43" i="89"/>
  <c r="J22" i="88"/>
  <c r="J24" i="88"/>
  <c r="L37" i="88"/>
  <c r="L38" i="88"/>
  <c r="J25" i="87"/>
  <c r="J27" i="87"/>
  <c r="L44" i="87"/>
  <c r="L45" i="87"/>
  <c r="L39" i="88"/>
  <c r="L44" i="89"/>
  <c r="L46" i="87"/>
  <c r="I27" i="86"/>
  <c r="I28" i="86"/>
  <c r="I23" i="86"/>
  <c r="I24" i="86"/>
  <c r="I17" i="86"/>
  <c r="I10" i="86"/>
  <c r="I9" i="86"/>
  <c r="I31" i="85"/>
  <c r="I19" i="85"/>
  <c r="I18" i="85"/>
  <c r="I11" i="85"/>
  <c r="I10" i="85"/>
  <c r="I8" i="85"/>
  <c r="I32" i="85"/>
  <c r="I20" i="85"/>
  <c r="H12" i="85"/>
  <c r="I13" i="85"/>
  <c r="I14" i="85"/>
  <c r="H11" i="86"/>
  <c r="I12" i="86"/>
  <c r="I18" i="86"/>
  <c r="I21" i="86"/>
  <c r="I29" i="86"/>
  <c r="I31" i="86"/>
  <c r="I23" i="85"/>
  <c r="I33" i="85"/>
  <c r="N12" i="1"/>
  <c r="Y12" i="1"/>
  <c r="I35" i="85"/>
  <c r="I35" i="45"/>
  <c r="I29" i="45"/>
  <c r="I25" i="45"/>
  <c r="I26" i="45"/>
  <c r="I23" i="45"/>
  <c r="J115" i="69"/>
  <c r="J110" i="69"/>
  <c r="J111" i="69"/>
  <c r="G106" i="69"/>
  <c r="J106" i="69"/>
  <c r="E105" i="69"/>
  <c r="J105" i="69"/>
  <c r="G104" i="69"/>
  <c r="J104" i="69"/>
  <c r="G103" i="69"/>
  <c r="J103" i="69"/>
  <c r="G102" i="69"/>
  <c r="J102" i="69"/>
  <c r="J90" i="69"/>
  <c r="J89" i="69"/>
  <c r="J85" i="69"/>
  <c r="J86" i="69"/>
  <c r="J75" i="69"/>
  <c r="J70" i="69"/>
  <c r="J71" i="69"/>
  <c r="G66" i="69"/>
  <c r="J66" i="69"/>
  <c r="E65" i="69"/>
  <c r="J65" i="69"/>
  <c r="G64" i="69"/>
  <c r="J64" i="69"/>
  <c r="G63" i="69"/>
  <c r="J63" i="69"/>
  <c r="G62" i="69"/>
  <c r="J62" i="69"/>
  <c r="J50" i="69"/>
  <c r="J49" i="69"/>
  <c r="J45" i="69"/>
  <c r="J46" i="69"/>
  <c r="J35" i="69"/>
  <c r="J30" i="69"/>
  <c r="J31" i="69"/>
  <c r="G26" i="69"/>
  <c r="J26" i="69"/>
  <c r="E25" i="69"/>
  <c r="J25" i="69"/>
  <c r="G24" i="69"/>
  <c r="J24" i="69"/>
  <c r="G23" i="69"/>
  <c r="J23" i="69"/>
  <c r="G22" i="69"/>
  <c r="J22" i="69"/>
  <c r="J10" i="69"/>
  <c r="J9" i="69"/>
  <c r="J5" i="69"/>
  <c r="J6" i="69"/>
  <c r="J35" i="67"/>
  <c r="J30" i="67"/>
  <c r="J31" i="67"/>
  <c r="G26" i="67"/>
  <c r="J26" i="67"/>
  <c r="E25" i="67"/>
  <c r="J25" i="67"/>
  <c r="G24" i="67"/>
  <c r="J24" i="67"/>
  <c r="G23" i="67"/>
  <c r="J23" i="67"/>
  <c r="G22" i="67"/>
  <c r="J22" i="67"/>
  <c r="J10" i="67"/>
  <c r="J9" i="67"/>
  <c r="J5" i="67"/>
  <c r="J6" i="67"/>
  <c r="I19" i="66"/>
  <c r="I18" i="66"/>
  <c r="I17" i="66"/>
  <c r="J33" i="65"/>
  <c r="J34" i="65"/>
  <c r="J21" i="65"/>
  <c r="J22" i="65"/>
  <c r="J23" i="65"/>
  <c r="J24" i="65"/>
  <c r="J25" i="65"/>
  <c r="J20" i="65"/>
  <c r="J10" i="65"/>
  <c r="J29" i="65"/>
  <c r="J30" i="65"/>
  <c r="J17" i="65"/>
  <c r="J18" i="65"/>
  <c r="J9" i="65"/>
  <c r="I30" i="64"/>
  <c r="I29" i="64"/>
  <c r="I25" i="64"/>
  <c r="I24" i="64"/>
  <c r="I23" i="64"/>
  <c r="I22" i="64"/>
  <c r="I21" i="64"/>
  <c r="I20" i="64"/>
  <c r="I19" i="64"/>
  <c r="I16" i="64"/>
  <c r="I15" i="64"/>
  <c r="I30" i="63"/>
  <c r="I29" i="63"/>
  <c r="I25" i="63"/>
  <c r="I24" i="63"/>
  <c r="I23" i="63"/>
  <c r="I22" i="63"/>
  <c r="I21" i="63"/>
  <c r="I20" i="63"/>
  <c r="I19" i="63"/>
  <c r="I16" i="63"/>
  <c r="I15" i="63"/>
  <c r="I30" i="62"/>
  <c r="I29" i="62"/>
  <c r="I25" i="62"/>
  <c r="I24" i="62"/>
  <c r="I23" i="62"/>
  <c r="I22" i="62"/>
  <c r="I21" i="62"/>
  <c r="I20" i="62"/>
  <c r="I19" i="62"/>
  <c r="I16" i="62"/>
  <c r="I15" i="62"/>
  <c r="I30" i="61"/>
  <c r="I29" i="61"/>
  <c r="I25" i="61"/>
  <c r="I24" i="61"/>
  <c r="I23" i="61"/>
  <c r="I22" i="61"/>
  <c r="I21" i="61"/>
  <c r="I20" i="61"/>
  <c r="I19" i="61"/>
  <c r="I16" i="61"/>
  <c r="I15" i="61"/>
  <c r="I30" i="60"/>
  <c r="I29" i="60"/>
  <c r="I25" i="60"/>
  <c r="I24" i="60"/>
  <c r="I23" i="60"/>
  <c r="I22" i="60"/>
  <c r="I21" i="60"/>
  <c r="I20" i="60"/>
  <c r="I19" i="60"/>
  <c r="I16" i="60"/>
  <c r="I15" i="60"/>
  <c r="I30" i="59"/>
  <c r="I29" i="59"/>
  <c r="I25" i="59"/>
  <c r="I24" i="59"/>
  <c r="I23" i="59"/>
  <c r="I22" i="59"/>
  <c r="I21" i="59"/>
  <c r="I20" i="59"/>
  <c r="I19" i="59"/>
  <c r="I16" i="59"/>
  <c r="I15" i="59"/>
  <c r="I30" i="58"/>
  <c r="I29" i="58"/>
  <c r="I25" i="58"/>
  <c r="I24" i="58"/>
  <c r="I23" i="58"/>
  <c r="I22" i="58"/>
  <c r="I21" i="58"/>
  <c r="I20" i="58"/>
  <c r="I19" i="58"/>
  <c r="I16" i="58"/>
  <c r="I15" i="58"/>
  <c r="I30" i="57"/>
  <c r="I29" i="57"/>
  <c r="I25" i="57"/>
  <c r="I24" i="57"/>
  <c r="I23" i="57"/>
  <c r="I22" i="57"/>
  <c r="I21" i="57"/>
  <c r="I20" i="57"/>
  <c r="I19" i="57"/>
  <c r="I16" i="57"/>
  <c r="I15" i="57"/>
  <c r="J51" i="69"/>
  <c r="J54" i="69"/>
  <c r="J55" i="69"/>
  <c r="J11" i="67"/>
  <c r="J14" i="67"/>
  <c r="J15" i="67"/>
  <c r="I17" i="58"/>
  <c r="I17" i="64"/>
  <c r="I17" i="60"/>
  <c r="I31" i="60"/>
  <c r="I31" i="57"/>
  <c r="I31" i="63"/>
  <c r="I31" i="59"/>
  <c r="I31" i="64"/>
  <c r="I17" i="63"/>
  <c r="I17" i="61"/>
  <c r="I17" i="62"/>
  <c r="I31" i="62"/>
  <c r="I31" i="61"/>
  <c r="I17" i="59"/>
  <c r="I31" i="58"/>
  <c r="I17" i="57"/>
  <c r="J91" i="69"/>
  <c r="J94" i="69"/>
  <c r="J95" i="69"/>
  <c r="J57" i="69"/>
  <c r="J59" i="69"/>
  <c r="J11" i="69"/>
  <c r="J14" i="69"/>
  <c r="J15" i="69"/>
  <c r="I26" i="64"/>
  <c r="I26" i="61"/>
  <c r="J107" i="69"/>
  <c r="J67" i="69"/>
  <c r="J27" i="69"/>
  <c r="J27" i="67"/>
  <c r="I20" i="66"/>
  <c r="I21" i="66"/>
  <c r="J26" i="65"/>
  <c r="I11" i="65"/>
  <c r="I12" i="65"/>
  <c r="J13" i="65"/>
  <c r="I26" i="63"/>
  <c r="I26" i="62"/>
  <c r="I26" i="60"/>
  <c r="I26" i="59"/>
  <c r="I26" i="58"/>
  <c r="I27" i="58"/>
  <c r="I26" i="57"/>
  <c r="I27" i="64"/>
  <c r="J17" i="67"/>
  <c r="J19" i="67"/>
  <c r="G79" i="69"/>
  <c r="K31" i="16"/>
  <c r="I27" i="59"/>
  <c r="I35" i="59"/>
  <c r="I27" i="60"/>
  <c r="I35" i="60"/>
  <c r="I27" i="62"/>
  <c r="I35" i="62"/>
  <c r="I27" i="57"/>
  <c r="I35" i="57"/>
  <c r="I37" i="57"/>
  <c r="I27" i="63"/>
  <c r="I35" i="63"/>
  <c r="I37" i="63"/>
  <c r="I27" i="61"/>
  <c r="I35" i="61"/>
  <c r="I37" i="61"/>
  <c r="I35" i="64"/>
  <c r="I37" i="64"/>
  <c r="I35" i="58"/>
  <c r="I37" i="58"/>
  <c r="G38" i="67"/>
  <c r="G40" i="67"/>
  <c r="J97" i="69"/>
  <c r="J99" i="69"/>
  <c r="G119" i="69"/>
  <c r="K47" i="16"/>
  <c r="J17" i="69"/>
  <c r="J19" i="69"/>
  <c r="G39" i="69"/>
  <c r="K15" i="16"/>
  <c r="J27" i="65"/>
  <c r="J35" i="65"/>
  <c r="J37" i="65"/>
  <c r="I27" i="66"/>
  <c r="I29" i="66"/>
  <c r="I37" i="59"/>
  <c r="N59" i="1"/>
  <c r="N62" i="1"/>
  <c r="I37" i="62"/>
  <c r="I37" i="60"/>
  <c r="N60" i="1"/>
  <c r="N61" i="1"/>
  <c r="N58" i="1"/>
  <c r="N64" i="1"/>
  <c r="N67" i="1"/>
  <c r="N66" i="1"/>
  <c r="N65" i="1"/>
  <c r="N57" i="1"/>
  <c r="N63" i="1"/>
  <c r="Y63" i="1"/>
  <c r="Y57" i="1"/>
  <c r="Y64" i="1"/>
  <c r="Y67" i="1"/>
  <c r="Y65" i="1"/>
  <c r="Y58" i="1"/>
  <c r="Y62" i="1"/>
  <c r="Y60" i="1"/>
  <c r="Y66" i="1"/>
  <c r="Y61" i="1"/>
  <c r="Y59" i="1"/>
  <c r="I30" i="56"/>
  <c r="I29" i="56"/>
  <c r="I31" i="56"/>
  <c r="I25" i="56"/>
  <c r="I24" i="56"/>
  <c r="I23" i="56"/>
  <c r="I22" i="56"/>
  <c r="I21" i="56"/>
  <c r="I20" i="56"/>
  <c r="I19" i="56"/>
  <c r="I16" i="56"/>
  <c r="I15" i="56"/>
  <c r="I30" i="55"/>
  <c r="I29" i="55"/>
  <c r="I25" i="55"/>
  <c r="I24" i="55"/>
  <c r="I23" i="55"/>
  <c r="I22" i="55"/>
  <c r="I21" i="55"/>
  <c r="I20" i="55"/>
  <c r="I19" i="55"/>
  <c r="I16" i="55"/>
  <c r="I15" i="55"/>
  <c r="I30" i="54"/>
  <c r="I29" i="54"/>
  <c r="I25" i="54"/>
  <c r="I24" i="54"/>
  <c r="I23" i="54"/>
  <c r="I22" i="54"/>
  <c r="I21" i="54"/>
  <c r="I20" i="54"/>
  <c r="I19" i="54"/>
  <c r="I16" i="54"/>
  <c r="I15" i="54"/>
  <c r="I30" i="53"/>
  <c r="I29" i="53"/>
  <c r="I31" i="53"/>
  <c r="I25" i="53"/>
  <c r="I24" i="53"/>
  <c r="I23" i="53"/>
  <c r="I22" i="53"/>
  <c r="I21" i="53"/>
  <c r="I20" i="53"/>
  <c r="I19" i="53"/>
  <c r="I16" i="53"/>
  <c r="I15" i="53"/>
  <c r="I30" i="52"/>
  <c r="I29" i="52"/>
  <c r="I25" i="52"/>
  <c r="I24" i="52"/>
  <c r="I23" i="52"/>
  <c r="I22" i="52"/>
  <c r="I21" i="52"/>
  <c r="I20" i="52"/>
  <c r="I19" i="52"/>
  <c r="I16" i="52"/>
  <c r="I15" i="52"/>
  <c r="I30" i="51"/>
  <c r="I29" i="51"/>
  <c r="I25" i="51"/>
  <c r="I24" i="51"/>
  <c r="I23" i="51"/>
  <c r="I22" i="51"/>
  <c r="I21" i="51"/>
  <c r="I20" i="51"/>
  <c r="I19" i="51"/>
  <c r="I16" i="51"/>
  <c r="I17" i="51"/>
  <c r="I15" i="51"/>
  <c r="I30" i="50"/>
  <c r="I29" i="50"/>
  <c r="I25" i="50"/>
  <c r="I24" i="50"/>
  <c r="I23" i="50"/>
  <c r="I22" i="50"/>
  <c r="I21" i="50"/>
  <c r="I20" i="50"/>
  <c r="I19" i="50"/>
  <c r="I16" i="50"/>
  <c r="I15" i="50"/>
  <c r="I30" i="49"/>
  <c r="I29" i="49"/>
  <c r="I25" i="49"/>
  <c r="I24" i="49"/>
  <c r="I23" i="49"/>
  <c r="I22" i="49"/>
  <c r="I21" i="49"/>
  <c r="I20" i="49"/>
  <c r="I19" i="49"/>
  <c r="I16" i="49"/>
  <c r="I15" i="49"/>
  <c r="I30" i="48"/>
  <c r="I29" i="48"/>
  <c r="I25" i="48"/>
  <c r="I24" i="48"/>
  <c r="I23" i="48"/>
  <c r="I22" i="48"/>
  <c r="I21" i="48"/>
  <c r="I20" i="48"/>
  <c r="I19" i="48"/>
  <c r="I16" i="48"/>
  <c r="I15" i="48"/>
  <c r="I30" i="47"/>
  <c r="I29" i="47"/>
  <c r="I25" i="47"/>
  <c r="I24" i="47"/>
  <c r="I23" i="47"/>
  <c r="I22" i="47"/>
  <c r="I21" i="47"/>
  <c r="I20" i="47"/>
  <c r="I19" i="47"/>
  <c r="I16" i="47"/>
  <c r="I15" i="47"/>
  <c r="I30" i="46"/>
  <c r="I21" i="46"/>
  <c r="I22" i="46"/>
  <c r="I23" i="46"/>
  <c r="I24" i="46"/>
  <c r="I25" i="46"/>
  <c r="I20" i="46"/>
  <c r="I16" i="46"/>
  <c r="I29" i="46"/>
  <c r="I19" i="46"/>
  <c r="I15" i="46"/>
  <c r="I34" i="45"/>
  <c r="I36" i="45"/>
  <c r="I30" i="45"/>
  <c r="I31" i="45"/>
  <c r="I15" i="45"/>
  <c r="H16" i="45"/>
  <c r="I17" i="45"/>
  <c r="I18" i="45"/>
  <c r="I27" i="45"/>
  <c r="I13" i="45"/>
  <c r="L34" i="43"/>
  <c r="L29" i="43"/>
  <c r="L21" i="43"/>
  <c r="L17" i="43"/>
  <c r="I23" i="42"/>
  <c r="I24" i="42"/>
  <c r="I16" i="42"/>
  <c r="I17" i="42"/>
  <c r="I27" i="42"/>
  <c r="I28" i="42"/>
  <c r="I19" i="42"/>
  <c r="I9" i="42"/>
  <c r="H10" i="42"/>
  <c r="I11" i="42"/>
  <c r="I12" i="42"/>
  <c r="I30" i="41"/>
  <c r="I31" i="41"/>
  <c r="I26" i="41"/>
  <c r="I27" i="41"/>
  <c r="I21" i="41"/>
  <c r="I24" i="41"/>
  <c r="I10" i="41"/>
  <c r="I12" i="41"/>
  <c r="H13" i="41"/>
  <c r="I36" i="10"/>
  <c r="I35" i="10"/>
  <c r="I29" i="40"/>
  <c r="I30" i="40"/>
  <c r="I22" i="40"/>
  <c r="I21" i="40"/>
  <c r="I20" i="40"/>
  <c r="I17" i="40"/>
  <c r="I18" i="40"/>
  <c r="I10" i="40"/>
  <c r="I8" i="40"/>
  <c r="I29" i="12"/>
  <c r="I30" i="12"/>
  <c r="I21" i="12"/>
  <c r="I17" i="12"/>
  <c r="I18" i="12"/>
  <c r="I10" i="12"/>
  <c r="I31" i="55"/>
  <c r="I17" i="54"/>
  <c r="I17" i="52"/>
  <c r="I31" i="51"/>
  <c r="I31" i="48"/>
  <c r="I31" i="52"/>
  <c r="I17" i="46"/>
  <c r="I26" i="56"/>
  <c r="I31" i="50"/>
  <c r="I17" i="50"/>
  <c r="I17" i="49"/>
  <c r="I17" i="48"/>
  <c r="I17" i="47"/>
  <c r="I17" i="56"/>
  <c r="I17" i="55"/>
  <c r="I31" i="54"/>
  <c r="I26" i="53"/>
  <c r="I17" i="53"/>
  <c r="I31" i="49"/>
  <c r="I31" i="47"/>
  <c r="I31" i="46"/>
  <c r="H11" i="12"/>
  <c r="I32" i="41"/>
  <c r="N33" i="1"/>
  <c r="Y33" i="1"/>
  <c r="I26" i="54"/>
  <c r="I27" i="54"/>
  <c r="H11" i="40"/>
  <c r="I12" i="40"/>
  <c r="I13" i="40"/>
  <c r="J23" i="43"/>
  <c r="J25" i="43"/>
  <c r="L39" i="43"/>
  <c r="L40" i="43"/>
  <c r="I37" i="45"/>
  <c r="I26" i="55"/>
  <c r="I26" i="52"/>
  <c r="I26" i="51"/>
  <c r="I27" i="51"/>
  <c r="I26" i="50"/>
  <c r="I26" i="49"/>
  <c r="I26" i="48"/>
  <c r="I26" i="47"/>
  <c r="I26" i="46"/>
  <c r="I20" i="42"/>
  <c r="I21" i="42"/>
  <c r="I14" i="41"/>
  <c r="I37" i="10"/>
  <c r="I23" i="40"/>
  <c r="I24" i="40"/>
  <c r="I39" i="45"/>
  <c r="N22" i="1"/>
  <c r="Y22" i="1"/>
  <c r="I27" i="55"/>
  <c r="I35" i="55"/>
  <c r="I37" i="55"/>
  <c r="I27" i="52"/>
  <c r="I35" i="52"/>
  <c r="I27" i="47"/>
  <c r="I35" i="47"/>
  <c r="I37" i="47"/>
  <c r="I34" i="41"/>
  <c r="I27" i="46"/>
  <c r="I35" i="46"/>
  <c r="I37" i="46"/>
  <c r="I27" i="53"/>
  <c r="I35" i="53"/>
  <c r="I27" i="49"/>
  <c r="I35" i="49"/>
  <c r="I37" i="49"/>
  <c r="I27" i="48"/>
  <c r="I35" i="48"/>
  <c r="I37" i="48"/>
  <c r="I27" i="50"/>
  <c r="I35" i="50"/>
  <c r="I37" i="50"/>
  <c r="I27" i="56"/>
  <c r="I35" i="56"/>
  <c r="L41" i="43"/>
  <c r="I31" i="40"/>
  <c r="I33" i="40"/>
  <c r="I35" i="51"/>
  <c r="I37" i="51"/>
  <c r="I35" i="54"/>
  <c r="I37" i="54"/>
  <c r="I29" i="42"/>
  <c r="I31" i="42"/>
  <c r="L46" i="39"/>
  <c r="E25" i="18"/>
  <c r="I37" i="56"/>
  <c r="N56" i="1"/>
  <c r="N53" i="1"/>
  <c r="I37" i="53"/>
  <c r="I37" i="52"/>
  <c r="N52" i="1"/>
  <c r="N49" i="1"/>
  <c r="N47" i="1"/>
  <c r="N46" i="1"/>
  <c r="N44" i="1"/>
  <c r="Y44" i="1"/>
  <c r="N39" i="1"/>
  <c r="N54" i="1"/>
  <c r="N48" i="1"/>
  <c r="N50" i="1"/>
  <c r="N51" i="1"/>
  <c r="N55" i="1"/>
  <c r="L50" i="39"/>
  <c r="L49" i="39"/>
  <c r="L48" i="39"/>
  <c r="L47" i="39"/>
  <c r="L33" i="39"/>
  <c r="L32" i="39"/>
  <c r="L30" i="39"/>
  <c r="L29" i="39"/>
  <c r="L16" i="39"/>
  <c r="L15" i="39"/>
  <c r="L14" i="39"/>
  <c r="L13" i="39"/>
  <c r="L12" i="39"/>
  <c r="L11" i="39"/>
  <c r="Y51" i="1"/>
  <c r="Y49" i="1"/>
  <c r="Y50" i="1"/>
  <c r="Y52" i="1"/>
  <c r="Y56" i="1"/>
  <c r="Y39" i="1"/>
  <c r="Y48" i="1"/>
  <c r="Y46" i="1"/>
  <c r="Y55" i="1"/>
  <c r="Y54" i="1"/>
  <c r="Y47" i="1"/>
  <c r="Y53" i="1"/>
  <c r="N337" i="1"/>
  <c r="L54" i="39"/>
  <c r="N102" i="1"/>
  <c r="N266" i="1"/>
  <c r="Y266" i="1"/>
  <c r="N234" i="1"/>
  <c r="Y234" i="1"/>
  <c r="N301" i="1"/>
  <c r="Y301" i="1"/>
  <c r="L20" i="39"/>
  <c r="L40" i="38"/>
  <c r="F39" i="38"/>
  <c r="L39" i="38"/>
  <c r="B39" i="38"/>
  <c r="L35" i="38"/>
  <c r="L34" i="38"/>
  <c r="L33" i="38"/>
  <c r="L32" i="38"/>
  <c r="T31" i="38"/>
  <c r="N21" i="38"/>
  <c r="N20" i="38"/>
  <c r="N19" i="38"/>
  <c r="N18" i="38"/>
  <c r="N17" i="38"/>
  <c r="N16" i="38"/>
  <c r="N15" i="38"/>
  <c r="N14" i="38"/>
  <c r="Y102" i="1"/>
  <c r="N371" i="1"/>
  <c r="Y337" i="1"/>
  <c r="N205" i="1"/>
  <c r="L36" i="38"/>
  <c r="L41" i="38"/>
  <c r="L22" i="38"/>
  <c r="J27" i="38"/>
  <c r="J29" i="38"/>
  <c r="Y205" i="1"/>
  <c r="N405" i="1"/>
  <c r="Y371" i="1"/>
  <c r="L46" i="38"/>
  <c r="Z9" i="38"/>
  <c r="Q43" i="38"/>
  <c r="N438" i="1"/>
  <c r="Y405" i="1"/>
  <c r="L48" i="38"/>
  <c r="P46" i="38"/>
  <c r="N472" i="1"/>
  <c r="Y438" i="1"/>
  <c r="I29" i="11"/>
  <c r="I30" i="11"/>
  <c r="I25" i="11"/>
  <c r="I26" i="11"/>
  <c r="I31" i="10"/>
  <c r="I30" i="10"/>
  <c r="I22" i="10"/>
  <c r="I23" i="10"/>
  <c r="I24" i="10"/>
  <c r="I25" i="10"/>
  <c r="I18" i="10"/>
  <c r="Y472" i="1"/>
  <c r="I32" i="10"/>
  <c r="L36" i="35"/>
  <c r="L21" i="35"/>
  <c r="L30" i="35"/>
  <c r="L17" i="35"/>
  <c r="O38" i="34"/>
  <c r="O39" i="34"/>
  <c r="L32" i="34"/>
  <c r="L19" i="34"/>
  <c r="L13" i="34"/>
  <c r="H12" i="34"/>
  <c r="L17" i="32"/>
  <c r="J23" i="32"/>
  <c r="J25" i="32"/>
  <c r="L36" i="32"/>
  <c r="L37" i="32"/>
  <c r="L38" i="32"/>
  <c r="J23" i="35"/>
  <c r="J25" i="35"/>
  <c r="L41" i="35"/>
  <c r="L42" i="35"/>
  <c r="L40" i="34"/>
  <c r="J25" i="34"/>
  <c r="J27" i="34"/>
  <c r="L42" i="34"/>
  <c r="L43" i="35"/>
  <c r="L43" i="34"/>
  <c r="L44" i="34"/>
  <c r="J34" i="18"/>
  <c r="J29" i="18"/>
  <c r="J30" i="18"/>
  <c r="J25" i="18"/>
  <c r="G24" i="18"/>
  <c r="J24" i="18"/>
  <c r="J12" i="18"/>
  <c r="J11" i="18"/>
  <c r="J8" i="18"/>
  <c r="L49" i="16"/>
  <c r="L48" i="16"/>
  <c r="L47" i="16"/>
  <c r="L46" i="16"/>
  <c r="L45" i="16"/>
  <c r="L44" i="16"/>
  <c r="L43" i="16"/>
  <c r="L33" i="16"/>
  <c r="L32" i="16"/>
  <c r="L31" i="16"/>
  <c r="L30" i="16"/>
  <c r="L29" i="16"/>
  <c r="L28" i="16"/>
  <c r="L27" i="16"/>
  <c r="L17" i="16"/>
  <c r="L16" i="16"/>
  <c r="L15" i="16"/>
  <c r="L14" i="16"/>
  <c r="L13" i="16"/>
  <c r="L12" i="16"/>
  <c r="L11" i="16"/>
  <c r="L34" i="16"/>
  <c r="L36" i="16"/>
  <c r="L50" i="16"/>
  <c r="L52" i="16"/>
  <c r="L18" i="16"/>
  <c r="J13" i="18"/>
  <c r="J16" i="18"/>
  <c r="J17" i="18"/>
  <c r="J26" i="18"/>
  <c r="L20" i="16"/>
  <c r="N41" i="1"/>
  <c r="N43" i="1"/>
  <c r="N42" i="1"/>
  <c r="J19" i="18"/>
  <c r="J21" i="18"/>
  <c r="Y42" i="1"/>
  <c r="Y43" i="1"/>
  <c r="Y41" i="1"/>
  <c r="G37" i="18"/>
  <c r="G39" i="18"/>
  <c r="L33" i="13"/>
  <c r="H12" i="13"/>
  <c r="L13" i="13"/>
  <c r="J21" i="13"/>
  <c r="J23" i="13"/>
  <c r="K31" i="39"/>
  <c r="L31" i="39"/>
  <c r="L38" i="13"/>
  <c r="L39" i="13"/>
  <c r="L37" i="39"/>
  <c r="N206" i="1"/>
  <c r="L40" i="13"/>
  <c r="I22" i="12"/>
  <c r="I20" i="12"/>
  <c r="I21" i="11"/>
  <c r="I20" i="11"/>
  <c r="I19" i="11"/>
  <c r="I16" i="11"/>
  <c r="I17" i="11"/>
  <c r="I9" i="11"/>
  <c r="I26" i="10"/>
  <c r="I17" i="10"/>
  <c r="I19" i="10"/>
  <c r="I10" i="10"/>
  <c r="I21" i="10"/>
  <c r="I9" i="10"/>
  <c r="I20" i="9"/>
  <c r="I24" i="9"/>
  <c r="I11" i="9"/>
  <c r="H12" i="9"/>
  <c r="I9" i="9"/>
  <c r="Y206" i="1"/>
  <c r="H11" i="10"/>
  <c r="I12" i="10"/>
  <c r="I13" i="10"/>
  <c r="I22" i="11"/>
  <c r="H10" i="11"/>
  <c r="I11" i="11"/>
  <c r="I12" i="11"/>
  <c r="I12" i="12"/>
  <c r="I13" i="12"/>
  <c r="I23" i="12"/>
  <c r="I24" i="12"/>
  <c r="I31" i="12"/>
  <c r="I33" i="12"/>
  <c r="I27" i="10"/>
  <c r="I13" i="9"/>
  <c r="I14" i="9"/>
  <c r="I25" i="9"/>
  <c r="I32" i="9"/>
  <c r="I34" i="9"/>
  <c r="N35" i="1"/>
  <c r="Y35" i="1"/>
  <c r="I23" i="11"/>
  <c r="N121" i="1"/>
  <c r="N40" i="1"/>
  <c r="I28" i="10"/>
  <c r="Y121" i="1"/>
  <c r="Y40" i="1"/>
  <c r="N171" i="1"/>
  <c r="Y171" i="1"/>
  <c r="I38" i="10"/>
  <c r="I40" i="10"/>
  <c r="I31" i="11"/>
  <c r="I33" i="11"/>
  <c r="N38" i="1"/>
  <c r="N36" i="1"/>
  <c r="Y36" i="1"/>
  <c r="Y38" i="1"/>
  <c r="P13" i="203"/>
  <c r="I24" i="121"/>
  <c r="I32" i="121"/>
  <c r="I34" i="121"/>
  <c r="I25" i="125"/>
  <c r="I27" i="125"/>
  <c r="N207" i="1"/>
  <c r="Y207" i="1"/>
  <c r="N129" i="1"/>
  <c r="Y129" i="1"/>
  <c r="N117" i="1"/>
  <c r="Y117" i="1"/>
  <c r="N142" i="1"/>
  <c r="Y142" i="1"/>
  <c r="N167" i="1"/>
  <c r="Y167" i="1"/>
  <c r="Y505" i="1"/>
  <c r="Z10" i="38"/>
  <c r="Z11" i="38"/>
  <c r="H24" i="158"/>
  <c r="H39" i="158"/>
  <c r="Q3" i="1"/>
  <c r="O28" i="1"/>
  <c r="P28" i="1"/>
  <c r="Q28" i="1"/>
  <c r="O501" i="1"/>
  <c r="P501" i="1"/>
  <c r="Q501" i="1"/>
  <c r="O502" i="1"/>
  <c r="P502" i="1"/>
  <c r="Q502" i="1"/>
  <c r="O490" i="1"/>
  <c r="P490" i="1"/>
  <c r="Q490" i="1"/>
  <c r="O486" i="1"/>
  <c r="P486" i="1"/>
  <c r="Q486" i="1"/>
  <c r="O482" i="1"/>
  <c r="P482" i="1"/>
  <c r="Q482" i="1"/>
  <c r="O478" i="1"/>
  <c r="P478" i="1"/>
  <c r="Q478" i="1"/>
  <c r="O472" i="1"/>
  <c r="P472" i="1"/>
  <c r="Q472" i="1"/>
  <c r="O468" i="1"/>
  <c r="P468" i="1"/>
  <c r="Q468" i="1"/>
  <c r="O460" i="1"/>
  <c r="P460" i="1"/>
  <c r="Q460" i="1"/>
  <c r="O454" i="1"/>
  <c r="P454" i="1"/>
  <c r="Q454" i="1"/>
  <c r="O450" i="1"/>
  <c r="P450" i="1"/>
  <c r="Q450" i="1"/>
  <c r="O446" i="1"/>
  <c r="P446" i="1"/>
  <c r="Q446" i="1"/>
  <c r="O434" i="1"/>
  <c r="P434" i="1"/>
  <c r="Q434" i="1"/>
  <c r="O438" i="1"/>
  <c r="P438" i="1"/>
  <c r="Q438" i="1"/>
  <c r="O428" i="1"/>
  <c r="P428" i="1"/>
  <c r="Q428" i="1"/>
  <c r="O418" i="1"/>
  <c r="P418" i="1"/>
  <c r="Q418" i="1"/>
  <c r="O422" i="1"/>
  <c r="P422" i="1"/>
  <c r="Q422" i="1"/>
  <c r="O414" i="1"/>
  <c r="P414" i="1"/>
  <c r="Q414" i="1"/>
  <c r="O410" i="1"/>
  <c r="P410" i="1"/>
  <c r="Q410" i="1"/>
  <c r="O404" i="1"/>
  <c r="P404" i="1"/>
  <c r="Q404" i="1"/>
  <c r="O400" i="1"/>
  <c r="P400" i="1"/>
  <c r="Q400" i="1"/>
  <c r="O383" i="1"/>
  <c r="P383" i="1"/>
  <c r="Q383" i="1"/>
  <c r="O387" i="1"/>
  <c r="P387" i="1"/>
  <c r="Q387" i="1"/>
  <c r="O382" i="1"/>
  <c r="P382" i="1"/>
  <c r="Q382" i="1"/>
  <c r="O378" i="1"/>
  <c r="P378" i="1"/>
  <c r="Q378" i="1"/>
  <c r="O368" i="1"/>
  <c r="P368" i="1"/>
  <c r="Q368" i="1"/>
  <c r="O372" i="1"/>
  <c r="P372" i="1"/>
  <c r="Q372" i="1"/>
  <c r="O360" i="1"/>
  <c r="P360" i="1"/>
  <c r="Q360" i="1"/>
  <c r="O351" i="1"/>
  <c r="P351" i="1"/>
  <c r="Q351" i="1"/>
  <c r="O355" i="1"/>
  <c r="P355" i="1"/>
  <c r="Q355" i="1"/>
  <c r="O346" i="1"/>
  <c r="P346" i="1"/>
  <c r="Q346" i="1"/>
  <c r="O342" i="1"/>
  <c r="P342" i="1"/>
  <c r="Q342" i="1"/>
  <c r="O336" i="1"/>
  <c r="P336" i="1"/>
  <c r="Q336" i="1"/>
  <c r="O332" i="1"/>
  <c r="P332" i="1"/>
  <c r="Q332" i="1"/>
  <c r="O324" i="1"/>
  <c r="P324" i="1"/>
  <c r="Q324" i="1"/>
  <c r="O310" i="1"/>
  <c r="P310" i="1"/>
  <c r="Q310" i="1"/>
  <c r="O314" i="1"/>
  <c r="P314" i="1"/>
  <c r="Q314" i="1"/>
  <c r="O318" i="1"/>
  <c r="P318" i="1"/>
  <c r="Q318" i="1"/>
  <c r="O306" i="1"/>
  <c r="P306" i="1"/>
  <c r="Q306" i="1"/>
  <c r="O300" i="1"/>
  <c r="P300" i="1"/>
  <c r="Q300" i="1"/>
  <c r="O296" i="1"/>
  <c r="P296" i="1"/>
  <c r="Q296" i="1"/>
  <c r="O281" i="1"/>
  <c r="P281" i="1"/>
  <c r="Q281" i="1"/>
  <c r="O285" i="1"/>
  <c r="P285" i="1"/>
  <c r="Q285" i="1"/>
  <c r="O278" i="1"/>
  <c r="P278" i="1"/>
  <c r="Q278" i="1"/>
  <c r="O274" i="1"/>
  <c r="P274" i="1"/>
  <c r="Q274" i="1"/>
  <c r="O269" i="1"/>
  <c r="P269" i="1"/>
  <c r="O265" i="1"/>
  <c r="P265" i="1"/>
  <c r="Q265" i="1"/>
  <c r="O261" i="1"/>
  <c r="P261" i="1"/>
  <c r="Q261" i="1"/>
  <c r="O242" i="1"/>
  <c r="P242" i="1"/>
  <c r="Q242" i="1"/>
  <c r="O246" i="1"/>
  <c r="P246" i="1"/>
  <c r="Q246" i="1"/>
  <c r="O250" i="1"/>
  <c r="P250" i="1"/>
  <c r="Q250" i="1"/>
  <c r="O237" i="1"/>
  <c r="P237" i="1"/>
  <c r="Q237" i="1"/>
  <c r="O233" i="1"/>
  <c r="P233" i="1"/>
  <c r="Q233" i="1"/>
  <c r="O229" i="1"/>
  <c r="P229" i="1"/>
  <c r="Q229" i="1"/>
  <c r="O215" i="1"/>
  <c r="P215" i="1"/>
  <c r="Q215" i="1"/>
  <c r="O219" i="1"/>
  <c r="P219" i="1"/>
  <c r="Q219" i="1"/>
  <c r="O213" i="1"/>
  <c r="P213" i="1"/>
  <c r="Q213" i="1"/>
  <c r="O209" i="1"/>
  <c r="P209" i="1"/>
  <c r="Q209" i="1"/>
  <c r="O200" i="1"/>
  <c r="P200" i="1"/>
  <c r="Q200" i="1"/>
  <c r="O195" i="1"/>
  <c r="P195" i="1"/>
  <c r="Q195" i="1"/>
  <c r="O188" i="1"/>
  <c r="P188" i="1"/>
  <c r="Q188" i="1"/>
  <c r="O174" i="1"/>
  <c r="P174" i="1"/>
  <c r="Q174" i="1"/>
  <c r="O178" i="1"/>
  <c r="P178" i="1"/>
  <c r="Q178" i="1"/>
  <c r="O182" i="1"/>
  <c r="P182" i="1"/>
  <c r="Q182" i="1"/>
  <c r="O166" i="1"/>
  <c r="P166" i="1"/>
  <c r="Q166" i="1"/>
  <c r="O147" i="1"/>
  <c r="P147" i="1"/>
  <c r="Q147" i="1"/>
  <c r="O151" i="1"/>
  <c r="P151" i="1"/>
  <c r="Q151" i="1"/>
  <c r="O155" i="1"/>
  <c r="P155" i="1"/>
  <c r="Q155" i="1"/>
  <c r="O146" i="1"/>
  <c r="P146" i="1"/>
  <c r="Q146" i="1"/>
  <c r="O140" i="1"/>
  <c r="P140" i="1"/>
  <c r="Q140" i="1"/>
  <c r="O122" i="1"/>
  <c r="P122" i="1"/>
  <c r="Q122" i="1"/>
  <c r="O126" i="1"/>
  <c r="P126" i="1"/>
  <c r="Q126" i="1"/>
  <c r="O130" i="1"/>
  <c r="P130" i="1"/>
  <c r="Q130" i="1"/>
  <c r="O118" i="1"/>
  <c r="P118" i="1"/>
  <c r="Q118" i="1"/>
  <c r="O114" i="1"/>
  <c r="P114" i="1"/>
  <c r="Q114" i="1"/>
  <c r="O109" i="1"/>
  <c r="P109" i="1"/>
  <c r="Q109" i="1"/>
  <c r="O100" i="1"/>
  <c r="P100" i="1"/>
  <c r="Q100" i="1"/>
  <c r="O97" i="1"/>
  <c r="P97" i="1"/>
  <c r="Q97" i="1"/>
  <c r="O89" i="1"/>
  <c r="P89" i="1"/>
  <c r="Q89" i="1"/>
  <c r="O93" i="1"/>
  <c r="P93" i="1"/>
  <c r="Q93" i="1"/>
  <c r="O76" i="1"/>
  <c r="P76" i="1"/>
  <c r="Q76" i="1"/>
  <c r="O80" i="1"/>
  <c r="P80" i="1"/>
  <c r="Q80" i="1"/>
  <c r="O495" i="1"/>
  <c r="P495" i="1"/>
  <c r="Q495" i="1"/>
  <c r="O489" i="1"/>
  <c r="P489" i="1"/>
  <c r="Q489" i="1"/>
  <c r="O485" i="1"/>
  <c r="P485" i="1"/>
  <c r="Q485" i="1"/>
  <c r="O481" i="1"/>
  <c r="P481" i="1"/>
  <c r="Q481" i="1"/>
  <c r="O477" i="1"/>
  <c r="P477" i="1"/>
  <c r="Q477" i="1"/>
  <c r="O471" i="1"/>
  <c r="P471" i="1"/>
  <c r="Q471" i="1"/>
  <c r="O467" i="1"/>
  <c r="P467" i="1"/>
  <c r="Q467" i="1"/>
  <c r="O457" i="1"/>
  <c r="P457" i="1"/>
  <c r="Q457" i="1"/>
  <c r="O453" i="1"/>
  <c r="P453" i="1"/>
  <c r="Q453" i="1"/>
  <c r="O449" i="1"/>
  <c r="P449" i="1"/>
  <c r="Q449" i="1"/>
  <c r="O445" i="1"/>
  <c r="P445" i="1"/>
  <c r="Q445" i="1"/>
  <c r="O435" i="1"/>
  <c r="P435" i="1"/>
  <c r="Q435" i="1"/>
  <c r="O439" i="1"/>
  <c r="P439" i="1"/>
  <c r="Q439" i="1"/>
  <c r="O427" i="1"/>
  <c r="P427" i="1"/>
  <c r="Q427" i="1"/>
  <c r="O419" i="1"/>
  <c r="P419" i="1"/>
  <c r="Q419" i="1"/>
  <c r="O423" i="1"/>
  <c r="P423" i="1"/>
  <c r="Q423" i="1"/>
  <c r="O413" i="1"/>
  <c r="P413" i="1"/>
  <c r="Q413" i="1"/>
  <c r="O401" i="1"/>
  <c r="P401" i="1"/>
  <c r="Q401" i="1"/>
  <c r="O405" i="1"/>
  <c r="P405" i="1"/>
  <c r="Q405" i="1"/>
  <c r="O395" i="1"/>
  <c r="P395" i="1"/>
  <c r="Q395" i="1"/>
  <c r="O384" i="1"/>
  <c r="P384" i="1"/>
  <c r="Q384" i="1"/>
  <c r="O388" i="1"/>
  <c r="P388" i="1"/>
  <c r="Q388" i="1"/>
  <c r="O381" i="1"/>
  <c r="P381" i="1"/>
  <c r="Q381" i="1"/>
  <c r="O377" i="1"/>
  <c r="P377" i="1"/>
  <c r="Q377" i="1"/>
  <c r="O369" i="1"/>
  <c r="P369" i="1"/>
  <c r="Q369" i="1"/>
  <c r="O373" i="1"/>
  <c r="P373" i="1"/>
  <c r="Q373" i="1"/>
  <c r="O359" i="1"/>
  <c r="P359" i="1"/>
  <c r="Q359" i="1"/>
  <c r="O352" i="1"/>
  <c r="P352" i="1"/>
  <c r="Q352" i="1"/>
  <c r="O356" i="1"/>
  <c r="P356" i="1"/>
  <c r="Q356" i="1"/>
  <c r="O345" i="1"/>
  <c r="P345" i="1"/>
  <c r="Q345" i="1"/>
  <c r="O339" i="1"/>
  <c r="P339" i="1"/>
  <c r="Q339" i="1"/>
  <c r="O335" i="1"/>
  <c r="P335" i="1"/>
  <c r="Q335" i="1"/>
  <c r="O331" i="1"/>
  <c r="P331" i="1"/>
  <c r="Q331" i="1"/>
  <c r="O307" i="1"/>
  <c r="P307" i="1"/>
  <c r="Q307" i="1"/>
  <c r="O311" i="1"/>
  <c r="P311" i="1"/>
  <c r="Q311" i="1"/>
  <c r="O315" i="1"/>
  <c r="P315" i="1"/>
  <c r="Q315" i="1"/>
  <c r="O319" i="1"/>
  <c r="P319" i="1"/>
  <c r="Q319" i="1"/>
  <c r="O297" i="1"/>
  <c r="P297" i="1"/>
  <c r="Q297" i="1"/>
  <c r="O301" i="1"/>
  <c r="P301" i="1"/>
  <c r="Q301" i="1"/>
  <c r="O291" i="1"/>
  <c r="P291" i="1"/>
  <c r="Q291" i="1"/>
  <c r="O282" i="1"/>
  <c r="P282" i="1"/>
  <c r="Q282" i="1"/>
  <c r="O286" i="1"/>
  <c r="P286" i="1"/>
  <c r="Q286" i="1"/>
  <c r="O277" i="1"/>
  <c r="P277" i="1"/>
  <c r="Q277" i="1"/>
  <c r="O273" i="1"/>
  <c r="P273" i="1"/>
  <c r="Q273" i="1"/>
  <c r="O268" i="1"/>
  <c r="P268" i="1"/>
  <c r="Q268" i="1"/>
  <c r="O264" i="1"/>
  <c r="P264" i="1"/>
  <c r="Q264" i="1"/>
  <c r="O256" i="1"/>
  <c r="P256" i="1"/>
  <c r="Q256" i="1"/>
  <c r="O243" i="1"/>
  <c r="P243" i="1"/>
  <c r="Q243" i="1"/>
  <c r="O247" i="1"/>
  <c r="P247" i="1"/>
  <c r="Q247" i="1"/>
  <c r="O251" i="1"/>
  <c r="P251" i="1"/>
  <c r="Q251" i="1"/>
  <c r="O236" i="1"/>
  <c r="P236" i="1"/>
  <c r="Q236" i="1"/>
  <c r="O232" i="1"/>
  <c r="P232" i="1"/>
  <c r="Q232" i="1"/>
  <c r="O228" i="1"/>
  <c r="P228" i="1"/>
  <c r="Q228" i="1"/>
  <c r="O216" i="1"/>
  <c r="P216" i="1"/>
  <c r="Q216" i="1"/>
  <c r="O220" i="1"/>
  <c r="P220" i="1"/>
  <c r="Q220" i="1"/>
  <c r="O206" i="1"/>
  <c r="P206" i="1"/>
  <c r="Q206" i="1"/>
  <c r="O210" i="1"/>
  <c r="P210" i="1"/>
  <c r="Q210" i="1"/>
  <c r="O201" i="1"/>
  <c r="P201" i="1"/>
  <c r="Q201" i="1"/>
  <c r="O193" i="1"/>
  <c r="P193" i="1"/>
  <c r="Q193" i="1"/>
  <c r="O494" i="1"/>
  <c r="P494" i="1"/>
  <c r="Q494" i="1"/>
  <c r="O488" i="1"/>
  <c r="P488" i="1"/>
  <c r="Q488" i="1"/>
  <c r="O484" i="1"/>
  <c r="P484" i="1"/>
  <c r="Q484" i="1"/>
  <c r="O480" i="1"/>
  <c r="P480" i="1"/>
  <c r="Q480" i="1"/>
  <c r="O474" i="1"/>
  <c r="P474" i="1"/>
  <c r="Q474" i="1"/>
  <c r="O470" i="1"/>
  <c r="P470" i="1"/>
  <c r="Q470" i="1"/>
  <c r="O462" i="1"/>
  <c r="P462" i="1"/>
  <c r="Q462" i="1"/>
  <c r="O456" i="1"/>
  <c r="P456" i="1"/>
  <c r="Q456" i="1"/>
  <c r="O452" i="1"/>
  <c r="P452" i="1"/>
  <c r="Q452" i="1"/>
  <c r="O448" i="1"/>
  <c r="P448" i="1"/>
  <c r="Q448" i="1"/>
  <c r="O444" i="1"/>
  <c r="P444" i="1"/>
  <c r="Q444" i="1"/>
  <c r="O436" i="1"/>
  <c r="P436" i="1"/>
  <c r="Q436" i="1"/>
  <c r="O440" i="1"/>
  <c r="P440" i="1"/>
  <c r="Q440" i="1"/>
  <c r="O426" i="1"/>
  <c r="P426" i="1"/>
  <c r="Q426" i="1"/>
  <c r="O420" i="1"/>
  <c r="P420" i="1"/>
  <c r="Q420" i="1"/>
  <c r="O416" i="1"/>
  <c r="P416" i="1"/>
  <c r="Q416" i="1"/>
  <c r="O412" i="1"/>
  <c r="P412" i="1"/>
  <c r="Q412" i="1"/>
  <c r="O402" i="1"/>
  <c r="P402" i="1"/>
  <c r="Q402" i="1"/>
  <c r="O406" i="1"/>
  <c r="P406" i="1"/>
  <c r="Q406" i="1"/>
  <c r="O394" i="1"/>
  <c r="P394" i="1"/>
  <c r="Q394" i="1"/>
  <c r="O385" i="1"/>
  <c r="P385" i="1"/>
  <c r="Q385" i="1"/>
  <c r="O389" i="1"/>
  <c r="P389" i="1"/>
  <c r="Q389" i="1"/>
  <c r="O380" i="1"/>
  <c r="P380" i="1"/>
  <c r="Q380" i="1"/>
  <c r="O376" i="1"/>
  <c r="P376" i="1"/>
  <c r="Q376" i="1"/>
  <c r="O370" i="1"/>
  <c r="P370" i="1"/>
  <c r="Q370" i="1"/>
  <c r="O366" i="1"/>
  <c r="P366" i="1"/>
  <c r="Q366" i="1"/>
  <c r="O349" i="1"/>
  <c r="P349" i="1"/>
  <c r="Q349" i="1"/>
  <c r="O353" i="1"/>
  <c r="P353" i="1"/>
  <c r="Q353" i="1"/>
  <c r="O348" i="1"/>
  <c r="P348" i="1"/>
  <c r="Q348" i="1"/>
  <c r="O344" i="1"/>
  <c r="P344" i="1"/>
  <c r="Q344" i="1"/>
  <c r="O338" i="1"/>
  <c r="P338" i="1"/>
  <c r="Q338" i="1"/>
  <c r="O334" i="1"/>
  <c r="P334" i="1"/>
  <c r="Q334" i="1"/>
  <c r="O326" i="1"/>
  <c r="P326" i="1"/>
  <c r="Q326" i="1"/>
  <c r="O308" i="1"/>
  <c r="P308" i="1"/>
  <c r="Q308" i="1"/>
  <c r="O312" i="1"/>
  <c r="P312" i="1"/>
  <c r="Q312" i="1"/>
  <c r="O316" i="1"/>
  <c r="P316" i="1"/>
  <c r="Q316" i="1"/>
  <c r="O320" i="1"/>
  <c r="P320" i="1"/>
  <c r="Q320" i="1"/>
  <c r="O298" i="1"/>
  <c r="P298" i="1"/>
  <c r="Q298" i="1"/>
  <c r="O302" i="1"/>
  <c r="P302" i="1"/>
  <c r="Q302" i="1"/>
  <c r="O290" i="1"/>
  <c r="P290" i="1"/>
  <c r="Q290" i="1"/>
  <c r="O283" i="1"/>
  <c r="P283" i="1"/>
  <c r="Q283" i="1"/>
  <c r="O280" i="1"/>
  <c r="P280" i="1"/>
  <c r="Q280" i="1"/>
  <c r="O276" i="1"/>
  <c r="P276" i="1"/>
  <c r="Q276" i="1"/>
  <c r="O272" i="1"/>
  <c r="P272" i="1"/>
  <c r="Q272" i="1"/>
  <c r="O267" i="1"/>
  <c r="P267" i="1"/>
  <c r="Q267" i="1"/>
  <c r="O263" i="1"/>
  <c r="P263" i="1"/>
  <c r="Q263" i="1"/>
  <c r="O255" i="1"/>
  <c r="P255" i="1"/>
  <c r="Q255" i="1"/>
  <c r="O244" i="1"/>
  <c r="P244" i="1"/>
  <c r="Q244" i="1"/>
  <c r="O248" i="1"/>
  <c r="P248" i="1"/>
  <c r="Q248" i="1"/>
  <c r="O241" i="1"/>
  <c r="P241" i="1"/>
  <c r="Q241" i="1"/>
  <c r="O235" i="1"/>
  <c r="P235" i="1"/>
  <c r="Q235" i="1"/>
  <c r="O231" i="1"/>
  <c r="P231" i="1"/>
  <c r="Q231" i="1"/>
  <c r="O227" i="1"/>
  <c r="P227" i="1"/>
  <c r="Q227" i="1"/>
  <c r="O217" i="1"/>
  <c r="P217" i="1"/>
  <c r="Q217" i="1"/>
  <c r="O221" i="1"/>
  <c r="P221" i="1"/>
  <c r="Q221" i="1"/>
  <c r="O207" i="1"/>
  <c r="P207" i="1"/>
  <c r="Q207" i="1"/>
  <c r="O211" i="1"/>
  <c r="O202" i="1"/>
  <c r="P202" i="1"/>
  <c r="Q202" i="1"/>
  <c r="O192" i="1"/>
  <c r="P192" i="1"/>
  <c r="Q192" i="1"/>
  <c r="O172" i="1"/>
  <c r="P172" i="1"/>
  <c r="Q172" i="1"/>
  <c r="O176" i="1"/>
  <c r="P176" i="1"/>
  <c r="Q176" i="1"/>
  <c r="O180" i="1"/>
  <c r="P180" i="1"/>
  <c r="Q180" i="1"/>
  <c r="O164" i="1"/>
  <c r="P164" i="1"/>
  <c r="Q164" i="1"/>
  <c r="O168" i="1"/>
  <c r="P168" i="1"/>
  <c r="Q168" i="1"/>
  <c r="O149" i="1"/>
  <c r="P149" i="1"/>
  <c r="Q149" i="1"/>
  <c r="O153" i="1"/>
  <c r="P153" i="1"/>
  <c r="Q153" i="1"/>
  <c r="O157" i="1"/>
  <c r="P157" i="1"/>
  <c r="Q157" i="1"/>
  <c r="O142" i="1"/>
  <c r="P142" i="1"/>
  <c r="Q142" i="1"/>
  <c r="O138" i="1"/>
  <c r="P138" i="1"/>
  <c r="Q138" i="1"/>
  <c r="O124" i="1"/>
  <c r="P124" i="1"/>
  <c r="Q124" i="1"/>
  <c r="O128" i="1"/>
  <c r="P128" i="1"/>
  <c r="Q128" i="1"/>
  <c r="O132" i="1"/>
  <c r="P132" i="1"/>
  <c r="Q132" i="1"/>
  <c r="O116" i="1"/>
  <c r="P116" i="1"/>
  <c r="Q116" i="1"/>
  <c r="O108" i="1"/>
  <c r="P108" i="1"/>
  <c r="Q108" i="1"/>
  <c r="O107" i="1"/>
  <c r="P107" i="1"/>
  <c r="Q107" i="1"/>
  <c r="O98" i="1"/>
  <c r="P98" i="1"/>
  <c r="Q98" i="1"/>
  <c r="O102" i="1"/>
  <c r="P102" i="1"/>
  <c r="Q102" i="1"/>
  <c r="O87" i="1"/>
  <c r="P87" i="1"/>
  <c r="Q87" i="1"/>
  <c r="O91" i="1"/>
  <c r="P91" i="1"/>
  <c r="Q91" i="1"/>
  <c r="O74" i="1"/>
  <c r="P74" i="1"/>
  <c r="Q74" i="1"/>
  <c r="O78" i="1"/>
  <c r="P78" i="1"/>
  <c r="Q78" i="1"/>
  <c r="O63" i="1"/>
  <c r="P63" i="1"/>
  <c r="Q63" i="1"/>
  <c r="O493" i="1"/>
  <c r="P493" i="1"/>
  <c r="Q493" i="1"/>
  <c r="O473" i="1"/>
  <c r="P473" i="1"/>
  <c r="Q473" i="1"/>
  <c r="O451" i="1"/>
  <c r="P451" i="1"/>
  <c r="Q451" i="1"/>
  <c r="O433" i="1"/>
  <c r="P433" i="1"/>
  <c r="Q433" i="1"/>
  <c r="O411" i="1"/>
  <c r="P411" i="1"/>
  <c r="Q411" i="1"/>
  <c r="O386" i="1"/>
  <c r="P386" i="1"/>
  <c r="Q386" i="1"/>
  <c r="O371" i="1"/>
  <c r="P371" i="1"/>
  <c r="Q371" i="1"/>
  <c r="O347" i="1"/>
  <c r="P347" i="1"/>
  <c r="Q347" i="1"/>
  <c r="O325" i="1"/>
  <c r="P325" i="1"/>
  <c r="Q325" i="1"/>
  <c r="O321" i="1"/>
  <c r="P321" i="1"/>
  <c r="Q321" i="1"/>
  <c r="O284" i="1"/>
  <c r="P284" i="1"/>
  <c r="Q284" i="1"/>
  <c r="O266" i="1"/>
  <c r="P266" i="1"/>
  <c r="Q266" i="1"/>
  <c r="O249" i="1"/>
  <c r="P249" i="1"/>
  <c r="Q249" i="1"/>
  <c r="O214" i="1"/>
  <c r="P214" i="1"/>
  <c r="Q214" i="1"/>
  <c r="O205" i="1"/>
  <c r="P205" i="1"/>
  <c r="Q205" i="1"/>
  <c r="O189" i="1"/>
  <c r="P189" i="1"/>
  <c r="Q189" i="1"/>
  <c r="O177" i="1"/>
  <c r="P177" i="1"/>
  <c r="Q177" i="1"/>
  <c r="O165" i="1"/>
  <c r="P165" i="1"/>
  <c r="Q165" i="1"/>
  <c r="O150" i="1"/>
  <c r="P150" i="1"/>
  <c r="Q150" i="1"/>
  <c r="O158" i="1"/>
  <c r="P158" i="1"/>
  <c r="Q158" i="1"/>
  <c r="O137" i="1"/>
  <c r="P137" i="1"/>
  <c r="Q137" i="1"/>
  <c r="O129" i="1"/>
  <c r="P129" i="1"/>
  <c r="Q129" i="1"/>
  <c r="O115" i="1"/>
  <c r="P115" i="1"/>
  <c r="Q115" i="1"/>
  <c r="O103" i="1"/>
  <c r="P103" i="1"/>
  <c r="Q103" i="1"/>
  <c r="O92" i="1"/>
  <c r="P92" i="1"/>
  <c r="Q92" i="1"/>
  <c r="O79" i="1"/>
  <c r="P79" i="1"/>
  <c r="Q79" i="1"/>
  <c r="O66" i="1"/>
  <c r="P66" i="1"/>
  <c r="Q66" i="1"/>
  <c r="O70" i="1"/>
  <c r="P70" i="1"/>
  <c r="Q70" i="1"/>
  <c r="O41" i="1"/>
  <c r="P41" i="1"/>
  <c r="Q41" i="1"/>
  <c r="O45" i="1"/>
  <c r="P45" i="1"/>
  <c r="Q45" i="1"/>
  <c r="O49" i="1"/>
  <c r="P49" i="1"/>
  <c r="Q49" i="1"/>
  <c r="O53" i="1"/>
  <c r="P53" i="1"/>
  <c r="Q53" i="1"/>
  <c r="O57" i="1"/>
  <c r="P57" i="1"/>
  <c r="Q57" i="1"/>
  <c r="O61" i="1"/>
  <c r="P61" i="1"/>
  <c r="Q61" i="1"/>
  <c r="O37" i="1"/>
  <c r="P37" i="1"/>
  <c r="Q37" i="1"/>
  <c r="O34" i="1"/>
  <c r="P34" i="1"/>
  <c r="O19" i="1"/>
  <c r="P19" i="1"/>
  <c r="Q19" i="1"/>
  <c r="O23" i="1"/>
  <c r="P23" i="1"/>
  <c r="Q23" i="1"/>
  <c r="O25" i="1"/>
  <c r="P25" i="1"/>
  <c r="Q25" i="1"/>
  <c r="O12" i="1"/>
  <c r="P12" i="1"/>
  <c r="Q12" i="1"/>
  <c r="O8" i="1"/>
  <c r="P8" i="1"/>
  <c r="Q8" i="1"/>
  <c r="O479" i="1"/>
  <c r="P479" i="1"/>
  <c r="Q479" i="1"/>
  <c r="O437" i="1"/>
  <c r="P437" i="1"/>
  <c r="Q437" i="1"/>
  <c r="O393" i="1"/>
  <c r="P393" i="1"/>
  <c r="Q393" i="1"/>
  <c r="O354" i="1"/>
  <c r="P354" i="1"/>
  <c r="Q354" i="1"/>
  <c r="O289" i="1"/>
  <c r="P289" i="1"/>
  <c r="Q289" i="1"/>
  <c r="O245" i="1"/>
  <c r="P245" i="1"/>
  <c r="Q245" i="1"/>
  <c r="O196" i="1"/>
  <c r="P196" i="1"/>
  <c r="Q196" i="1"/>
  <c r="O171" i="1"/>
  <c r="P171" i="1"/>
  <c r="Q171" i="1"/>
  <c r="O139" i="1"/>
  <c r="P139" i="1"/>
  <c r="Q139" i="1"/>
  <c r="O90" i="1"/>
  <c r="P90" i="1"/>
  <c r="Q90" i="1"/>
  <c r="O69" i="1"/>
  <c r="P69" i="1"/>
  <c r="Q69" i="1"/>
  <c r="O52" i="1"/>
  <c r="P52" i="1"/>
  <c r="Q52" i="1"/>
  <c r="O36" i="1"/>
  <c r="P36" i="1"/>
  <c r="Q36" i="1"/>
  <c r="O487" i="1"/>
  <c r="P487" i="1"/>
  <c r="Q487" i="1"/>
  <c r="O469" i="1"/>
  <c r="P469" i="1"/>
  <c r="Q469" i="1"/>
  <c r="O447" i="1"/>
  <c r="P447" i="1"/>
  <c r="Q447" i="1"/>
  <c r="O417" i="1"/>
  <c r="P417" i="1"/>
  <c r="Q417" i="1"/>
  <c r="O403" i="1"/>
  <c r="P403" i="1"/>
  <c r="Q403" i="1"/>
  <c r="O390" i="1"/>
  <c r="P390" i="1"/>
  <c r="Q390" i="1"/>
  <c r="O361" i="1"/>
  <c r="P361" i="1"/>
  <c r="Q361" i="1"/>
  <c r="O343" i="1"/>
  <c r="P343" i="1"/>
  <c r="Q343" i="1"/>
  <c r="O309" i="1"/>
  <c r="P309" i="1"/>
  <c r="Q309" i="1"/>
  <c r="O299" i="1"/>
  <c r="P299" i="1"/>
  <c r="Q299" i="1"/>
  <c r="O279" i="1"/>
  <c r="P279" i="1"/>
  <c r="Q279" i="1"/>
  <c r="O262" i="1"/>
  <c r="P262" i="1"/>
  <c r="Q262" i="1"/>
  <c r="O238" i="1"/>
  <c r="P238" i="1"/>
  <c r="Q238" i="1"/>
  <c r="O218" i="1"/>
  <c r="P218" i="1"/>
  <c r="Q218" i="1"/>
  <c r="O199" i="1"/>
  <c r="P199" i="1"/>
  <c r="Q199" i="1"/>
  <c r="O187" i="1"/>
  <c r="P187" i="1"/>
  <c r="Q187" i="1"/>
  <c r="O179" i="1"/>
  <c r="P179" i="1"/>
  <c r="Q179" i="1"/>
  <c r="O167" i="1"/>
  <c r="P167" i="1"/>
  <c r="Q167" i="1"/>
  <c r="O152" i="1"/>
  <c r="P152" i="1"/>
  <c r="Q152" i="1"/>
  <c r="O143" i="1"/>
  <c r="P143" i="1"/>
  <c r="Q143" i="1"/>
  <c r="O123" i="1"/>
  <c r="P123" i="1"/>
  <c r="Q123" i="1"/>
  <c r="O131" i="1"/>
  <c r="P131" i="1"/>
  <c r="Q131" i="1"/>
  <c r="O113" i="1"/>
  <c r="P113" i="1"/>
  <c r="Q113" i="1"/>
  <c r="O86" i="1"/>
  <c r="P86" i="1"/>
  <c r="Q86" i="1"/>
  <c r="O85" i="1"/>
  <c r="P85" i="1"/>
  <c r="Q85" i="1"/>
  <c r="O81" i="1"/>
  <c r="P81" i="1"/>
  <c r="Q81" i="1"/>
  <c r="O67" i="1"/>
  <c r="P67" i="1"/>
  <c r="Q67" i="1"/>
  <c r="O71" i="1"/>
  <c r="P71" i="1"/>
  <c r="Q71" i="1"/>
  <c r="O42" i="1"/>
  <c r="P42" i="1"/>
  <c r="Q42" i="1"/>
  <c r="O46" i="1"/>
  <c r="P46" i="1"/>
  <c r="Q46" i="1"/>
  <c r="O50" i="1"/>
  <c r="P50" i="1"/>
  <c r="Q50" i="1"/>
  <c r="O54" i="1"/>
  <c r="P54" i="1"/>
  <c r="Q54" i="1"/>
  <c r="O58" i="1"/>
  <c r="P58" i="1"/>
  <c r="Q58" i="1"/>
  <c r="O62" i="1"/>
  <c r="P62" i="1"/>
  <c r="Q62" i="1"/>
  <c r="O38" i="1"/>
  <c r="P38" i="1"/>
  <c r="Q38" i="1"/>
  <c r="O33" i="1"/>
  <c r="P33" i="1"/>
  <c r="Q33" i="1"/>
  <c r="O22" i="1"/>
  <c r="P22" i="1"/>
  <c r="Q22" i="1"/>
  <c r="O26" i="1"/>
  <c r="P26" i="1"/>
  <c r="Q26" i="1"/>
  <c r="O9" i="1"/>
  <c r="P9" i="1"/>
  <c r="Q9" i="1"/>
  <c r="O500" i="1"/>
  <c r="P500" i="1"/>
  <c r="Q500" i="1"/>
  <c r="O455" i="1"/>
  <c r="P455" i="1"/>
  <c r="Q455" i="1"/>
  <c r="O415" i="1"/>
  <c r="P415" i="1"/>
  <c r="Q415" i="1"/>
  <c r="O367" i="1"/>
  <c r="P367" i="1"/>
  <c r="Q367" i="1"/>
  <c r="O317" i="1"/>
  <c r="P317" i="1"/>
  <c r="Q317" i="1"/>
  <c r="O271" i="1"/>
  <c r="P271" i="1"/>
  <c r="Q271" i="1"/>
  <c r="O230" i="1"/>
  <c r="P230" i="1"/>
  <c r="Q230" i="1"/>
  <c r="O175" i="1"/>
  <c r="P175" i="1"/>
  <c r="Q175" i="1"/>
  <c r="O156" i="1"/>
  <c r="P156" i="1"/>
  <c r="Q156" i="1"/>
  <c r="O127" i="1"/>
  <c r="P127" i="1"/>
  <c r="Q127" i="1"/>
  <c r="O77" i="1"/>
  <c r="P77" i="1"/>
  <c r="Q77" i="1"/>
  <c r="O73" i="1"/>
  <c r="P73" i="1"/>
  <c r="Q73" i="1"/>
  <c r="O56" i="1"/>
  <c r="P56" i="1"/>
  <c r="Q56" i="1"/>
  <c r="O40" i="1"/>
  <c r="P40" i="1"/>
  <c r="Q40" i="1"/>
  <c r="O24" i="1"/>
  <c r="P24" i="1"/>
  <c r="Q24" i="1"/>
  <c r="O14" i="1"/>
  <c r="P14" i="1"/>
  <c r="Q14" i="1"/>
  <c r="O483" i="1"/>
  <c r="P483" i="1"/>
  <c r="Q483" i="1"/>
  <c r="O461" i="1"/>
  <c r="P461" i="1"/>
  <c r="Q461" i="1"/>
  <c r="O443" i="1"/>
  <c r="P443" i="1"/>
  <c r="Q443" i="1"/>
  <c r="O421" i="1"/>
  <c r="P421" i="1"/>
  <c r="Q421" i="1"/>
  <c r="O407" i="1"/>
  <c r="P407" i="1"/>
  <c r="Q407" i="1"/>
  <c r="O379" i="1"/>
  <c r="P379" i="1"/>
  <c r="Q379" i="1"/>
  <c r="O350" i="1"/>
  <c r="P350" i="1"/>
  <c r="Q350" i="1"/>
  <c r="O337" i="1"/>
  <c r="P337" i="1"/>
  <c r="Q337" i="1"/>
  <c r="O313" i="1"/>
  <c r="P313" i="1"/>
  <c r="Q313" i="1"/>
  <c r="O303" i="1"/>
  <c r="P303" i="1"/>
  <c r="Q303" i="1"/>
  <c r="O275" i="1"/>
  <c r="P275" i="1"/>
  <c r="Q275" i="1"/>
  <c r="O254" i="1"/>
  <c r="P254" i="1"/>
  <c r="Q254" i="1"/>
  <c r="O234" i="1"/>
  <c r="P234" i="1"/>
  <c r="Q234" i="1"/>
  <c r="O222" i="1"/>
  <c r="P222" i="1"/>
  <c r="Q222" i="1"/>
  <c r="O194" i="1"/>
  <c r="P194" i="1"/>
  <c r="Q194" i="1"/>
  <c r="O173" i="1"/>
  <c r="P173" i="1"/>
  <c r="Q173" i="1"/>
  <c r="O181" i="1"/>
  <c r="P181" i="1"/>
  <c r="Q181" i="1"/>
  <c r="O163" i="1"/>
  <c r="P163" i="1"/>
  <c r="Q163" i="1"/>
  <c r="O154" i="1"/>
  <c r="P154" i="1"/>
  <c r="Q154" i="1"/>
  <c r="O141" i="1"/>
  <c r="P141" i="1"/>
  <c r="Q141" i="1"/>
  <c r="O125" i="1"/>
  <c r="P125" i="1"/>
  <c r="Q125" i="1"/>
  <c r="O121" i="1"/>
  <c r="P121" i="1"/>
  <c r="Q121" i="1"/>
  <c r="O99" i="1"/>
  <c r="P99" i="1"/>
  <c r="Q99" i="1"/>
  <c r="O88" i="1"/>
  <c r="P88" i="1"/>
  <c r="Q88" i="1"/>
  <c r="O75" i="1"/>
  <c r="P75" i="1"/>
  <c r="Q75" i="1"/>
  <c r="O64" i="1"/>
  <c r="P64" i="1"/>
  <c r="Q64" i="1"/>
  <c r="O68" i="1"/>
  <c r="P68" i="1"/>
  <c r="Q68" i="1"/>
  <c r="O72" i="1"/>
  <c r="P72" i="1"/>
  <c r="Q72" i="1"/>
  <c r="O43" i="1"/>
  <c r="P43" i="1"/>
  <c r="Q43" i="1"/>
  <c r="O47" i="1"/>
  <c r="P47" i="1"/>
  <c r="Q47" i="1"/>
  <c r="O51" i="1"/>
  <c r="P51" i="1"/>
  <c r="Q51" i="1"/>
  <c r="O55" i="1"/>
  <c r="P55" i="1"/>
  <c r="Q55" i="1"/>
  <c r="O59" i="1"/>
  <c r="P59" i="1"/>
  <c r="Q59" i="1"/>
  <c r="O35" i="1"/>
  <c r="P35" i="1"/>
  <c r="Q35" i="1"/>
  <c r="O39" i="1"/>
  <c r="P39" i="1"/>
  <c r="Q39" i="1"/>
  <c r="O20" i="1"/>
  <c r="P20" i="1"/>
  <c r="Q20" i="1"/>
  <c r="O29" i="1"/>
  <c r="P29" i="1"/>
  <c r="Q29" i="1"/>
  <c r="O27" i="1"/>
  <c r="P27" i="1"/>
  <c r="Q27" i="1"/>
  <c r="O10" i="1"/>
  <c r="P10" i="1"/>
  <c r="Q10" i="1"/>
  <c r="O13" i="1"/>
  <c r="P13" i="1"/>
  <c r="Q13" i="1"/>
  <c r="O333" i="1"/>
  <c r="P333" i="1"/>
  <c r="Q333" i="1"/>
  <c r="O208" i="1"/>
  <c r="P208" i="1"/>
  <c r="Q208" i="1"/>
  <c r="O148" i="1"/>
  <c r="P148" i="1"/>
  <c r="Q148" i="1"/>
  <c r="O117" i="1"/>
  <c r="P117" i="1"/>
  <c r="Q117" i="1"/>
  <c r="O101" i="1"/>
  <c r="P101" i="1"/>
  <c r="Q101" i="1"/>
  <c r="O65" i="1"/>
  <c r="P65" i="1"/>
  <c r="Q65" i="1"/>
  <c r="O44" i="1"/>
  <c r="P44" i="1"/>
  <c r="Q44" i="1"/>
  <c r="O48" i="1"/>
  <c r="P48" i="1"/>
  <c r="Q48" i="1"/>
  <c r="O60" i="1"/>
  <c r="P60" i="1"/>
  <c r="Q60" i="1"/>
  <c r="O18" i="1"/>
  <c r="P18" i="1"/>
  <c r="Q18" i="1"/>
  <c r="O21" i="1"/>
  <c r="P21" i="1"/>
  <c r="Q21" i="1"/>
  <c r="O11" i="1"/>
  <c r="P11" i="1"/>
  <c r="Q11" i="1"/>
  <c r="Q203" i="1"/>
  <c r="Q257" i="1"/>
  <c r="Q30" i="1"/>
  <c r="D5" i="203"/>
  <c r="Q429" i="1"/>
  <c r="Q292" i="1"/>
  <c r="Q190" i="1"/>
  <c r="Q396" i="1"/>
  <c r="Q496" i="1"/>
  <c r="Q503" i="1"/>
  <c r="Q169" i="1"/>
  <c r="Q239" i="1"/>
  <c r="Q458" i="1"/>
  <c r="Q110" i="1"/>
  <c r="D13" i="203"/>
  <c r="Q183" i="1"/>
  <c r="Q15" i="1"/>
  <c r="D3" i="203"/>
  <c r="Q34" i="1"/>
  <c r="Q82" i="1"/>
  <c r="V36" i="1"/>
  <c r="V37" i="1"/>
  <c r="V33" i="1"/>
  <c r="Q133" i="1"/>
  <c r="Q159" i="1"/>
  <c r="Q357" i="1"/>
  <c r="Q340" i="1"/>
  <c r="Q287" i="1"/>
  <c r="Q94" i="1"/>
  <c r="D9" i="203"/>
  <c r="Q119" i="1"/>
  <c r="Q252" i="1"/>
  <c r="Q491" i="1"/>
  <c r="Q322" i="1"/>
  <c r="Q327" i="1"/>
  <c r="Q424" i="1"/>
  <c r="Q475" i="1"/>
  <c r="Q269" i="1"/>
  <c r="Q144" i="1"/>
  <c r="Q104" i="1"/>
  <c r="D11" i="203"/>
  <c r="Q441" i="1"/>
  <c r="Q374" i="1"/>
  <c r="Q197" i="1"/>
  <c r="Q211" i="1"/>
  <c r="Q391" i="1"/>
  <c r="Q304" i="1"/>
  <c r="Q362" i="1"/>
  <c r="Q408" i="1"/>
  <c r="Q223" i="1"/>
  <c r="Q463" i="1"/>
  <c r="D39" i="203"/>
  <c r="N39" i="203"/>
  <c r="Q497" i="1"/>
  <c r="D37" i="203"/>
  <c r="N37" i="203"/>
  <c r="N38" i="203"/>
  <c r="L39" i="203"/>
  <c r="M39" i="203"/>
  <c r="Q397" i="1"/>
  <c r="D31" i="203"/>
  <c r="M31" i="203"/>
  <c r="M32" i="203"/>
  <c r="Q293" i="1"/>
  <c r="D25" i="203"/>
  <c r="H25" i="203"/>
  <c r="Q184" i="1"/>
  <c r="D19" i="203"/>
  <c r="O19" i="203"/>
  <c r="O20" i="203"/>
  <c r="Q430" i="1"/>
  <c r="D33" i="203"/>
  <c r="N33" i="203"/>
  <c r="N34" i="203"/>
  <c r="Q160" i="1"/>
  <c r="D17" i="203"/>
  <c r="N17" i="203"/>
  <c r="N18" i="203"/>
  <c r="K39" i="203"/>
  <c r="J39" i="203"/>
  <c r="G39" i="203"/>
  <c r="Q134" i="1"/>
  <c r="D15" i="203"/>
  <c r="N15" i="203"/>
  <c r="N16" i="203"/>
  <c r="I39" i="203"/>
  <c r="H39" i="203"/>
  <c r="O39" i="203"/>
  <c r="V34" i="1"/>
  <c r="Q328" i="1"/>
  <c r="D27" i="203"/>
  <c r="J28" i="203"/>
  <c r="V38" i="1"/>
  <c r="Q258" i="1"/>
  <c r="D23" i="203"/>
  <c r="O24" i="203"/>
  <c r="Q363" i="1"/>
  <c r="D29" i="203"/>
  <c r="L31" i="203"/>
  <c r="L32" i="203"/>
  <c r="K31" i="203"/>
  <c r="O37" i="203"/>
  <c r="O38" i="203"/>
  <c r="Q464" i="1"/>
  <c r="D35" i="203"/>
  <c r="D7" i="203"/>
  <c r="R34" i="1"/>
  <c r="I9" i="203"/>
  <c r="G9" i="203"/>
  <c r="H9" i="203"/>
  <c r="M9" i="203"/>
  <c r="K9" i="203"/>
  <c r="L9" i="203"/>
  <c r="J9" i="203"/>
  <c r="O9" i="203"/>
  <c r="F9" i="203"/>
  <c r="N9" i="203"/>
  <c r="Q224" i="1"/>
  <c r="G11" i="203"/>
  <c r="G12" i="203"/>
  <c r="O11" i="203"/>
  <c r="O12" i="203"/>
  <c r="M11" i="203"/>
  <c r="M12" i="203"/>
  <c r="H11" i="203"/>
  <c r="H12" i="203"/>
  <c r="N11" i="203"/>
  <c r="N12" i="203"/>
  <c r="L11" i="203"/>
  <c r="L12" i="203"/>
  <c r="I14" i="203"/>
  <c r="G14" i="203"/>
  <c r="L14" i="203"/>
  <c r="O14" i="203"/>
  <c r="M14" i="203"/>
  <c r="K14" i="203"/>
  <c r="F14" i="203"/>
  <c r="J14" i="203"/>
  <c r="N14" i="203"/>
  <c r="H14" i="203"/>
  <c r="Q13" i="203"/>
  <c r="M3" i="203"/>
  <c r="K3" i="203"/>
  <c r="F3" i="203"/>
  <c r="J3" i="203"/>
  <c r="H3" i="203"/>
  <c r="O3" i="203"/>
  <c r="N3" i="203"/>
  <c r="I3" i="203"/>
  <c r="G3" i="203"/>
  <c r="L3" i="203"/>
  <c r="M37" i="203"/>
  <c r="Q505" i="1"/>
  <c r="M18" i="203"/>
  <c r="I27" i="203"/>
  <c r="I28" i="203"/>
  <c r="J26" i="203"/>
  <c r="L33" i="203"/>
  <c r="L34" i="203"/>
  <c r="M33" i="203"/>
  <c r="M34" i="203"/>
  <c r="K28" i="203"/>
  <c r="I25" i="203"/>
  <c r="I26" i="203"/>
  <c r="N19" i="203"/>
  <c r="N20" i="203"/>
  <c r="M15" i="203"/>
  <c r="M16" i="203"/>
  <c r="O17" i="203"/>
  <c r="O16" i="203"/>
  <c r="Q39" i="203"/>
  <c r="R39" i="203"/>
  <c r="M23" i="203"/>
  <c r="M24" i="203"/>
  <c r="J23" i="203"/>
  <c r="J24" i="203"/>
  <c r="K23" i="203"/>
  <c r="K24" i="203"/>
  <c r="N23" i="203"/>
  <c r="N24" i="203"/>
  <c r="I23" i="203"/>
  <c r="I24" i="203"/>
  <c r="H23" i="203"/>
  <c r="H24" i="203"/>
  <c r="L23" i="203"/>
  <c r="L24" i="203"/>
  <c r="P9" i="203"/>
  <c r="Q9" i="203"/>
  <c r="R9" i="203"/>
  <c r="D21" i="203"/>
  <c r="R258" i="1"/>
  <c r="M35" i="203"/>
  <c r="O35" i="203"/>
  <c r="O36" i="203"/>
  <c r="N35" i="203"/>
  <c r="N36" i="203"/>
  <c r="M38" i="203"/>
  <c r="P37" i="203"/>
  <c r="Q37" i="203"/>
  <c r="H26" i="203"/>
  <c r="L29" i="203"/>
  <c r="L30" i="203"/>
  <c r="K29" i="203"/>
  <c r="K30" i="203"/>
  <c r="J29" i="203"/>
  <c r="K32" i="203"/>
  <c r="P31" i="203"/>
  <c r="Q31" i="203"/>
  <c r="P3" i="203"/>
  <c r="Q3" i="203"/>
  <c r="P11" i="203"/>
  <c r="Q11" i="203"/>
  <c r="F12" i="203"/>
  <c r="P12" i="203"/>
  <c r="J7" i="203"/>
  <c r="J8" i="203"/>
  <c r="J6" i="203"/>
  <c r="J5" i="203"/>
  <c r="K7" i="203"/>
  <c r="K8" i="203"/>
  <c r="K6" i="203"/>
  <c r="K5" i="203"/>
  <c r="N7" i="203"/>
  <c r="N8" i="203"/>
  <c r="N6" i="203"/>
  <c r="N5" i="203"/>
  <c r="L7" i="203"/>
  <c r="L8" i="203"/>
  <c r="L6" i="203"/>
  <c r="L5" i="203"/>
  <c r="I7" i="203"/>
  <c r="I8" i="203"/>
  <c r="I6" i="203"/>
  <c r="I5" i="203"/>
  <c r="H7" i="203"/>
  <c r="H8" i="203"/>
  <c r="O8" i="203"/>
  <c r="O6" i="203"/>
  <c r="O5" i="203"/>
  <c r="M7" i="203"/>
  <c r="M8" i="203"/>
  <c r="M6" i="203"/>
  <c r="M5" i="203"/>
  <c r="P15" i="203"/>
  <c r="Q15" i="203"/>
  <c r="P16" i="203"/>
  <c r="P25" i="203"/>
  <c r="Q25" i="203"/>
  <c r="P27" i="203"/>
  <c r="Q27" i="203"/>
  <c r="P33" i="203"/>
  <c r="Q33" i="203"/>
  <c r="M20" i="203"/>
  <c r="P20" i="203"/>
  <c r="P19" i="203"/>
  <c r="Q19" i="203"/>
  <c r="O18" i="203"/>
  <c r="P18" i="203"/>
  <c r="P17" i="203"/>
  <c r="Q17" i="203"/>
  <c r="P23" i="203"/>
  <c r="Q23" i="203"/>
  <c r="P24" i="203"/>
  <c r="J30" i="203"/>
  <c r="P29" i="203"/>
  <c r="Q29" i="203"/>
  <c r="N21" i="203"/>
  <c r="N22" i="203"/>
  <c r="O22" i="203"/>
  <c r="M21" i="203"/>
  <c r="M22" i="203"/>
  <c r="L21" i="203"/>
  <c r="L22" i="203"/>
  <c r="E21" i="203"/>
  <c r="F41" i="203"/>
  <c r="F42" i="203"/>
  <c r="M36" i="203"/>
  <c r="P35" i="203"/>
  <c r="Q35" i="203"/>
  <c r="E33" i="203"/>
  <c r="E11" i="203"/>
  <c r="E13" i="203"/>
  <c r="E17" i="203"/>
  <c r="E31" i="203"/>
  <c r="E37" i="203"/>
  <c r="E25" i="203"/>
  <c r="E39" i="203"/>
  <c r="E15" i="203"/>
  <c r="E29" i="203"/>
  <c r="E9" i="203"/>
  <c r="E23" i="203"/>
  <c r="E19" i="203"/>
  <c r="E27" i="203"/>
  <c r="E3" i="203"/>
  <c r="E5" i="203"/>
  <c r="E7" i="203"/>
  <c r="G8" i="203"/>
  <c r="P8" i="203"/>
  <c r="P7" i="203"/>
  <c r="E35" i="203"/>
  <c r="L41" i="203"/>
  <c r="E41" i="203"/>
  <c r="S15" i="203"/>
  <c r="Q7" i="203"/>
  <c r="R7" i="203"/>
  <c r="G41" i="203"/>
  <c r="G42" i="203"/>
  <c r="J41" i="203"/>
  <c r="K22" i="203"/>
  <c r="P22" i="203"/>
  <c r="P21" i="203"/>
  <c r="Q21" i="203"/>
  <c r="N41" i="203"/>
  <c r="M41" i="203"/>
  <c r="H6" i="203"/>
  <c r="K41" i="203"/>
  <c r="P6" i="203"/>
  <c r="P5" i="203"/>
  <c r="H41" i="203"/>
  <c r="H42" i="203"/>
  <c r="I42" i="203"/>
  <c r="J42" i="203"/>
  <c r="K42" i="203"/>
  <c r="L42" i="203"/>
  <c r="M42" i="203"/>
  <c r="N42" i="203"/>
  <c r="O42" i="203"/>
  <c r="Q5" i="203"/>
  <c r="R5" i="203"/>
  <c r="S5" i="20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Gina Carla Barreto Zape</author>
  </authors>
  <commentList>
    <comment ref="F7" authorId="0" shapeId="0" xr:uid="{1DCD180A-3745-4B39-9B10-666E8A954E26}">
      <text>
        <r>
          <rPr>
            <b/>
            <sz val="9"/>
            <color indexed="81"/>
            <rFont val="Segoe UI"/>
            <family val="2"/>
          </rPr>
          <t>Gina Carla Barreto Zape:</t>
        </r>
        <r>
          <rPr>
            <sz val="9"/>
            <color indexed="81"/>
            <rFont val="Segoe UI"/>
            <family val="2"/>
          </rPr>
          <t xml:space="preserve">
Equipamento saiu da tabela refrencial.</t>
        </r>
      </text>
    </comment>
    <comment ref="C17" authorId="0" shapeId="0" xr:uid="{AC491CC3-E3CA-4DAD-B7FB-FCF3CA012225}">
      <text>
        <r>
          <rPr>
            <b/>
            <sz val="9"/>
            <color indexed="81"/>
            <rFont val="Segoe UI"/>
            <family val="2"/>
          </rPr>
          <t>Gina Carla Barreto Zape:</t>
        </r>
        <r>
          <rPr>
            <sz val="9"/>
            <color indexed="81"/>
            <rFont val="Segoe UI"/>
            <family val="2"/>
          </rPr>
          <t xml:space="preserve">
TONOM usou o indice errado, usou 1 Kg no lugar de 0,10 Kg.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Gina Carla Barreto Zape</author>
  </authors>
  <commentList>
    <comment ref="G34" authorId="0" shapeId="0" xr:uid="{63D66409-A3CB-4B4C-AECD-5A3DF6654F3A}">
      <text>
        <r>
          <rPr>
            <b/>
            <sz val="9"/>
            <color indexed="81"/>
            <rFont val="Segoe UI"/>
            <family val="2"/>
          </rPr>
          <t>Gina Carla Barreto Zape: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4"/>
            <color indexed="81"/>
            <rFont val="Segoe UI"/>
            <family val="2"/>
          </rPr>
          <t>Não sei o dmt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Gina Carla Barreto Zape</author>
  </authors>
  <commentList>
    <comment ref="A20" authorId="0" shapeId="0" xr:uid="{CA6C3DE4-F207-486A-AFB7-646B028643CF}">
      <text>
        <r>
          <rPr>
            <b/>
            <sz val="9"/>
            <color indexed="81"/>
            <rFont val="Segoe UI"/>
            <family val="2"/>
          </rPr>
          <t>Gina Carla Barreto Zape:</t>
        </r>
        <r>
          <rPr>
            <sz val="9"/>
            <color indexed="81"/>
            <rFont val="Segoe UI"/>
            <family val="2"/>
          </rPr>
          <t xml:space="preserve">
Usei DER proque o DNIT não tem preço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Vinicius Soares do Rosario</author>
  </authors>
  <commentList>
    <comment ref="E20" authorId="0" shapeId="0" xr:uid="{65EA484F-A2A5-408D-9D14-BDCC883606C7}">
      <text>
        <r>
          <rPr>
            <b/>
            <sz val="9"/>
            <color indexed="81"/>
            <rFont val="Segoe UI"/>
            <family val="2"/>
          </rPr>
          <t>Carlos Vinicius Soares do Rosario:</t>
        </r>
        <r>
          <rPr>
            <sz val="9"/>
            <color indexed="81"/>
            <rFont val="Segoe UI"/>
            <family val="2"/>
          </rPr>
          <t xml:space="preserve">
ESTÁ NO ORÇAMENTO PRINCIPAL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Vinicius Soares do Rosario</author>
  </authors>
  <commentList>
    <comment ref="G30" authorId="0" shapeId="0" xr:uid="{B46B0B6F-B2D3-4E89-BE31-09AD812D388F}">
      <text>
        <r>
          <rPr>
            <b/>
            <sz val="9"/>
            <color indexed="81"/>
            <rFont val="Segoe UI"/>
            <family val="2"/>
          </rPr>
          <t>Carlos Vinicius Soares do Rosario:</t>
        </r>
        <r>
          <rPr>
            <sz val="9"/>
            <color indexed="81"/>
            <rFont val="Segoe UI"/>
            <family val="2"/>
          </rPr>
          <t xml:space="preserve">
Qual DMT?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Vinicius Soares do Rosario</author>
  </authors>
  <commentList>
    <comment ref="G30" authorId="0" shapeId="0" xr:uid="{457D51AC-064E-4199-972F-9820E0059796}">
      <text>
        <r>
          <rPr>
            <b/>
            <sz val="9"/>
            <color indexed="81"/>
            <rFont val="Segoe UI"/>
            <family val="2"/>
          </rPr>
          <t>Carlos Vinicius Soares do Rosario:</t>
        </r>
        <r>
          <rPr>
            <sz val="9"/>
            <color indexed="81"/>
            <rFont val="Segoe UI"/>
            <family val="2"/>
          </rPr>
          <t xml:space="preserve">
Qual DMT?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Vinicius Soares do Rosario</author>
  </authors>
  <commentList>
    <comment ref="B7" authorId="0" shapeId="0" xr:uid="{EE84AC17-82EC-4997-9DD1-566327800C2E}">
      <text>
        <r>
          <rPr>
            <b/>
            <sz val="9"/>
            <color indexed="81"/>
            <rFont val="Segoe UI"/>
            <family val="2"/>
          </rPr>
          <t>Carlos Vinicius Soares do Rosario:</t>
        </r>
        <r>
          <rPr>
            <sz val="9"/>
            <color indexed="81"/>
            <rFont val="Segoe UI"/>
            <family val="2"/>
          </rPr>
          <t xml:space="preserve">
Item atualizado
Mesmo codigo 
Item diferente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Vinicius Soares do Rosario</author>
  </authors>
  <commentList>
    <comment ref="I11" authorId="0" shapeId="0" xr:uid="{FF45F3F9-D2CE-4DAF-A30E-202A4513BE9C}">
      <text>
        <r>
          <rPr>
            <b/>
            <sz val="9"/>
            <color indexed="81"/>
            <rFont val="Segoe UI"/>
            <family val="2"/>
          </rPr>
          <t>Carlos Vinicius Soares do Rosario:</t>
        </r>
        <r>
          <rPr>
            <sz val="9"/>
            <color indexed="81"/>
            <rFont val="Segoe UI"/>
            <family val="2"/>
          </rPr>
          <t xml:space="preserve">
Celula com valor estranho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Vinicius Soares do Rosario</author>
  </authors>
  <commentList>
    <comment ref="H28" authorId="0" shapeId="0" xr:uid="{4409C8C6-7F54-40CD-93B8-1FF3F9380422}">
      <text>
        <r>
          <rPr>
            <b/>
            <sz val="9"/>
            <color indexed="81"/>
            <rFont val="Segoe UI"/>
            <family val="2"/>
          </rPr>
          <t>Carlos Vinicius Soares do Rosario:</t>
        </r>
        <r>
          <rPr>
            <sz val="9"/>
            <color indexed="81"/>
            <rFont val="Segoe UI"/>
            <family val="2"/>
          </rPr>
          <t xml:space="preserve">
DMT?
</t>
        </r>
      </text>
    </comment>
  </commentList>
</comments>
</file>

<file path=xl/sharedStrings.xml><?xml version="1.0" encoding="utf-8"?>
<sst xmlns="http://schemas.openxmlformats.org/spreadsheetml/2006/main" count="13438" uniqueCount="1735">
  <si>
    <t>Item</t>
  </si>
  <si>
    <t>Discrimanação</t>
  </si>
  <si>
    <t>Quant.</t>
  </si>
  <si>
    <t>Unitário</t>
  </si>
  <si>
    <t>Total</t>
  </si>
  <si>
    <t>TERRAPLANAGEM</t>
  </si>
  <si>
    <t>1.1</t>
  </si>
  <si>
    <t>Unid.</t>
  </si>
  <si>
    <t>m²</t>
  </si>
  <si>
    <t>1.2</t>
  </si>
  <si>
    <t>m³</t>
  </si>
  <si>
    <t>1.3</t>
  </si>
  <si>
    <t>1.4</t>
  </si>
  <si>
    <t>1.5</t>
  </si>
  <si>
    <t>SUBTOTAL</t>
  </si>
  <si>
    <t>PAVIMENTAÇÃO</t>
  </si>
  <si>
    <t>OBRAS DE ARTES CORRENTES E DRENAGEM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</si>
  <si>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</si>
  <si>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</si>
  <si>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</si>
  <si>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</si>
  <si>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</si>
  <si>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</si>
  <si>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</si>
  <si>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</si>
  <si>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</si>
  <si>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</si>
  <si>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</si>
  <si>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</si>
  <si>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</si>
  <si>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</si>
  <si>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</si>
  <si>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</si>
  <si>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</si>
  <si>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</si>
  <si>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</si>
  <si>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</si>
  <si>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</si>
  <si>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</si>
  <si>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</si>
  <si>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</si>
  <si>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</si>
  <si>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</si>
  <si>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</si>
  <si>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</si>
  <si>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</si>
  <si>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</si>
  <si>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SINALIZAÇÃO</t>
  </si>
  <si>
    <t>SERVIÇOS AMBIENTAIS</t>
  </si>
  <si>
    <t>3.31</t>
  </si>
  <si>
    <t>MOBILIZAÇÃO E DESMOBILIZAÇÃO</t>
  </si>
  <si>
    <t xml:space="preserve"> </t>
  </si>
  <si>
    <t>2.1</t>
  </si>
  <si>
    <t>SUBGRUPO</t>
  </si>
  <si>
    <t>3.32</t>
  </si>
  <si>
    <t>3.33</t>
  </si>
  <si>
    <t>3.34</t>
  </si>
  <si>
    <t>t</t>
  </si>
  <si>
    <t>3.36</t>
  </si>
  <si>
    <t>9.1</t>
  </si>
  <si>
    <t>9.2</t>
  </si>
  <si>
    <t>3.35</t>
  </si>
  <si>
    <t>1.6</t>
  </si>
  <si>
    <t>1.7</t>
  </si>
  <si>
    <t xml:space="preserve">TOTAL: </t>
  </si>
  <si>
    <t>SEDURB - Secretaria de Saneamento, Habitação e Desenvolvimento Urbano</t>
  </si>
  <si>
    <t>Elaboração de Projetos Executivos do Sitema de Manejo de águas pluviais das bacias hidrográficas do córrego São Silvano, Colatina - ES.</t>
  </si>
  <si>
    <t>Tabela Ref.</t>
  </si>
  <si>
    <t>Cod. Ref.</t>
  </si>
  <si>
    <t>Compactação de aterros a 100% do Proctor normal</t>
  </si>
  <si>
    <t>Custo Unitário</t>
  </si>
  <si>
    <t>CGCIT</t>
  </si>
  <si>
    <t>DNIT</t>
  </si>
  <si>
    <t>SISTEMA DE CUSTOS REFERENCIAIS DE OBRAS - SICRO</t>
  </si>
  <si>
    <t>Custo Unitário de Referência</t>
  </si>
  <si>
    <t>Julho/2019</t>
  </si>
  <si>
    <t>Produção da equipe</t>
  </si>
  <si>
    <t>Valores em reais (R$)</t>
  </si>
  <si>
    <t>A - EQUIPAMENTOS</t>
  </si>
  <si>
    <t>Quantidade</t>
  </si>
  <si>
    <t>Utilização</t>
  </si>
  <si>
    <t>Custo Horário</t>
  </si>
  <si>
    <t>Custo</t>
  </si>
  <si>
    <t>Operativa</t>
  </si>
  <si>
    <t>Improdutiva</t>
  </si>
  <si>
    <t>Produtivo</t>
  </si>
  <si>
    <t>Improdutivo</t>
  </si>
  <si>
    <t>Horário Total</t>
  </si>
  <si>
    <t>Custo horário total de equipamentos</t>
  </si>
  <si>
    <t>B - MÃO DE OBRA</t>
  </si>
  <si>
    <t>Unidade</t>
  </si>
  <si>
    <t>Custo Horário Total</t>
  </si>
  <si>
    <t>h</t>
  </si>
  <si>
    <t>Custo horário total de mão de obra</t>
  </si>
  <si>
    <t>-</t>
  </si>
  <si>
    <t>Custo horário total de execução</t>
  </si>
  <si>
    <t>Custo unitário de execução</t>
  </si>
  <si>
    <t>Custo do FIC</t>
  </si>
  <si>
    <t>Custo do FIT</t>
  </si>
  <si>
    <t>C - MATERIAL</t>
  </si>
  <si>
    <t>Preço Unitário</t>
  </si>
  <si>
    <t>Custo unitário total de material</t>
  </si>
  <si>
    <t>D - ATIVIDADES AUXILIARES</t>
  </si>
  <si>
    <t>Custo total de atividades auxiliares</t>
  </si>
  <si>
    <t>Subtotal</t>
  </si>
  <si>
    <t>E - TEMPO FIXO</t>
  </si>
  <si>
    <t>Código</t>
  </si>
  <si>
    <t>Custo unitário total de tempo fixo</t>
  </si>
  <si>
    <t>F - MOMENTO DE TRANSPORTE</t>
  </si>
  <si>
    <t>DMT</t>
  </si>
  <si>
    <t>LN</t>
  </si>
  <si>
    <t>RP</t>
  </si>
  <si>
    <t>P</t>
  </si>
  <si>
    <t>tkm</t>
  </si>
  <si>
    <t>Custo unitário total de transporte</t>
  </si>
  <si>
    <t>Custo unitário direto total</t>
  </si>
  <si>
    <t>Espírito Santo</t>
  </si>
  <si>
    <t>FIC 0,02362</t>
  </si>
  <si>
    <t>E9571</t>
  </si>
  <si>
    <t>E9518</t>
  </si>
  <si>
    <t>E9524</t>
  </si>
  <si>
    <t>E9685</t>
  </si>
  <si>
    <t>E9577</t>
  </si>
  <si>
    <t>Grade de 24 discos rebocável de 24"</t>
  </si>
  <si>
    <t>Motoniveladora - 93 kW</t>
  </si>
  <si>
    <t>Rolo compactador pé de carneiro vibratório autopropelido de 11,6 t - 82 kW</t>
  </si>
  <si>
    <t>Trator agrícola - 77 kW</t>
  </si>
  <si>
    <t>P9824</t>
  </si>
  <si>
    <t>Servente</t>
  </si>
  <si>
    <t>E9541</t>
  </si>
  <si>
    <t>M1097</t>
  </si>
  <si>
    <t>Pedra de mão</t>
  </si>
  <si>
    <t>Pedra de mão - Caminhão basculante 10 m³</t>
  </si>
  <si>
    <t>4.1</t>
  </si>
  <si>
    <t>4.2</t>
  </si>
  <si>
    <t>4.3</t>
  </si>
  <si>
    <t>5.1</t>
  </si>
  <si>
    <t>7.1</t>
  </si>
  <si>
    <t>8.2</t>
  </si>
  <si>
    <t>TOMADOR:</t>
  </si>
  <si>
    <t>Custo total com BDI</t>
  </si>
  <si>
    <t>SINAPI</t>
  </si>
  <si>
    <t>SERVIÇO:</t>
  </si>
  <si>
    <t>Demolição de concreto simples com martelete</t>
  </si>
  <si>
    <r>
      <t>m</t>
    </r>
    <r>
      <rPr>
        <i/>
        <sz val="11"/>
        <color theme="1"/>
        <rFont val="Calibri"/>
        <family val="2"/>
        <scheme val="minor"/>
      </rPr>
      <t>³</t>
    </r>
  </si>
  <si>
    <t>und</t>
  </si>
  <si>
    <t>m</t>
  </si>
  <si>
    <t>E9660</t>
  </si>
  <si>
    <t>Aplicação de geotextil não-tecido agulhado RT 31</t>
  </si>
  <si>
    <t>Argamassa de cimento e areia 1:3 - areia comercial</t>
  </si>
  <si>
    <t>Concreto magro - confecção em betoneira e lançamento manual - areia e brita comerciais</t>
  </si>
  <si>
    <t>BDI (%)</t>
  </si>
  <si>
    <t>P9821</t>
  </si>
  <si>
    <t>Pedreiro</t>
  </si>
  <si>
    <t>Formas de tábuas de pinho para dispositivos de drenagem - utilização de 3 vezes - confecção, instalação e retirada</t>
  </si>
  <si>
    <t xml:space="preserve">un </t>
  </si>
  <si>
    <t>Concreto fck = 20 MPa - confecção em betoneira e lançamento manual areia e brita comerciais</t>
  </si>
  <si>
    <t>COMPOSIÇÃO DE PREÇO UNITÁRIO DE SERVIÇO</t>
  </si>
  <si>
    <t>Data Base : Outubro/2018</t>
  </si>
  <si>
    <t xml:space="preserve">Unidade: M3 </t>
  </si>
  <si>
    <r>
      <rPr>
        <b/>
        <sz val="9"/>
        <rFont val="Times New Roman"/>
        <family val="1"/>
      </rPr>
      <t>(A)Equipamento</t>
    </r>
  </si>
  <si>
    <r>
      <rPr>
        <b/>
        <sz val="9"/>
        <rFont val="Times New Roman"/>
        <family val="1"/>
      </rPr>
      <t>Código padrão</t>
    </r>
  </si>
  <si>
    <r>
      <rPr>
        <b/>
        <sz val="9"/>
        <rFont val="Times New Roman"/>
        <family val="1"/>
      </rPr>
      <t>Quantidade</t>
    </r>
  </si>
  <si>
    <r>
      <rPr>
        <b/>
        <sz val="9"/>
        <rFont val="Times New Roman"/>
        <family val="1"/>
      </rPr>
      <t>Ut. Pr</t>
    </r>
  </si>
  <si>
    <r>
      <rPr>
        <b/>
        <sz val="9"/>
        <rFont val="Times New Roman"/>
        <family val="1"/>
      </rPr>
      <t>Ut. Impr</t>
    </r>
  </si>
  <si>
    <r>
      <rPr>
        <b/>
        <sz val="9"/>
        <rFont val="Times New Roman"/>
        <family val="1"/>
      </rPr>
      <t>Vl. Hr. Prod</t>
    </r>
  </si>
  <si>
    <r>
      <rPr>
        <b/>
        <sz val="9"/>
        <rFont val="Times New Roman"/>
        <family val="1"/>
      </rPr>
      <t>Vl. Hr. Imp</t>
    </r>
  </si>
  <si>
    <r>
      <rPr>
        <b/>
        <sz val="9"/>
        <rFont val="Times New Roman"/>
        <family val="1"/>
      </rPr>
      <t>Custo Horário</t>
    </r>
  </si>
  <si>
    <t>(A)Total:</t>
  </si>
  <si>
    <r>
      <rPr>
        <b/>
        <sz val="9"/>
        <rFont val="Times New Roman"/>
        <family val="1"/>
      </rPr>
      <t>(B)Mão-de-Obra</t>
    </r>
  </si>
  <si>
    <r>
      <rPr>
        <b/>
        <sz val="9"/>
        <rFont val="Times New Roman"/>
        <family val="1"/>
      </rPr>
      <t>Eq. Salarial</t>
    </r>
  </si>
  <si>
    <r>
      <rPr>
        <b/>
        <sz val="9"/>
        <rFont val="Times New Roman"/>
        <family val="1"/>
      </rPr>
      <t>Encargos(%)</t>
    </r>
  </si>
  <si>
    <r>
      <rPr>
        <b/>
        <sz val="9"/>
        <rFont val="Times New Roman"/>
        <family val="1"/>
      </rPr>
      <t>Sal/Hora</t>
    </r>
  </si>
  <si>
    <r>
      <rPr>
        <b/>
        <sz val="9"/>
        <rFont val="Times New Roman"/>
        <family val="1"/>
      </rPr>
      <t>Consumo</t>
    </r>
  </si>
  <si>
    <t>(B)Total:</t>
  </si>
  <si>
    <r>
      <rPr>
        <b/>
        <sz val="9"/>
        <rFont val="Times New Roman"/>
        <family val="1"/>
      </rPr>
      <t>(C)Itens de Incidência</t>
    </r>
  </si>
  <si>
    <r>
      <rPr>
        <b/>
        <sz val="9"/>
        <rFont val="Times New Roman"/>
        <family val="1"/>
      </rPr>
      <t>%</t>
    </r>
  </si>
  <si>
    <r>
      <rPr>
        <b/>
        <sz val="9"/>
        <rFont val="Times New Roman"/>
        <family val="1"/>
      </rPr>
      <t>M. O.</t>
    </r>
  </si>
  <si>
    <r>
      <rPr>
        <b/>
        <sz val="9"/>
        <rFont val="Times New Roman"/>
        <family val="1"/>
      </rPr>
      <t>Equip.</t>
    </r>
  </si>
  <si>
    <r>
      <rPr>
        <b/>
        <sz val="9"/>
        <rFont val="Times New Roman"/>
        <family val="1"/>
      </rPr>
      <t>Mat.</t>
    </r>
  </si>
  <si>
    <r>
      <rPr>
        <b/>
        <sz val="9"/>
        <rFont val="Times New Roman"/>
        <family val="1"/>
      </rPr>
      <t>Custo</t>
    </r>
  </si>
  <si>
    <t>(C)Total:</t>
  </si>
  <si>
    <r>
      <rPr>
        <b/>
        <sz val="9"/>
        <rFont val="Times New Roman"/>
        <family val="1"/>
      </rPr>
      <t>Custo Horário da Execução (A) + (B) + (C)</t>
    </r>
  </si>
  <si>
    <r>
      <rPr>
        <b/>
        <sz val="9"/>
        <rFont val="Times New Roman"/>
        <family val="1"/>
      </rPr>
      <t>(D) Produção da Equipe</t>
    </r>
  </si>
  <si>
    <r>
      <rPr>
        <b/>
        <sz val="9"/>
        <rFont val="Times New Roman"/>
        <family val="1"/>
      </rPr>
      <t>(E) Custo Unitário da Execução [(A) + (B) + (C)] / (D)</t>
    </r>
  </si>
  <si>
    <r>
      <rPr>
        <b/>
        <sz val="9"/>
        <rFont val="Times New Roman"/>
        <family val="1"/>
      </rPr>
      <t>(F)Materiais</t>
    </r>
  </si>
  <si>
    <r>
      <rPr>
        <b/>
        <sz val="9"/>
        <rFont val="Times New Roman"/>
        <family val="1"/>
      </rPr>
      <t>Unid.</t>
    </r>
  </si>
  <si>
    <r>
      <rPr>
        <b/>
        <sz val="9"/>
        <rFont val="Times New Roman"/>
        <family val="1"/>
      </rPr>
      <t>Custo Unitário</t>
    </r>
  </si>
  <si>
    <t>(F)Total:</t>
  </si>
  <si>
    <r>
      <rPr>
        <b/>
        <sz val="9"/>
        <rFont val="Times New Roman"/>
        <family val="1"/>
      </rPr>
      <t>(G)Serviços</t>
    </r>
  </si>
  <si>
    <t>(G)Total:</t>
  </si>
  <si>
    <r>
      <rPr>
        <b/>
        <sz val="9"/>
        <rFont val="Times New Roman"/>
        <family val="1"/>
      </rPr>
      <t>(H)Itens de Transporte</t>
    </r>
  </si>
  <si>
    <r>
      <rPr>
        <b/>
        <sz val="9"/>
        <rFont val="Times New Roman"/>
        <family val="1"/>
      </rPr>
      <t>Fórmula</t>
    </r>
  </si>
  <si>
    <t>XP</t>
  </si>
  <si>
    <t>XR</t>
  </si>
  <si>
    <r>
      <rPr>
        <b/>
        <sz val="9"/>
        <rFont val="Times New Roman"/>
        <family val="1"/>
      </rPr>
      <t>Custo Unit.</t>
    </r>
  </si>
  <si>
    <t>(H)Total:</t>
  </si>
  <si>
    <r>
      <rPr>
        <b/>
        <sz val="9"/>
        <rFont val="Times New Roman"/>
        <family val="1"/>
      </rPr>
      <t>Custo Direto Total (E) + (F) + (G) + (H)</t>
    </r>
  </si>
  <si>
    <r>
      <rPr>
        <b/>
        <sz val="9"/>
        <rFont val="Times New Roman"/>
        <family val="1"/>
      </rPr>
      <t>Preço Unitário Total</t>
    </r>
  </si>
  <si>
    <t>Serviço: 40615: Boca de BSCC 2,00 x 3,00 m projeto DNIT</t>
  </si>
  <si>
    <t>Caminhão carroceria 815/37 PBT=8,3t (TOCO 4, 0t)</t>
  </si>
  <si>
    <t>Aço CA-50, fornecimento, dobragem e colocação  nas formas (preço médio das bitolas)</t>
  </si>
  <si>
    <t>Concreto de regularização, tudo incluído</t>
  </si>
  <si>
    <t>Concreto estrutural fck = 15,0 MPa, tudo incluído</t>
  </si>
  <si>
    <t>Formas planas de madeira com 01 (um) reaproveitamento, inclusive fornecimento e transporte das madeiras</t>
  </si>
  <si>
    <t>kg</t>
  </si>
  <si>
    <t>Boca de BSCC 2,00 x 3,00 m projeto DNIT</t>
  </si>
  <si>
    <t>Dissipador de energia - DEB 13 - areia e pedra de mão comerciais</t>
  </si>
  <si>
    <t>Escavação manual em material de 1ª categoria na profundidade de até 2m</t>
  </si>
  <si>
    <t>Encarregado de O.A.C</t>
  </si>
  <si>
    <t>Pedreiro de O.A.C.</t>
  </si>
  <si>
    <t>Ferramentas manuais</t>
  </si>
  <si>
    <t>x</t>
  </si>
  <si>
    <t>ud</t>
  </si>
  <si>
    <t>Argamassa cimento e areia traço 1:4, tudo incluído</t>
  </si>
  <si>
    <t>COMPOSIÇÃO ANALÍTICA DE PREÇO UNITÁRIO</t>
  </si>
  <si>
    <t>Data-base</t>
  </si>
  <si>
    <t xml:space="preserve">                  </t>
  </si>
  <si>
    <t>1ª Trincheira drenante  em concreto armado, incluindo grelhas, escavação e reaterro.</t>
  </si>
  <si>
    <t>UNIDADE:</t>
  </si>
  <si>
    <t>MATERIAIS/SERVIÇOS</t>
  </si>
  <si>
    <t>CÓD.</t>
  </si>
  <si>
    <t>ORGÃO</t>
  </si>
  <si>
    <t>DESCRIÇÃO</t>
  </si>
  <si>
    <t>Pr. Unit.</t>
  </si>
  <si>
    <t>DER-ES</t>
  </si>
  <si>
    <t>Lona plástica preta para isolamento de concretagem sobre solo, fornecimento e colocação</t>
  </si>
  <si>
    <t>Formas planas de madeira com 02 (dois) reaproveitamentos, em Vias Urbanas.</t>
  </si>
  <si>
    <t>Concreto estrutural fck -&gt; 30,0 Mpa, em Vias Urbanas.</t>
  </si>
  <si>
    <t>Comp.</t>
  </si>
  <si>
    <t>Grelha cantoneira, conforme composição</t>
  </si>
  <si>
    <t>IOPES</t>
  </si>
  <si>
    <t>Custo Direto Total:</t>
  </si>
  <si>
    <t>2ª Trincheira drenante  em concreto armado, incluindo grelhas, escavação e reaterro.</t>
  </si>
  <si>
    <t>Reaterro com areia, tudo incluído</t>
  </si>
  <si>
    <t>3ª Trincheira drenante  em concreto armado, incluindo grelhas, escavação e reaterro.</t>
  </si>
  <si>
    <t>unid</t>
  </si>
  <si>
    <t>(A) EQUIPAMENTO</t>
  </si>
  <si>
    <t>UTILIZAÇÃO</t>
  </si>
  <si>
    <t>CUSTO OPERAC.</t>
  </si>
  <si>
    <t xml:space="preserve"> CUSTO HORÁRIO</t>
  </si>
  <si>
    <t>EQUIPAMENTO</t>
  </si>
  <si>
    <t>CÓDIGO</t>
  </si>
  <si>
    <t>REFERÊNCIA</t>
  </si>
  <si>
    <t>QUANT.</t>
  </si>
  <si>
    <t>PROD.</t>
  </si>
  <si>
    <t>IMPR.</t>
  </si>
  <si>
    <t>Máquina de solda 425 A, pot=33A</t>
  </si>
  <si>
    <t>DER</t>
  </si>
  <si>
    <t>( A ) TOTAL</t>
  </si>
  <si>
    <t xml:space="preserve"> (B) MÃO DE OBRA</t>
  </si>
  <si>
    <t>UNIDADE</t>
  </si>
  <si>
    <t>QUANTIDADE</t>
  </si>
  <si>
    <t>SALÁRIO HORA (c/ enc)</t>
  </si>
  <si>
    <t>Soldador</t>
  </si>
  <si>
    <t>H</t>
  </si>
  <si>
    <t>Ajudante de Serralheiro</t>
  </si>
  <si>
    <t>( B ) TOTAL</t>
  </si>
  <si>
    <t xml:space="preserve"> ( C) ITENS DE INCIDÊNCIA</t>
  </si>
  <si>
    <t xml:space="preserve">% </t>
  </si>
  <si>
    <t xml:space="preserve">M.O </t>
  </si>
  <si>
    <t>EQUIP.</t>
  </si>
  <si>
    <t>MAT.</t>
  </si>
  <si>
    <t xml:space="preserve"> CUSTO </t>
  </si>
  <si>
    <t>FERRAMENTAS MANUAIS</t>
  </si>
  <si>
    <t>X</t>
  </si>
  <si>
    <t>( C ) TOTAL</t>
  </si>
  <si>
    <t>CUSTO HORÁRIO DA EXECUÇÃO (A) + (B) + ( C)</t>
  </si>
  <si>
    <t>(D) PRODUÇÃO DA EQUIPE</t>
  </si>
  <si>
    <t xml:space="preserve"> (E) CUSTO UNITÁRIO DA EXECUÇÃO ( A + B + C) / D </t>
  </si>
  <si>
    <t>(F) MATERIAIS</t>
  </si>
  <si>
    <t>kg/m</t>
  </si>
  <si>
    <t>CONSUMO</t>
  </si>
  <si>
    <t>VALOR UNITÁRIO</t>
  </si>
  <si>
    <t>Cantoneira 3x3x3/8</t>
  </si>
  <si>
    <t>Eletrodo para soldas - OK 4804</t>
  </si>
  <si>
    <t>( F ) TOTAL</t>
  </si>
  <si>
    <t>(G) SERVIÇOS</t>
  </si>
  <si>
    <t>CUSTO UNITÁRIO</t>
  </si>
  <si>
    <t>CUSTO</t>
  </si>
  <si>
    <t>( G ) TOTAL</t>
  </si>
  <si>
    <t>(H) TRANSPORTE</t>
  </si>
  <si>
    <t>D.M.T.</t>
  </si>
  <si>
    <t>CONSUMO (t)</t>
  </si>
  <si>
    <t>(XP)</t>
  </si>
  <si>
    <t>(XR)</t>
  </si>
  <si>
    <t>( H ) TOTAL</t>
  </si>
  <si>
    <t>CUSTO DIRETO TOTAL  ( E ) + ( F ) + (G ) + (H)</t>
  </si>
  <si>
    <t>COMPOSIÇÃO DA TRINCHEIRA 1 - 6,00 metros</t>
  </si>
  <si>
    <t xml:space="preserve">COMPOSIÇÃO DA TRINCHEIRA 2 - 5,00 metros </t>
  </si>
  <si>
    <t xml:space="preserve">COMPOSIÇÃO DA TRINCHEIRA 3 - 7,00 metros </t>
  </si>
  <si>
    <t>Comp. 1</t>
  </si>
  <si>
    <t>Comp. 2</t>
  </si>
  <si>
    <t>Comp. 3</t>
  </si>
  <si>
    <t>2ª Trincheira drenante  em concreto armado, incluindo grelhas, escavação e reaterro. (5,00m)</t>
  </si>
  <si>
    <t>3ª Trincheira drenante  em concreto armado, incluindo grelhas, escavação e reaterro. (7,00m)</t>
  </si>
  <si>
    <t>1ª Trincheira drenante  em concreto armado, incluindo grelhas, escavação e reaterro. (6,00m)</t>
  </si>
  <si>
    <t>Cerca com 4 fios de arame farpado e mourão de madeira a cada 2,5 m e esticador a cada 50 m</t>
  </si>
  <si>
    <t>Sistema separador de água e óleo</t>
  </si>
  <si>
    <t>un</t>
  </si>
  <si>
    <t>Data Base : outubro/2018</t>
  </si>
  <si>
    <t xml:space="preserve">
</t>
  </si>
  <si>
    <t>Unidade: UD</t>
  </si>
  <si>
    <t>Ut.Pr</t>
  </si>
  <si>
    <t>5 ENERGIA 18,30 15,08</t>
  </si>
  <si>
    <t>Custo Adotado</t>
  </si>
  <si>
    <t>M0069</t>
  </si>
  <si>
    <t>Arame farpado galvanizado 16 BWG</t>
  </si>
  <si>
    <t>M0745</t>
  </si>
  <si>
    <t>Grampo para cerca galvanizado de 1 x 9"</t>
  </si>
  <si>
    <t>M1638</t>
  </si>
  <si>
    <t>Mourão de madeira - H = 2,10 m e D = 10 cm</t>
  </si>
  <si>
    <t>M1639</t>
  </si>
  <si>
    <t>Mourão de madeira - H = 2,20 m e D = 15 cm</t>
  </si>
  <si>
    <t>Arame farpado galvanizado 16 BWG - Caminhão carroceria 15 t</t>
  </si>
  <si>
    <t>Grampo para cerca galvanizado de 1 x 9" - Caminhão carroceria 15 t</t>
  </si>
  <si>
    <t>Mourão de madeira - H = 2,20 m e D = 15 cm - Caminhão carroceria 9 t</t>
  </si>
  <si>
    <t>BDI%</t>
  </si>
  <si>
    <t>Custo unitário direto total com BDI</t>
  </si>
  <si>
    <t>Obs.</t>
  </si>
  <si>
    <t>C</t>
  </si>
  <si>
    <t>BDI%:</t>
  </si>
  <si>
    <t>Serviço: 41555 - Sistema separador de água e óleo</t>
  </si>
  <si>
    <t>Tubo de PVC rígido D= 100mm (dreno) - vara 6m</t>
  </si>
  <si>
    <t>vr</t>
  </si>
  <si>
    <t>Aço CA-50, fornecimento, dobragem e colocação nas formas (preço médio das bitolas)</t>
  </si>
  <si>
    <t>Concreto estrutural fck = 20,0 MPa, tudo incluído</t>
  </si>
  <si>
    <t>Escavação manual em mat. 1ª cat. H= 0,00 a 1,50 m</t>
  </si>
  <si>
    <t>Formas planas de madeira com 02 (dois) reaproveitamentos, inclusive fornecimento e transporte das madeiras</t>
  </si>
  <si>
    <t>Reaterro de cavas c/ compactação manual (apiloamento)</t>
  </si>
  <si>
    <t>Custo Direto Total (E) + (F) + (G) + (H)</t>
  </si>
  <si>
    <t>Serviço: 41109:  Demolição de cerca de madeira com 4 fios</t>
  </si>
  <si>
    <t>PARQUE LINEAR</t>
  </si>
  <si>
    <t>Serviço: 40946: Passeio pavimentado em blocos de concreto esp.=6cm, colorido, resistência 35 MPa, colchão de
areia 5cm, inclusive transporte dos blocos e da areia</t>
  </si>
  <si>
    <t>Ut. Pr</t>
  </si>
  <si>
    <t>Rolo AP de pneus AP-26 (8,9t) (MULLER) ou equivalente</t>
  </si>
  <si>
    <t>Calceteiro</t>
  </si>
  <si>
    <t>Encarregado de pavimentação</t>
  </si>
  <si>
    <t xml:space="preserve">Ferramentas manuais </t>
  </si>
  <si>
    <t xml:space="preserve">Areia grossa jazida com carregamento mecânico </t>
  </si>
  <si>
    <t>Bloco para pavimentação intertravado - esp=
06cm, colorido, resistência 35 Mpa</t>
  </si>
  <si>
    <t>Transp. de Areia grossa jazida c/ carreg.
Mecânico</t>
  </si>
  <si>
    <t>Transp. de Bloco p/ pavimentaçao - esp= 6 cm</t>
  </si>
  <si>
    <t>Passeio pavimentado em blocos de concreto esp.=6cm, colorido, resistência 35 MPa, colchão de areia 5cm, inclusive transporte dos blocos e da areia (Cor Grafite)</t>
  </si>
  <si>
    <t>Serviço: 41240: Passeio em concreto, largura 2,00m, acabamento em ladrilho hidráulico podotátil (L=0,40m)</t>
  </si>
  <si>
    <t>Pedreiro de O.A.C</t>
  </si>
  <si>
    <t>Brita graduada, especificada sem pó, sem frete</t>
  </si>
  <si>
    <t xml:space="preserve">Ladrilho hidráulico podotátil </t>
  </si>
  <si>
    <t>Apiloamento manual</t>
  </si>
  <si>
    <t xml:space="preserve">Concreto estrutural fck = 15,0 MPa, tudo incluído </t>
  </si>
  <si>
    <t>Sinalização vertical, inclusive transporte de placa sinalização e madeira</t>
  </si>
  <si>
    <t>Cotação</t>
  </si>
  <si>
    <t>Boca de lobo combinada - chapéu e grelha simples - BLC 01 - areia e brita comerciais</t>
  </si>
  <si>
    <t>UN</t>
  </si>
  <si>
    <t>M0224</t>
  </si>
  <si>
    <t>M2623</t>
  </si>
  <si>
    <t>Grelha metálica simples para boca de lobo de 300 x 900 mm e capacidade de 300 kN</t>
  </si>
  <si>
    <t>Guia-chapéu pré-moldada - C = 140 cm</t>
  </si>
  <si>
    <t>Alvenaria de blocos de concreto 20 x 20 x 40 cm com espessura de 20 cm - areia comercial</t>
  </si>
  <si>
    <t>Armação em aço CA-60 - fornecimento, preparo e colocação</t>
  </si>
  <si>
    <t>Concreto fck = 25 MPa - confecção em betoneira e lançamento manual areia e brita comerciais</t>
  </si>
  <si>
    <t>Grelha metálica simples para boca de lobo de 300 x 900 mm e capacidade de 300 kN - Caminhão carroceria 15 t</t>
  </si>
  <si>
    <t>Guia-chapéu pré-moldada - C = 140 cm - Caminhão carroceria 15 t</t>
  </si>
  <si>
    <t>COTAÇÃO</t>
  </si>
  <si>
    <t>Serviço: 100390 - Administração Local</t>
  </si>
  <si>
    <t>Laboratorista</t>
  </si>
  <si>
    <t>Aluguel mensal de mobiliário - escritório</t>
  </si>
  <si>
    <t>mês</t>
  </si>
  <si>
    <t>Aluguel de automóvel VW/ Gol (flex) 1,6 ou equivalente, exclusive motorista e combustível</t>
  </si>
  <si>
    <t>11.1</t>
  </si>
  <si>
    <t>Banco de Concreto com assento e enconsto de madeira moldado in loco.</t>
  </si>
  <si>
    <t>COMPOSIÇÃO DO BANCO DE CONCRETO</t>
  </si>
  <si>
    <t>Concreto FCK = 20 MPA, TRAÇO 1:2,7:3 (cimento/áreia média/brita 1)  - preparo mecânico com betoneira 400 L.</t>
  </si>
  <si>
    <t>SINAPI-ES</t>
  </si>
  <si>
    <t>Fabricação de fôrmas para pilares e estruturas similares, em madeira, E=25 MM.</t>
  </si>
  <si>
    <t>Tela de aço soldada nervurada, CA-60, Q-138, (2,20 KG/M2), diametro do fio= 4,2 MM, largura = 2,45 M, espaçamento da malha = 10  X 10 CM.</t>
  </si>
  <si>
    <t>Parafuso de aço tipo chumbador parabolt, diametro 3/8", comprimento 75 MM.</t>
  </si>
  <si>
    <t>Verniz sintetico em madeira, duas demãos.</t>
  </si>
  <si>
    <t>DNIT-ES</t>
  </si>
  <si>
    <t>Banco Circular de Madeira.</t>
  </si>
  <si>
    <t>COMPOSIÇÃO AUXILIAR - Banco Circular.</t>
  </si>
  <si>
    <t>COMPOSIÇÃO DO BANCO CIRCULAR</t>
  </si>
  <si>
    <t>Parafuso cabeça abaulada M6 com porca e arruela</t>
  </si>
  <si>
    <t>M2419</t>
  </si>
  <si>
    <t>Estrutura Banco circular de Madeira.</t>
  </si>
  <si>
    <t>Estrutura do banco circular de Madeira.</t>
  </si>
  <si>
    <t xml:space="preserve">Composição </t>
  </si>
  <si>
    <t>COMPOSIÇÃO DO DECK DE MADEIRA</t>
  </si>
  <si>
    <t>Parafuso rosca soberba zincado cabeça chata fenda simples 5,5 X 65 MM (2.1/2 ")</t>
  </si>
  <si>
    <t>Brita 0</t>
  </si>
  <si>
    <t>M0005</t>
  </si>
  <si>
    <t>Deck de Madeira.</t>
  </si>
  <si>
    <t>Corpo de BSTC D = 0,80 m CA2 - areia, brita e pedra de mão comerciais</t>
  </si>
  <si>
    <t>Corpo de BSTC D = 0,40 m CA2 - areia, brita e pedra de mão comerciais</t>
  </si>
  <si>
    <t>E9686</t>
  </si>
  <si>
    <t>Caminhão carroceria com guindauto com capacidade de 20 t.m - 136 kW</t>
  </si>
  <si>
    <t>M2172</t>
  </si>
  <si>
    <t>Tubo de concreto armado CA 2 - D = 0,80 m</t>
  </si>
  <si>
    <t>Argamassa de cimento e areia 1:4 - areia comercial</t>
  </si>
  <si>
    <t>Concreto ciclópico fck = 20 MPa - confecção em betoneira e lançamento manual - areia, brita e pedra de mão comerciais</t>
  </si>
  <si>
    <t>Tubo de concreto armado CA 2 - D = 0,80 m - Guindauto 20 t.m</t>
  </si>
  <si>
    <t>M2164</t>
  </si>
  <si>
    <t>Tubo de concreto armado CA 2 - D = 0,40 m</t>
  </si>
  <si>
    <t>E9646</t>
  </si>
  <si>
    <t>E9527</t>
  </si>
  <si>
    <t>E9071</t>
  </si>
  <si>
    <t>Compressor de ar portátil de 124 PCM - 27 Kw</t>
  </si>
  <si>
    <t>Martelete perfurador/rompedor a ar comprimido de 25 kg para rocha</t>
  </si>
  <si>
    <t>Transportador manual carrinho de mão com capacidade de 80 l</t>
  </si>
  <si>
    <t>M3505</t>
  </si>
  <si>
    <t>M1391</t>
  </si>
  <si>
    <t>Material demolido - concreto simples</t>
  </si>
  <si>
    <t>Ponteiro para martelete de 22 x 1.000 mm</t>
  </si>
  <si>
    <t>Material demolido - concreto simples - Caminhão basculante 6 m³</t>
  </si>
  <si>
    <t>Remanejamento de ligação e religação de redes de esgoto, em Vias Urbanas</t>
  </si>
  <si>
    <t>Serviço: 43068:   Remanejamento de ligação e religação de redes de esgoto, em Vias Urbanas</t>
  </si>
  <si>
    <t>Tubo de PVC de 100mm para esgoto</t>
  </si>
  <si>
    <t>Escavação manual furos, valetas mat. 1ª cat. H= 0,00 a 1,50 m (dim. reduz.)</t>
  </si>
  <si>
    <t>Reaterro de cavas c/ compactação manual (apiloamento) (dim. reduz.)</t>
  </si>
  <si>
    <t>DNIT-01</t>
  </si>
  <si>
    <t>M0446</t>
  </si>
  <si>
    <t>M0786</t>
  </si>
  <si>
    <t>Compensado resinado de 10 mm</t>
  </si>
  <si>
    <t>Isopor</t>
  </si>
  <si>
    <t>Armação em aço CA-50 - fornecimento, preparo e colocação</t>
  </si>
  <si>
    <t>Escoramento para corpo de bueiros celulares - utilização de 3 vezes confecção, instalação e retirada</t>
  </si>
  <si>
    <t>Formas de compensado resinado 14 mm - uso geral - utilização de 3 vezes - confecção, instalação e retirada</t>
  </si>
  <si>
    <t>Concreto fck = 25 MPa - confecção em betoneira e lançamento manual - areia e brita comerciais</t>
  </si>
  <si>
    <t>Compensado resinado de 10 mm - Caminhão carroceria 15 t</t>
  </si>
  <si>
    <t>Isopor - Caminhão carroceria 5 t</t>
  </si>
  <si>
    <t>COMP</t>
  </si>
  <si>
    <t>DNIT-02</t>
  </si>
  <si>
    <t>DNIT-03</t>
  </si>
  <si>
    <t>DNIT-04</t>
  </si>
  <si>
    <t>DNIT-05</t>
  </si>
  <si>
    <t>DNIT-06</t>
  </si>
  <si>
    <t>DNIT-07</t>
  </si>
  <si>
    <t>DNIT-08</t>
  </si>
  <si>
    <t>DNIT-09</t>
  </si>
  <si>
    <t>DNIT-10</t>
  </si>
  <si>
    <t>DNIT-11</t>
  </si>
  <si>
    <t>DNIT-12</t>
  </si>
  <si>
    <t>DNIT-13</t>
  </si>
  <si>
    <t>DNIT-14</t>
  </si>
  <si>
    <t>DNIT-15</t>
  </si>
  <si>
    <t>DNIT-16</t>
  </si>
  <si>
    <t>DNIT-17</t>
  </si>
  <si>
    <t>DNIT-18</t>
  </si>
  <si>
    <t>DNIT-19</t>
  </si>
  <si>
    <t>DNIT-20</t>
  </si>
  <si>
    <t>DNIT-21</t>
  </si>
  <si>
    <t>Chaminé dos poços de visita - CPV 02 - areia e brita comerciais</t>
  </si>
  <si>
    <t>M1432</t>
  </si>
  <si>
    <t>Tampão de ferro fundido para águas pluviais TD 600</t>
  </si>
  <si>
    <t>Argamassa para reparos e grouteamento</t>
  </si>
  <si>
    <t>Tampão de ferro fundido para águas pluviais TD 600 - Caminhão carroceria 15 t</t>
  </si>
  <si>
    <t>Concreto fck = 30 MPa - confecção em betoneira e lançamento manual - areia e brita comerciais</t>
  </si>
  <si>
    <t>Grelha em cantoneira 3"x3"x3/8, 2 ¹/²"x 5/16, com barra redonda 5/8 e barra chata 2'</t>
  </si>
  <si>
    <t>Barra redonda 5/8</t>
  </si>
  <si>
    <t>Cantoneira 2 ²/¹x 5/16</t>
  </si>
  <si>
    <t>COMPOSIÇÃO AUXILIAR - GRELHA 01 - 2,50X1,50 metros</t>
  </si>
  <si>
    <t>Grelha de ferro fundido 2,50x1,50</t>
  </si>
  <si>
    <t xml:space="preserve">Barra de ferro retangular, barra chata,2" X 1/4" (L X E), 2,53 kg/m </t>
  </si>
  <si>
    <t>COMPOSIÇÃO AUXILIAR - GRELHA 01 - 6,00 metros</t>
  </si>
  <si>
    <t>COMPOSIÇÃO AUXILIAR - GRELHA 02 - 5,00 metros</t>
  </si>
  <si>
    <t>COMPOSIÇÃO AUXILIAR - GRELHA 01 - 7,00 metros</t>
  </si>
  <si>
    <t>Sub-base estabilizada granulometricamente com mistura solo brita (70% - 30%) na pista com material de jazida e brita
comercial</t>
  </si>
  <si>
    <t>Sub-base estabilizada granulometricamente com mistura solo brita (70% - 30%) na pista com material de jazida e brita comercial</t>
  </si>
  <si>
    <t>E9762</t>
  </si>
  <si>
    <t>Caminhão tanque com capacidade de 10.000 l - 188 Kw</t>
  </si>
  <si>
    <t>Rolo compactador de pneus autopropelido de 27 t - 85 kW</t>
  </si>
  <si>
    <t>M0191</t>
  </si>
  <si>
    <t>Brita 1</t>
  </si>
  <si>
    <t>Escavação e carga de material de jazida com escavadeira hidráulica</t>
  </si>
  <si>
    <t>Brita 1 - Caminhão basculante 10 m³</t>
  </si>
  <si>
    <t>Escavação e carga de material de jazida com escavadeira hidráulica Caminhão basculante 10 m³</t>
  </si>
  <si>
    <t>E9605</t>
  </si>
  <si>
    <t>M0082</t>
  </si>
  <si>
    <t>M0424</t>
  </si>
  <si>
    <t>Areia média lavada</t>
  </si>
  <si>
    <t>Cimento Portland CP II - 32</t>
  </si>
  <si>
    <t>Areia média lavada - Caminhão basculante 10 m³</t>
  </si>
  <si>
    <t>Cimento Portland CP II - 32 - Caminhão carroceria 15 t</t>
  </si>
  <si>
    <t>E9579</t>
  </si>
  <si>
    <t>Gabião caixa 2 x 1 x 0,50 m - Zn/Al + PVC - D = 2,4 mm - pedra de mão comercial - fornecimento e assentamento</t>
  </si>
  <si>
    <t>E92526</t>
  </si>
  <si>
    <t>Retroescavadeira de pneus - 58 Kw</t>
  </si>
  <si>
    <t>M0232</t>
  </si>
  <si>
    <t>Gabião caixa Zn/Al + polímero de 2,0 x 1,0 x 0,50 m - Caminhão carroceria 15 t</t>
  </si>
  <si>
    <t xml:space="preserve">Pedra de mão </t>
  </si>
  <si>
    <t>Enrocamento de pedra jogada - pedra de mão comercial - fornecimento e assentamento</t>
  </si>
  <si>
    <t xml:space="preserve">Sinalização horizontal - taxa 0,6 l/m², tudo incluído </t>
  </si>
  <si>
    <t xml:space="preserve">Serviço: 40146:  Sinalização horizontal - taxa 0,6 l/m², tudo incluído </t>
  </si>
  <si>
    <t xml:space="preserve">Automóvel Utilitário - VW/ Kombi (flex) </t>
  </si>
  <si>
    <t>Demarcador de faixas a gasolina referência Elgimaq EGM CAF 800 L ou equivalente</t>
  </si>
  <si>
    <t xml:space="preserve">Servente </t>
  </si>
  <si>
    <t>Micro-esfera (preço médio)</t>
  </si>
  <si>
    <t>Tinta base água (preço médio)</t>
  </si>
  <si>
    <t>Tinta para demarc.viária à base de resina acrílica  emuls. água (Preço médio)</t>
  </si>
  <si>
    <t>BD</t>
  </si>
  <si>
    <t xml:space="preserve">Transp. de Micro-esfera (preço médio) </t>
  </si>
  <si>
    <t>Transp. de Tinta</t>
  </si>
  <si>
    <t>Transp. de Tinta borracha clorada (preço médio)</t>
  </si>
  <si>
    <t xml:space="preserve">Unidade: M2 </t>
  </si>
  <si>
    <t>Caibros 7 X 7 cm</t>
  </si>
  <si>
    <t>Escavação manual furos, valetas mat. 1ª cat. H=
0,00 a 1,50 m (dim. reduz.)</t>
  </si>
  <si>
    <t>Transp. de Caibros 8 X 8 cm</t>
  </si>
  <si>
    <t>Transp. de Placa sinalizaçao pronta - chapa de ferro - 20</t>
  </si>
  <si>
    <t>Suporte de placa de sinalização vertical em madeira de 1ª qualidade, pintada, fornecimento e instalação</t>
  </si>
  <si>
    <t>Serviço: 41222:  Suporte de placa de sinalização vertical em madeira de 1ª qualidade, pintada, fornecimento e
instalação</t>
  </si>
  <si>
    <t>Suporte para placa de sinalização vertical em madeira de 1ª qualidade, tratada e pintada (8x8) com 3,40m</t>
  </si>
  <si>
    <t>Serviço: 40145:   Sinalização vertical, inclusive transporte de placa sinalização e madeira</t>
  </si>
  <si>
    <t>Placa sinalizaçao pronta - chapa de ferro N. 20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</si>
  <si>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</si>
  <si>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</si>
  <si>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</si>
  <si>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</si>
  <si>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</si>
  <si>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</si>
  <si>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</si>
  <si>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</si>
  <si>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</si>
  <si>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</si>
  <si>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</si>
  <si>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Pintura de ligação</t>
  </si>
  <si>
    <t>Imprimação com asfalto diluído</t>
  </si>
  <si>
    <t>E9509</t>
  </si>
  <si>
    <t>E9558</t>
  </si>
  <si>
    <t>Caminhão tanque distribuidor de asfalto com capacidade de 6.000 l - 7 kW/136 Kw</t>
  </si>
  <si>
    <t>Tanque de estocagem de asfalto com capacidade de 30.000 l</t>
  </si>
  <si>
    <t>Emulsão asfáltica RR-1C</t>
  </si>
  <si>
    <t>FIC 0,00393</t>
  </si>
  <si>
    <t>Transporte de material betuminoso com caminhão distribuidor - rodovia pavimentada</t>
  </si>
  <si>
    <t>Caminhão tanque distribuidor de asfalto com capacidade de 6.000 l - 7 kW/136 kW</t>
  </si>
  <si>
    <t>Areia grossa jazida com carregamento mecânico</t>
  </si>
  <si>
    <t>3.37</t>
  </si>
  <si>
    <t xml:space="preserve">Aterro com areia, exceto fornecimento da areia </t>
  </si>
  <si>
    <t>Serviço: 42257: Aterro com areia, exceto fornecimento da areia</t>
  </si>
  <si>
    <t>Retroescavadeira MF 86 TM (MASSEY FERGUSSON) ou equivalente</t>
  </si>
  <si>
    <t>Encarregado de terraplenagem</t>
  </si>
  <si>
    <t>Remoção de solos moles, incluindo carregamento mecânico com escavadeira hidráulica em Vias Urbanas</t>
  </si>
  <si>
    <t>Madeira roliça (aprox. 8,00m - D=0,15m)</t>
  </si>
  <si>
    <t>3.38</t>
  </si>
  <si>
    <t>3.39</t>
  </si>
  <si>
    <t>Concreto fck = 20 MPa - confecção em betoneira e lançamento manual - areia e brita comerciais</t>
  </si>
  <si>
    <t>E9010</t>
  </si>
  <si>
    <t>E9519</t>
  </si>
  <si>
    <t>E9064</t>
  </si>
  <si>
    <t>Balança plataforma digital com mesa de 75 x 75 cm com capacidade de 500 kg</t>
  </si>
  <si>
    <t>Betoneira com motor a gasolina com capacidade de 600 l - 10 Kw</t>
  </si>
  <si>
    <t>Transportador manual gerica com capacidade de 180 l</t>
  </si>
  <si>
    <t>Brita 2</t>
  </si>
  <si>
    <t>M0192</t>
  </si>
  <si>
    <t>Brita 2 - Caminhão basculante 10 m³</t>
  </si>
  <si>
    <t>P9801</t>
  </si>
  <si>
    <t>Ajudante</t>
  </si>
  <si>
    <t>BARRAGEM DE TERRA 17</t>
  </si>
  <si>
    <t>Boca BSTC D = 0,80 m - esconsidade 0° - areia e brita comerciais - alas esconsas</t>
  </si>
  <si>
    <t>Dissipador de energia - DEB 04 - areia e pedra de mão comerciais</t>
  </si>
  <si>
    <t>Dissipador de energia - DEB 07 - areia e pedra de mão comerciais</t>
  </si>
  <si>
    <t>Enchimento de junta de concreto com argamassa asfáltica de densidade 1.700 kg/m³ - espessura de 1 cm</t>
  </si>
  <si>
    <t>Serviços Preliminares</t>
  </si>
  <si>
    <t>9.1.1</t>
  </si>
  <si>
    <t>9.1.2</t>
  </si>
  <si>
    <t>9.1.3</t>
  </si>
  <si>
    <t>9.1.4</t>
  </si>
  <si>
    <t>Desmatamento, destocamento, limpeza de área e estocagem do material de limpeza com árvores de diâmetro até 0,15 m</t>
  </si>
  <si>
    <t>Trator de esteiras com lâmina - 259 Kw</t>
  </si>
  <si>
    <t>Destocamento de árvores com diâmetro de 0,15 a 0,30 m</t>
  </si>
  <si>
    <t xml:space="preserve">Serviço: 41580 - Aluguel de container tipo sanitário com 3 vasos sanitários, lavatório, mictório, 5 chuveiros, 2
venezianas e piso especial
</t>
  </si>
  <si>
    <t>Unidade: mês</t>
  </si>
  <si>
    <t>9.1.5</t>
  </si>
  <si>
    <t>9.1.6</t>
  </si>
  <si>
    <t xml:space="preserve">Serviço: 41678 - Aluguel de container tipo refeitório simples, c/ 1 aparelho de ar condicionado, 2 luminárias e 2
janelas de vidro
</t>
  </si>
  <si>
    <t>DRENAGEM</t>
  </si>
  <si>
    <t>9.2.1</t>
  </si>
  <si>
    <t>9.2.2</t>
  </si>
  <si>
    <t>9.2.3</t>
  </si>
  <si>
    <t>9.2.4</t>
  </si>
  <si>
    <t>9.2.5</t>
  </si>
  <si>
    <t>9.2.6</t>
  </si>
  <si>
    <t>9.2.7</t>
  </si>
  <si>
    <t>Canaleta de concreto - CAU 05 - seção de 40 x 40 cm - espessura de 10 cm - apoiada em toda a extensão</t>
  </si>
  <si>
    <t>Concreto fck = 25 MPa - confecção em betoneira e lançamento manual areia extraída e brita produzida</t>
  </si>
  <si>
    <t>Berço de concreto para BSTC de D = 0,80</t>
  </si>
  <si>
    <t>COMP.</t>
  </si>
  <si>
    <t>9.2.8</t>
  </si>
  <si>
    <t>9.2.9</t>
  </si>
  <si>
    <t>9.2.10</t>
  </si>
  <si>
    <t>9.2.11</t>
  </si>
  <si>
    <t>Manta Geotêxtil não tecida com resistência longitudinal a tração 10kN/m, fornecimento e aplicação</t>
  </si>
  <si>
    <t>Serviço: 41401 - Manta Geotêxtil não tecida com resistência longitudinal a tração 10kN/m, fornecimento e aplicação</t>
  </si>
  <si>
    <t>Manta Geotêxtil não tecida RT-10 (10kN/m)</t>
  </si>
  <si>
    <t>Extravasor de concreto - BARRAGEM 017</t>
  </si>
  <si>
    <t>DNIT 22</t>
  </si>
  <si>
    <t>DNIT 23</t>
  </si>
  <si>
    <t>M0769</t>
  </si>
  <si>
    <t>Lona plástica de 200 micras de espessura</t>
  </si>
  <si>
    <t>Tela de aço eletrosoldada - fornecimento, preparo e colocação</t>
  </si>
  <si>
    <t>Sarrafo em madeira de terceira de 2,5 x 5 cm</t>
  </si>
  <si>
    <t>M1358</t>
  </si>
  <si>
    <t>Sarrafo em madeira de terceira de 2,5 x 5 cm - Caminhão carroceria 15 t</t>
  </si>
  <si>
    <t>Ponte sobre extravasor com trilho TR-45</t>
  </si>
  <si>
    <t>M1605</t>
  </si>
  <si>
    <t>Trilho TR 57 usado</t>
  </si>
  <si>
    <t>DNIT 24</t>
  </si>
  <si>
    <t>Revestimento vegetal com grama em mudas em superfícies inclinadas</t>
  </si>
  <si>
    <t>Caminhão tanque com capacidade de 6.000 l - 136 kW</t>
  </si>
  <si>
    <t>M0225</t>
  </si>
  <si>
    <t>Adubo orgânico</t>
  </si>
  <si>
    <t>Obtenção de grama para replantio</t>
  </si>
  <si>
    <t>Obtenção de grama para replantio - Caminhão carroceria 5 t</t>
  </si>
  <si>
    <t>9.2.12</t>
  </si>
  <si>
    <t>DNIT 25</t>
  </si>
  <si>
    <t>Monge para controle de nível de água</t>
  </si>
  <si>
    <t>M0156</t>
  </si>
  <si>
    <t>Bloco de concreto de 20 x 20 x 40 cm</t>
  </si>
  <si>
    <t>Bloco de concreto de 20 x 20 x 40 cm - Caminhão carroceria 15 t</t>
  </si>
  <si>
    <t>M1965</t>
  </si>
  <si>
    <t>Cantoneira em ferro de abas iguais de 2 1/2" x 3/8"</t>
  </si>
  <si>
    <t>Cantoneira em ferro de abas iguais de 2 1/2" x 3/8" - Caminhão carroceria 15 t</t>
  </si>
  <si>
    <t>Tabua de 1° qualidade Cumaru</t>
  </si>
  <si>
    <t>Extravasor de concreto - BARRAGEM - 17</t>
  </si>
  <si>
    <t>BARRAGEM DE TERRA 30</t>
  </si>
  <si>
    <t>10.1</t>
  </si>
  <si>
    <t>10.1.1</t>
  </si>
  <si>
    <t>10.1.2</t>
  </si>
  <si>
    <t>Remoção de cerca com mourões de concreto</t>
  </si>
  <si>
    <t>Mourão de madeira - H = 2,10 m e D = 10 cm - Caminhão carroceria 9 t</t>
  </si>
  <si>
    <t>10.2</t>
  </si>
  <si>
    <t>10.2.1</t>
  </si>
  <si>
    <t>10.2.2</t>
  </si>
  <si>
    <t>10.2.3</t>
  </si>
  <si>
    <t>10.2.4</t>
  </si>
  <si>
    <t>10.2.5</t>
  </si>
  <si>
    <t>Corpo de BSTC D = 0,60 m CA2 - areia, brita e pedra de mão comerciais</t>
  </si>
  <si>
    <t>Caminhão carroceria com guindauto com capacidade de 20 t.m - 136 Kw</t>
  </si>
  <si>
    <t>M2168</t>
  </si>
  <si>
    <t>Tubo de concreto armado CA 2 - D = 0,60 m</t>
  </si>
  <si>
    <t>Tubo de concreto armado CA 2 - D = 0,60 m - Guindauto 20 t.m</t>
  </si>
  <si>
    <t>Boca BSTC D = 0,60 m - esconsidade 0° - areia e brita comerciais - alas esconsas</t>
  </si>
  <si>
    <t>DNIT-26</t>
  </si>
  <si>
    <t>E9066</t>
  </si>
  <si>
    <t>E9547</t>
  </si>
  <si>
    <t>Grupo gerador - 13/14 Kva</t>
  </si>
  <si>
    <t>P9825</t>
  </si>
  <si>
    <t>M2130</t>
  </si>
  <si>
    <t>M1616</t>
  </si>
  <si>
    <t>Eletrodo E70 xx</t>
  </si>
  <si>
    <t>Tubo de aço galvanizado BSP classe leve - D = 20 mm</t>
  </si>
  <si>
    <t>DNIT-27</t>
  </si>
  <si>
    <t>Dissipador de energia - DEB 02 - areia e pedra de mão comerciais</t>
  </si>
  <si>
    <t>Dissipador de energia - areia e pedra de mão comerciais</t>
  </si>
  <si>
    <t>DNIT 29</t>
  </si>
  <si>
    <t>Berço de concreto para BSTC de D = 0,60</t>
  </si>
  <si>
    <t>Caixa coletora - com grelha de ferro -  areia e brita comerciais</t>
  </si>
  <si>
    <t>Caixa coletora - com tampa de concreto - areia extraída e brita produzida</t>
  </si>
  <si>
    <t>DNIT-31</t>
  </si>
  <si>
    <t>Extravasor de concreto - BARRAGEM 30</t>
  </si>
  <si>
    <t>DNIT 30</t>
  </si>
  <si>
    <t>DNIT 31</t>
  </si>
  <si>
    <t>11.1.1</t>
  </si>
  <si>
    <t>11.1.2</t>
  </si>
  <si>
    <t>11.1.3</t>
  </si>
  <si>
    <t>11.2</t>
  </si>
  <si>
    <t>11.2.1</t>
  </si>
  <si>
    <t>11.2.3</t>
  </si>
  <si>
    <t>11.2.5</t>
  </si>
  <si>
    <t>11.2.6</t>
  </si>
  <si>
    <t>11.2.7</t>
  </si>
  <si>
    <t>Extravasor de concreto - BARRAGEM 41</t>
  </si>
  <si>
    <t>Dissipador de energia - DEB 08 - areia e pedra de mão comerciais</t>
  </si>
  <si>
    <t>BARRAGEM DE TERRA 41</t>
  </si>
  <si>
    <t>DNIT 32</t>
  </si>
  <si>
    <t>DNIT 33</t>
  </si>
  <si>
    <t>12.1</t>
  </si>
  <si>
    <t>12.2</t>
  </si>
  <si>
    <t>13.1</t>
  </si>
  <si>
    <t>Transporte com caminhão basculante de 10 m³ - rodovia pavimentada</t>
  </si>
  <si>
    <t>Caminhão basculante com capacidade de 10 m³ - 188 Kw</t>
  </si>
  <si>
    <t>Hidrossemeadura</t>
  </si>
  <si>
    <t>E9792</t>
  </si>
  <si>
    <t>M0050</t>
  </si>
  <si>
    <t>Adesivo fixador para hidrossemeadura - Goma Xantana</t>
  </si>
  <si>
    <t>M0220</t>
  </si>
  <si>
    <t>Adubo NPK</t>
  </si>
  <si>
    <t>M0217</t>
  </si>
  <si>
    <t>Enxofre</t>
  </si>
  <si>
    <t>M1756</t>
  </si>
  <si>
    <t>Material formador da camada protetora de hidrossemeadura</t>
  </si>
  <si>
    <t>M1755</t>
  </si>
  <si>
    <t>Pó calcário</t>
  </si>
  <si>
    <t>M0223</t>
  </si>
  <si>
    <t>Sementes para hidrossemeadura</t>
  </si>
  <si>
    <t>5.2</t>
  </si>
  <si>
    <t>5.3</t>
  </si>
  <si>
    <t>5.4</t>
  </si>
  <si>
    <t>P9815</t>
  </si>
  <si>
    <t>Jardineiro</t>
  </si>
  <si>
    <t>M1787</t>
  </si>
  <si>
    <t>Estaca de tutoramento de 5 x 2 m</t>
  </si>
  <si>
    <t>Escavação manual em material de 1ª categoria</t>
  </si>
  <si>
    <t>Adubo NPK - Caminhão carroceria 9 t</t>
  </si>
  <si>
    <t>Adubo orgânico - Caminhão carroceria 9 t</t>
  </si>
  <si>
    <t>Enxofre - Caminhão carroceria 9 t</t>
  </si>
  <si>
    <t>Estaca de tutoramento de 5 x 2 m - Caminhão carroceria 15 t</t>
  </si>
  <si>
    <t>Pó calcário - Caminhão carroceria 5 t</t>
  </si>
  <si>
    <t>12.3</t>
  </si>
  <si>
    <t>Carpinteiro de O.A.C.</t>
  </si>
  <si>
    <t>Chapa compensada resinada 06mm (dim. 2,20 x 1,10m)</t>
  </si>
  <si>
    <t>Pontalete de Pinho de 3ª ou similar de 3" x 3", sem aparelhamento</t>
  </si>
  <si>
    <t>Prego 18 X 24</t>
  </si>
  <si>
    <t>Unidade: m²</t>
  </si>
  <si>
    <t>Plantio de árvores ornamentais com porte de 200 a 300 cm em covas de 60 x 60 x 60 cm</t>
  </si>
  <si>
    <t>Árvore ornamental de porte de 200 a 300 cm</t>
  </si>
  <si>
    <t>M1350</t>
  </si>
  <si>
    <t xml:space="preserve">M0220 </t>
  </si>
  <si>
    <t xml:space="preserve">M0225 </t>
  </si>
  <si>
    <t xml:space="preserve">M1350 </t>
  </si>
  <si>
    <t xml:space="preserve">M0217 </t>
  </si>
  <si>
    <t xml:space="preserve">M1787 </t>
  </si>
  <si>
    <t xml:space="preserve">M1755 </t>
  </si>
  <si>
    <t>Árvore ornamental de porte de 200 a 300 cm - Caminhão carroceria 15 t</t>
  </si>
  <si>
    <t>Plantio de mudas arbóreas com porte de 30 a 80 cm em covas de 0,60 x 0,60 x 0,60 m</t>
  </si>
  <si>
    <t>M0073</t>
  </si>
  <si>
    <t>Muda arbórea de porte de 30 a 80 cm</t>
  </si>
  <si>
    <t>Muda arbórea de porte de 30 a 80 cm - Caminhão carroceria 15 t</t>
  </si>
  <si>
    <t>Plantio de tapete de floríferas com porte de até 50 cm</t>
  </si>
  <si>
    <t>ARBORIZAÇÃO</t>
  </si>
  <si>
    <t>M1362</t>
  </si>
  <si>
    <t>Tapete de floríferas de porte até 50 cm</t>
  </si>
  <si>
    <t xml:space="preserve">M1362 </t>
  </si>
  <si>
    <t>Tapete de floríferas de porte até 50 cm - Caminhão carroceria 15 t</t>
  </si>
  <si>
    <t>Serviço: 40915: Calçada de concreto fck=15 MP, camurçado c/ argam. cimento e areia 1:4, lastro de brita e 8 cm de
 concreto, incl. preparo da caixa e transp. da brita</t>
  </si>
  <si>
    <t>Sarrafo 10 X 2,5 cm</t>
  </si>
  <si>
    <t xml:space="preserve">Transp. de Brita graduada </t>
  </si>
  <si>
    <t>L</t>
  </si>
  <si>
    <t>Madeira de 1° qualidade do tipo Camuru</t>
  </si>
  <si>
    <t>BDI:</t>
  </si>
  <si>
    <t>EQUIPAMENTOS</t>
  </si>
  <si>
    <t>Mesa de jogos em concreto armado.</t>
  </si>
  <si>
    <t>Aço CA-50, fornecimento, dobragem e colocação
 nas formas (preço médio das bitolas)</t>
  </si>
  <si>
    <t>Lixeira de madeira.</t>
  </si>
  <si>
    <t>Ajudante de carpinteiro com encargos complementares</t>
  </si>
  <si>
    <t>Mesa de jogos em concreto Armado</t>
  </si>
  <si>
    <t>ELÉTRICO</t>
  </si>
  <si>
    <t>Balizador c/ lâmpada LED mínimo 12w p/ deck</t>
  </si>
  <si>
    <t>Luminária c/ lâmpada LED mínimo 12w p/ solo</t>
  </si>
  <si>
    <t>Luminária 2 pétalas c/ lâmpada em LED 50w - tubo 3"</t>
  </si>
  <si>
    <t>4.4</t>
  </si>
  <si>
    <t>4.5</t>
  </si>
  <si>
    <t>4.6</t>
  </si>
  <si>
    <t>4.7</t>
  </si>
  <si>
    <t xml:space="preserve"> Fornecimento e implantação de placa de advertência em aço, lado de 0,80 m - película retrorrefletiva tipo I + SI un </t>
  </si>
  <si>
    <t xml:space="preserve"> Fornecimento e implantação de placa de advertência em aço, lado de 1,00 m - película retrorrefletiva tipo I + SI un </t>
  </si>
  <si>
    <t>4.8</t>
  </si>
  <si>
    <t>4.9</t>
  </si>
  <si>
    <t>ITEM</t>
  </si>
  <si>
    <t>CÓDIGO
 REFER.</t>
  </si>
  <si>
    <t>TABELA REFER.</t>
  </si>
  <si>
    <t>DESCRIÇÃO DOS SERVIÇOS</t>
  </si>
  <si>
    <t>UNID.</t>
  </si>
  <si>
    <t>Preços</t>
  </si>
  <si>
    <t>sem bdi</t>
  </si>
  <si>
    <t>com bdi</t>
  </si>
  <si>
    <t>MÃO DE OBRA</t>
  </si>
  <si>
    <t>SINAPI
05/19</t>
  </si>
  <si>
    <t xml:space="preserve"> AUXILIAR DE ELETRICISTA COM ENCARGOS COMPLEMENTARES</t>
  </si>
  <si>
    <t xml:space="preserve"> ASSENTADOR DE TUBOS COM ENCARGOS COMPLEMENTARES </t>
  </si>
  <si>
    <t xml:space="preserve"> ELETRICISTA COM ENCARGOS COMPLEMENTARES</t>
  </si>
  <si>
    <t xml:space="preserve"> PEDREIRO COM ENCARGOS COMPLEMENTARES</t>
  </si>
  <si>
    <t xml:space="preserve"> SERVENTE COM ENCARGOS COMPLEMENTARES</t>
  </si>
  <si>
    <t>MATERIAL</t>
  </si>
  <si>
    <t>KG</t>
  </si>
  <si>
    <t>M³</t>
  </si>
  <si>
    <t>BUCHA EM ALUMINIO, COM ROSCA DE 3" PARA ELETRODUTO</t>
  </si>
  <si>
    <t>PLUG OU BUJÃO DE FERRO GALVANIZADO, DE 4"</t>
  </si>
  <si>
    <t>CABEÇOTE PARA ENTRADA DE LINHA DE ALIMENTAÇÃO PARA ELETRODUTO, EM LIGA DE ALUMINIO COM ACABAMENTO ANTICORROSIVO, COM FIXAÇÃO POR ENCAIXE LISO DE 360 GRAUS, DE 3"</t>
  </si>
  <si>
    <t>CABO DE COBRE NU 25MM2 MEIO-DURO</t>
  </si>
  <si>
    <t>M</t>
  </si>
  <si>
    <t xml:space="preserve">CABO DE COBRE, FLEXIVEL, CLASSE 4 OU 5, ISOLACAO EM PVC/A, ANTICHAMA BWF-B, COBERTURA PVC-ST1, ANTICHAMA BWF-B, 1 CONDUTOR, 0,6/1 KV, SECAO NOMINAL 95 MM2 </t>
  </si>
  <si>
    <t>CAIXA PARA MEDIDOR POLIFASICO, EM POLICARBONATO (TERMOPLASTICO), COM DISJUNTOR</t>
  </si>
  <si>
    <t>DISJUNTOR TERMOMAGNÉTICO TRIPOLAR 200 A / 600 V. TIPO FXD/ICC - 35 KA</t>
  </si>
  <si>
    <t>CONECTOR METALICO TIPO PARAFUSO FENDIDO (SPLIT BOLT), PARA CABOS ATÉ 25 MM2</t>
  </si>
  <si>
    <t>PARAFUSO SEXTAVADO COM PORCA E ARRUELA 3/8" X 11/2" - ZINCADO</t>
  </si>
  <si>
    <t xml:space="preserve">CURVA 90 GRAUS, LONGA DE PVC RIGIDO ROSCAVEL, DE 3", PARA ELETRODUTO </t>
  </si>
  <si>
    <t>ELETRODUTO DE PVC RÍGIDO ROSCAVEL DE 3", SEM LUVA</t>
  </si>
  <si>
    <t>HASTE DE ATERRAMENTO EM ACO COM 3,00 M DE COMPRIMENTO E DN = 5/8", REVESTIDA COM BAIXA CAMADA DE COBRE, SEM CONECTOR</t>
  </si>
  <si>
    <t>LUVA EM PVC RIGIDO ROSCAVEL, DE 3", PARA ELETRODUTO</t>
  </si>
  <si>
    <t>CONECTOR RETO DE ALUMINIO PARA ELETRODUTOS DE 3", PARA ADAPTAR ENTRADA DE ELETRODUTO METALICO FLEXIVEL EM QUADROS</t>
  </si>
  <si>
    <t>PORCA OLHAL EM AÇO GALVANIZADO, ESPESSURA DE 16 MM, ABERTURA DE 21MM</t>
  </si>
  <si>
    <t>PREGO DE AÇO POLIDO COM CABEÇA 18 X 27 (2 1/2 X 10 )</t>
  </si>
  <si>
    <t>SAPATILHA EM AÇO GALVANIZADO PARA CABOS COM DIAMETRO NOMINAL ATÉ 5/8"</t>
  </si>
  <si>
    <t>SARRAFO DE MADEIRA NÃO APARELHADA *2,5 X 10* CM, MACARANDUBA, ANGELIIM OU EQUIVALENTE DA REGIÃO.</t>
  </si>
  <si>
    <t>TERMINAL A COMPRESSAO EM COBRE ESTANHO PARA CABO 95 MM2, 1 FURO E 1 COMPRESSAO, PARA PARAFUSO DE FIXAÇÃO M12</t>
  </si>
  <si>
    <t>TOTAL DE MÃO DE OBRA</t>
  </si>
  <si>
    <t>TOTAL DE COMPOSIÇÃO</t>
  </si>
  <si>
    <t xml:space="preserve"> Padrão de entrada de energia elétrica, trifásico, entrada aérea, a 4 fios, carga instalada de 57001 até 75000W, instalada em poste.</t>
  </si>
  <si>
    <t>ASSENTAMENTO DE POSTE DE CONCRETO COM COMPRIMENTO NOMINAL DE 9 M, CARGA NOMINAL MENOR OU IGUAL A 1000 DAN, ENGASTAMENTO SIMPLES COM 1,5 M DE SOLO (NÃO INCLUI FORNECIMENTO). AF_11/2019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</si>
  <si>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</si>
  <si>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</si>
  <si>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</si>
  <si>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</si>
  <si>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</si>
  <si>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</si>
  <si>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</si>
  <si>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</si>
  <si>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</si>
  <si>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1.1.13</t>
  </si>
  <si>
    <t>1.1.14</t>
  </si>
  <si>
    <t>1.1.15</t>
  </si>
  <si>
    <t>1.1.16</t>
  </si>
  <si>
    <t>1.1.17</t>
  </si>
  <si>
    <t>1.1.18</t>
  </si>
  <si>
    <t>1.1.19</t>
  </si>
  <si>
    <t>1.1.21</t>
  </si>
  <si>
    <t>1.1.22</t>
  </si>
  <si>
    <t>1.1.23</t>
  </si>
  <si>
    <t>1.1.25</t>
  </si>
  <si>
    <t>1.1.26</t>
  </si>
  <si>
    <t>1.1.27</t>
  </si>
  <si>
    <t>1.1.28</t>
  </si>
  <si>
    <t>1.1.29</t>
  </si>
  <si>
    <t>1.1.30</t>
  </si>
  <si>
    <t>1.1.31</t>
  </si>
  <si>
    <t>1.1.32</t>
  </si>
  <si>
    <t>1.1.33</t>
  </si>
  <si>
    <t>1.1.35</t>
  </si>
  <si>
    <t>CONCRETO FCK = 20MPA, TRAÇO 1:2,7:3 (CIMENTO/ AREIA MÉDIA/ BRITA 1)  - PREPARO MECÂNICO COM BETONEIRA 600 L. AF_07/2016</t>
  </si>
  <si>
    <t>TOTAL DE SERVIÇO</t>
  </si>
  <si>
    <t>Padrão de entrada de energia elétrica, trifásico, entrada aérea, a 4 fios, carga instalada de 57001 até 75000W, instalada em poste.</t>
  </si>
  <si>
    <t>COMP. ELETRICA</t>
  </si>
  <si>
    <t>Disjuntor bipolar tipo DIN, corrente nominal 40A - Fornecimento e instalação. AF_04/2016</t>
  </si>
  <si>
    <t>Cabo de cobre flexível, 10 MM², anti-chama 450/750 V, para circuitos terminais - fornecimento e istalação.AF_12/2015</t>
  </si>
  <si>
    <t>Cabo de cobre flexível isolado, 6 MM², anti-chama 450/750 V, para circuitos terminais - fornecimento e isntalação. AF_12/2015</t>
  </si>
  <si>
    <t>Eletroduto rígido roscável, PVC, DN 32 MM (1"), para circuitos terminais, instalado em parede. Fornecimento e instalação. AF_12/2015</t>
  </si>
  <si>
    <t>Poste ornamental em tubo galvanizado a fogo, cor preta, Ø 3", altura 3 m com flange para fixação à base em concreto por parafusos.</t>
  </si>
  <si>
    <t>COMP. ELÉTRICA (2)</t>
  </si>
  <si>
    <t>13.2</t>
  </si>
  <si>
    <t>14.1</t>
  </si>
  <si>
    <t>3.40</t>
  </si>
  <si>
    <t>Estaca prancha metálica com utilização de 10 vezes - fornecimento, cravação e retirada com martelo hidráulico</t>
  </si>
  <si>
    <t>E9650</t>
  </si>
  <si>
    <t>Guindaste sobre esteiras com martelo hidráulico de 2.600 kg - 220 kW</t>
  </si>
  <si>
    <t>M0942</t>
  </si>
  <si>
    <t>Estaca prancha metálica com chapa de 10 mm</t>
  </si>
  <si>
    <t>Estaca prancha metálica com chapa de 10 mm - Guindauto 45 t.m</t>
  </si>
  <si>
    <t>3.41</t>
  </si>
  <si>
    <t>Tampa circular para esgoto e drenagem, em ferro fundido, diametro interno = 0,6 M. AF_05/2018</t>
  </si>
  <si>
    <t>Base para poço de visita circular esgoto, em alvenaria com tijolos cerâmicos maciços, diametro interno = 1,2 M, profundidade = 1,45 M, excluindo tampão. AF_05/2018</t>
  </si>
  <si>
    <t>3.42</t>
  </si>
  <si>
    <t>Tubo pvc, serie normal, esgoto predial, DN 150 MM, fornecimento e instalado em subcoletor aéreo de esgoto sanitário. AF_12/2014</t>
  </si>
  <si>
    <t>3.43</t>
  </si>
  <si>
    <t xml:space="preserve">Limpeza de bueiro </t>
  </si>
  <si>
    <t>Limpeza de bueiro</t>
  </si>
  <si>
    <t>3.44</t>
  </si>
  <si>
    <t>Tubo de PEAD corrugado de dupla parede para rede coletora de esgoto,  DN 250 MM, junta elática integrada, instalada em local com nível baixo de interferências - fornecimento e assentamento. AF_06/2016</t>
  </si>
  <si>
    <t>3.45</t>
  </si>
  <si>
    <t>Religação de rede de água em PVC DN 75 mm, inclusive conexões, em Vias Urbanas</t>
  </si>
  <si>
    <t>3.46</t>
  </si>
  <si>
    <t>Sistema cercamento tipo Gradil Nylofor 3DPintura Simples (preto, verde ou branco), # 50x200m, fio 5,0mm, L=2,50m, H=2,03m, incl. forn./chumb. Postes</t>
  </si>
  <si>
    <t>5.5</t>
  </si>
  <si>
    <t>3.47</t>
  </si>
  <si>
    <t>3.48</t>
  </si>
  <si>
    <t>Alvenaria de blocos de concreto 20 x 20 x 40 cm com espessura de 20 cm com argamassa traço 1:0,5:3,5 - areia comercial</t>
  </si>
  <si>
    <t>5.6</t>
  </si>
  <si>
    <t>5.7</t>
  </si>
  <si>
    <t>Formas de tábuas de pinho - utilização de 3 vezes - fornecimento, instalação e retirada</t>
  </si>
  <si>
    <t>3.49</t>
  </si>
  <si>
    <t>Corpo de BSTC D = 1,00 m CA2 - areia, brita e pedra de mão comerciais</t>
  </si>
  <si>
    <t>COMPOSIÇÃO BDI</t>
  </si>
  <si>
    <t>DESCRIÇÃO DA OBRA:</t>
  </si>
  <si>
    <t>Secretaria de Estado de Saneamento, Habitação e Desenvolvimento Urbano – SEDURB</t>
  </si>
  <si>
    <t>COMPOSIÇÃO DO BDI GERAL</t>
  </si>
  <si>
    <t>BDI=</t>
  </si>
  <si>
    <t>(1-C)</t>
  </si>
  <si>
    <t>Itens Componentes do BDI:</t>
  </si>
  <si>
    <t>A-</t>
  </si>
  <si>
    <t>Administração Central da Contratada (AC%) ......................................................</t>
  </si>
  <si>
    <t>D-</t>
  </si>
  <si>
    <t>Encargos Financeiros (EF%) .....................................................................................</t>
  </si>
  <si>
    <t>E</t>
  </si>
  <si>
    <t>Taxa de Risco, Seguros e Garantia (RG%) ...........................................................................</t>
  </si>
  <si>
    <t>E.1</t>
  </si>
  <si>
    <t>Taxa de Risco ...............................................................................................................................</t>
  </si>
  <si>
    <t>E.2</t>
  </si>
  <si>
    <t>Seguros e Garantias ....................................................................................................</t>
  </si>
  <si>
    <t>F</t>
  </si>
  <si>
    <t>Lucro (L%) ..........................................................................................................</t>
  </si>
  <si>
    <t>Impostos e Tributos (IT%) ............................................................................................</t>
  </si>
  <si>
    <t>PIS ...................................................................................................................</t>
  </si>
  <si>
    <t>Seguridade Social (COFINS) .............................................................................................</t>
  </si>
  <si>
    <t>ISS...........................................................................................................</t>
  </si>
  <si>
    <r>
      <t xml:space="preserve">BDI sobre o </t>
    </r>
    <r>
      <rPr>
        <b/>
        <u/>
        <sz val="11"/>
        <rFont val="Times New Roman"/>
        <family val="1"/>
      </rPr>
      <t>Custo Total Direto da Obra</t>
    </r>
    <r>
      <rPr>
        <b/>
        <sz val="11"/>
        <rFont val="Times New Roman"/>
        <family val="1"/>
      </rPr>
      <t xml:space="preserve"> ............................................................................................</t>
    </r>
  </si>
  <si>
    <t>Custo Total:</t>
  </si>
  <si>
    <t>BDI(%):</t>
  </si>
  <si>
    <t>CUSTO DIRETO TOTAL :</t>
  </si>
  <si>
    <t xml:space="preserve">CUSTO TOTAL: </t>
  </si>
  <si>
    <t>CUSTO TOTAL:</t>
  </si>
  <si>
    <t>BDI %:</t>
  </si>
  <si>
    <t>Demolição e remoção de pavimento asfáltico</t>
  </si>
  <si>
    <t xml:space="preserve">COTACÃO </t>
  </si>
  <si>
    <t>Parque Infantil (1 torre, 1 tobogã, 1 escada, 1 balanço e 1 escorregador)</t>
  </si>
  <si>
    <t>.</t>
  </si>
  <si>
    <t>CARPINTEIRO DE FORMAS COM ENCARGOS COMPLEMENTARES</t>
  </si>
  <si>
    <t xml:space="preserve">PEDREIRO COM ENCARGOS COMPLEMENTARES          </t>
  </si>
  <si>
    <t>Data Base : 30/11/2019</t>
  </si>
  <si>
    <t>0,721XP + 0,751XR + 3,005</t>
  </si>
  <si>
    <t>Unidade: ud</t>
  </si>
  <si>
    <t>Asfalto diluído CM 30</t>
  </si>
  <si>
    <t>Data Base :30/11/2019</t>
  </si>
  <si>
    <t>0,717XP + 0,745XR</t>
  </si>
  <si>
    <t xml:space="preserve">Unidade: ud </t>
  </si>
  <si>
    <t>Serviço: 41500:  Placa de obra nas dimensões de 3,0 x 6,0 m, padrão DER-ES</t>
  </si>
  <si>
    <t>Placa de obra nas dimensões de 3,0 x 6,0 m, padrão DER-ES</t>
  </si>
  <si>
    <t>out/2019</t>
  </si>
  <si>
    <t>Preço Unitário Total</t>
  </si>
  <si>
    <t xml:space="preserve">Serviço: 43089 - Tapume de vedação e proteção, executado com chapas de compensado resinado com 6 mm de
espessura, exclusive pintura, em Vias Urbanas
</t>
  </si>
  <si>
    <t>Soldador com encargos complementares</t>
  </si>
  <si>
    <t>PARAFUSO FRANCES M16 EM ACO GALVANIZADO, COMPRIMENTO = 150 MM, DIAMETRO = 16 MM, CABECA ABAULADA</t>
  </si>
  <si>
    <t>GOVERNO DO ESTADO DO ESPÍRITO SANTO
Secretaria de Estado de Mobilidade e Infraestrutura - SEMOBI
Departamento de Edificações e de Rodovias do Estado do Espírito Santo - DER-ES
Relatório de Composição de Preços Unitários do Orçamento</t>
  </si>
  <si>
    <t>Orçamento: 955301 - TABELA CUSTOS LABOR/CT-UFES PADRÃO DER FEVEREIRO/2020(LS=157,27; BDI=0%)
Órgão Cliente: DER-ES              Órgão Gerente:DER-ES                                   Data Base: Fevereiro/2020</t>
  </si>
  <si>
    <t>Planilha: 1 - TABELA CUSTOS LABOR/CT-UFES PADRÃO DER FEVEREIRO/2020(LS=157,27; BDI=0%)</t>
  </si>
  <si>
    <t xml:space="preserve"> MÃO DE OBRA</t>
  </si>
  <si>
    <t>unid.</t>
  </si>
  <si>
    <t>Codigo</t>
  </si>
  <si>
    <t>Coefic.</t>
  </si>
  <si>
    <t>C.Prod.</t>
  </si>
  <si>
    <t>Pr. Prod.</t>
  </si>
  <si>
    <t>Pr. Improd.</t>
  </si>
  <si>
    <t>Fator Ac.</t>
  </si>
  <si>
    <t>AJUDANTE (LABOR)</t>
  </si>
  <si>
    <t>PINTOR (LABOR)</t>
  </si>
  <si>
    <t>Subtotal:</t>
  </si>
  <si>
    <t>RESUMO</t>
  </si>
  <si>
    <t>DISCRIMINAÇÃO</t>
  </si>
  <si>
    <t>TAXA (%)</t>
  </si>
  <si>
    <t>VALORES</t>
  </si>
  <si>
    <t>Mão-de-Obra (A)</t>
  </si>
  <si>
    <t>Materiais (B)</t>
  </si>
  <si>
    <t>Equipamentos (C)</t>
  </si>
  <si>
    <t>Produção da Equipe (D)</t>
  </si>
  <si>
    <t>Custo Horário Total (A+C)</t>
  </si>
  <si>
    <t>Custo Unitário da Execução [ (A/D) + (C/D) ] = E</t>
  </si>
  <si>
    <t>Custo Direto Total (B+E)</t>
  </si>
  <si>
    <t>Bonificação e Despesas Indiretas - BDI</t>
  </si>
  <si>
    <t>CUSTO UNITÁRIO (Adotado)</t>
  </si>
  <si>
    <t>Item: 210301 - Guarda corpo de tubo de ferro galvanizado, diâm. 3" e 2", h=0.8 m inclusive pintura a óleo ou esmalte                         Unidade: m2
Base: LABOR                                                  Código Base: 210301                                                                Fonte: LABOR     Versão: 2</t>
  </si>
  <si>
    <t>PEDREIRO (LABOR)</t>
  </si>
  <si>
    <t>SERVENTE (LABOR)</t>
  </si>
  <si>
    <t>AGUARRAZ MINERAL (LABOR)</t>
  </si>
  <si>
    <t>AREIA LAVADA MEDIA (LABOR)</t>
  </si>
  <si>
    <t>CHAPA DE ACO GALVANIZADO Nº 16 (ESP. 1,55MM) (LABOR)</t>
  </si>
  <si>
    <t>CIMENTO PORTLAND CP III - 40 (LABOR)</t>
  </si>
  <si>
    <t>ESMALTE SINTETICO (LABOR)</t>
  </si>
  <si>
    <t>LIXA P/ FERRO Nº 100 K-246 225X275MM - NORTON OU
EQUIVALENTE (LABOR</t>
  </si>
  <si>
    <t>PARAFUSO COM BUCHA S-10 (LABOR)</t>
  </si>
  <si>
    <t>TUBO ACO GALV 60,30 X 3,75MM (2") DIN 2440 - MEDIO (LABOR)</t>
  </si>
  <si>
    <t>TUBO ACO GALV 88,90 X 4,00MM (3") DIN 2440 - MEDIO (LABOR)</t>
  </si>
  <si>
    <t>ZARCAO (LABOR)</t>
  </si>
  <si>
    <t xml:space="preserve">M3 </t>
  </si>
  <si>
    <t xml:space="preserve">M2 </t>
  </si>
  <si>
    <t xml:space="preserve">KG </t>
  </si>
  <si>
    <t xml:space="preserve">UN </t>
  </si>
  <si>
    <t>0,512 IF</t>
  </si>
  <si>
    <t>Guarda corpo de tubo de ferro galvanizado, diâm. 3" e 2", h=0.8 m inclusive pintura a óleo ou esmalte</t>
  </si>
  <si>
    <t>DNIT-34</t>
  </si>
  <si>
    <t>Caixa BSCC 3,00 x 2,75 m -moldado no local - areia e brita comerciais (CI 01- CI 03 a CI 37)</t>
  </si>
  <si>
    <t>Caixa BSCC 3,00  m -moldado no local - areia e brita comerciais (CI 02)</t>
  </si>
  <si>
    <t>Caixa BSCC 3,00  m -moldado no local - areia e brita comerciais (CI 38)</t>
  </si>
  <si>
    <t>Caixa BSCC 3,00  m -moldado no local - areia e brita comerciais (CI 39)</t>
  </si>
  <si>
    <t>Caixa BSCC 3,00  m -moldado no local - areia e brita comerciais (CI 40)</t>
  </si>
  <si>
    <t>Caixa BSCC 3,00  m -moldado no local - areia e brita comerciais (CI 41 e CI 46)</t>
  </si>
  <si>
    <t>Caixa BSCC 3,00  m -moldado no local - areia e brita comerciais (CI 42)</t>
  </si>
  <si>
    <t>Caixa BSCC 3,00  m -moldado no local - areia e brita comerciais (CI 43)</t>
  </si>
  <si>
    <t>Caixa BSCC 3,00  m -moldado no local - areia e brita comerciais (CI 44)</t>
  </si>
  <si>
    <t>Caixa BSCC 3,00  m -moldado no local - areia e brita comerciais (CI 45)</t>
  </si>
  <si>
    <t>Caixa BSCC 3,00  m -moldado no local - areia e brita comerciais (CI 47)</t>
  </si>
  <si>
    <t>Caixa BSCC 3,00  m -moldado no local - areia e brita comerciais (CT 01)</t>
  </si>
  <si>
    <t>Caixa BSCC 3,00  m -moldado no local - areia e brita comerciais (CT 02)</t>
  </si>
  <si>
    <t>Caixa BSCC 3,00  m -moldado no local - areia e brita comerciais (CT 03)</t>
  </si>
  <si>
    <t>Caixa BSCC 3,00  m -moldado no local - areia e brita comerciais (CT 04)</t>
  </si>
  <si>
    <t>Caixa BSCC 3,00  m -moldado no local - areia e brita comerciais (CT 05)</t>
  </si>
  <si>
    <t>Caixa BSCC 3,00  m -moldado no local - areia e brita comerciais (CT 06)</t>
  </si>
  <si>
    <t>Caixa BSCC 3,00  m -moldado no local - areia e brita comerciais (CT 07)</t>
  </si>
  <si>
    <t>Caixa BSCC 3,00  m -moldado no local - areia e brita comerciais (CT 08)</t>
  </si>
  <si>
    <t>ELETRICISTA (LABOR)</t>
  </si>
  <si>
    <t>BRITA 1 (LABOR)</t>
  </si>
  <si>
    <t>BRITA 2 (LABOR)</t>
  </si>
  <si>
    <t>CABO FLEX ISOL. TERMOPLAST. 0,6/1KV - 16MM2 - 70º
(LABOR)</t>
  </si>
  <si>
    <t>CABO FLEX ISOL. TERMOPLAST. 750V - 16MM2 - 70º
(LABOR)</t>
  </si>
  <si>
    <t>CABO FLEX ISOL. TERMOPLAST. 750V - 4,00 MM2 - 70º
(LABOR)</t>
  </si>
  <si>
    <t>CABO ISOLADO 750V - 4 X 4.0MM2 (LABOR)</t>
  </si>
  <si>
    <t>CABO ISOLADO PVC - 4 X 16.0MM2 (LABOR</t>
  </si>
  <si>
    <t>CHAPA COMPENSADA RESINADA ESP. 12MM (LAB</t>
  </si>
  <si>
    <t>CHAVE MAGNETICA TRIPOLAR 25A (LABOR)</t>
  </si>
  <si>
    <t>DISJUNTOR NORMA NEMA MONOPOLAR 10A (LABOR</t>
  </si>
  <si>
    <t xml:space="preserve">DISJUNTOR NORMA NEMA MONOPOLAR 25A (LABOR) </t>
  </si>
  <si>
    <t xml:space="preserve">DISJUNTOR NORMA NEMA TRIPOLAR 25A (LABOR) </t>
  </si>
  <si>
    <t xml:space="preserve">DISJUNTOR NORMA NEMA TRIPOLAR 30A (LABOR) </t>
  </si>
  <si>
    <t xml:space="preserve">DISJUNTOR NORMA NEMA TRIPOLAR 35A (LABOR) </t>
  </si>
  <si>
    <t>ESPELHO 4X2", LINHA BRANCA (LABOR)</t>
  </si>
  <si>
    <t>HASTE TIPO COPPERWELD - 5/8"X2.4M (LABOR)</t>
  </si>
  <si>
    <t>INTERRUPTOR (MODULO) 1 TECLA SIMPLES 10A/250V
S/ ESPELHO (LABOR)</t>
  </si>
  <si>
    <t>MINI DISJUNTOR MONOPOLAR 2A CURVA C 5KA
220/127V (LABOR)</t>
  </si>
  <si>
    <t>MINI DISJUNTOR MONOPOLAR 4A CURVA C 5KA
220/127V (LABOR)</t>
  </si>
  <si>
    <t>MINI DISJUNTOR MONOPOLAR 6A CURVA C 5KA
220/127V (LABOR</t>
  </si>
  <si>
    <t>POSTE DT PADRAO TRIFASICO 16MM AEREO 63A
H=7M/100DAN (LABOR)</t>
  </si>
  <si>
    <t>QUADRO DIST EMBUTIR MET C/ BARRAMENTO
TRIFASICO 40 CIRC - 100A C/ TRINCO (LABOR)</t>
  </si>
  <si>
    <t>BETONEIRA 320 L (E301) (LABOR)</t>
  </si>
  <si>
    <t>CAMINHAO CARR MBENZ L1620/51 C/GUIND. 6T X M(E434) (LABOR)</t>
  </si>
  <si>
    <t>ENCANADOR (LABOR)</t>
  </si>
  <si>
    <t>Item: 020712 - Rede de água com padrão de entrada d'água diâm. 3/4", conf. espec. CESAN, incl. tubos e conexões para alimentação, distribuição, extravasor e limpeza, cons. o padrão a 25m, conf. projeto (1 utilização)                     Unidade: m
Base: LABOR                                                  Código Base: 020712                                                                Fonte: LABOR      Versão: 1</t>
  </si>
  <si>
    <t>ADAPTADOR PVC SOLD.FLANGES LIVRES P/CX.AGUA
25MM (LABOR)</t>
  </si>
  <si>
    <t>ADAPTADOR PVC SOLD.FLANGES LIVRES P/CX.AGUA
32MM (LABOR)</t>
  </si>
  <si>
    <t>ADAPTADOR PVC SOLDAVEL PARA REGISTRO 32MM X
1" (LABOR)</t>
  </si>
  <si>
    <t>ADESIVO PARA TUBO DE PVC RIGIDO (LABOR)</t>
  </si>
  <si>
    <t>CAVALETE PARA PADRAO DE ENTRADA D=3/4"
(LABOR)</t>
  </si>
  <si>
    <t>FITA DE VEDACAO 18MM X 50M (LABOR)</t>
  </si>
  <si>
    <t>JOELHO 90 DE PVC SOLDAVEL DE 25MM (LABOR)</t>
  </si>
  <si>
    <t>JOELHO 90 DE PVC SOLDAVEL DE 32MM (LABOR)</t>
  </si>
  <si>
    <t>LUVA DE PVC SOLDAVEL DE 25MM (LABOR)</t>
  </si>
  <si>
    <t>REGISTRO DE GAVETA BRUTO 25MM - 1" (LABOR)</t>
  </si>
  <si>
    <t>SOLUCAO LIMPADORA PARA PVC RIGIDO (LABOR)</t>
  </si>
  <si>
    <t>TE DE PVC SOLDAVEL DE 32MM (LABOR)</t>
  </si>
  <si>
    <t>TORNEIRA DE BOIA EM LATAO(BOIA PLAST)DN 20MM
(3/4) (LABOR)</t>
  </si>
  <si>
    <t>TORNEIRA DE PRESSAO CROMADA DE USO GERAL 1/2'
(LABOR)</t>
  </si>
  <si>
    <t>TUBO DE PVC SOLDAVEL DE 25MM (LABOR)</t>
  </si>
  <si>
    <t>TUBO DE PVC SOLDAVEL DE 32MM (LABOR)</t>
  </si>
  <si>
    <t>Item: 020713 - Rede de luz, incl. padrão entrada de energia trifás., cabo de ligação até barracões, quadro de distrib., disj. e chave de força (quando necessário), cons. 20m entre padrão entrada e QDG, conf. projeto (1 utilização)                      Unidade: m
Base: LABOR                                                  Código Base: 020713                                                                Fonte: LABOR Versão: 1</t>
  </si>
  <si>
    <t>Item: 020711 - Reservatório de poliestileno de 1000 L, incl. suporte em madeira de 7x12cm e 8x7cm, elevado de 4m, conf. projeto (1utilização)
                    Unidade: und
Base: LABOR                                                  Código Base: 020711                                                                Fonte: LABOR      Versão: 1</t>
  </si>
  <si>
    <t>CARPINTEIRO (LABOR)</t>
  </si>
  <si>
    <t>PECA EM MADEIRA DE LEI 7X12CM (BRUTA) (LABO</t>
  </si>
  <si>
    <t xml:space="preserve">PECA EM MADEIRA DE LEI 7X5CM (BRUTA) (LABOR) </t>
  </si>
  <si>
    <t>PREGO - PRECO MEDIO DAS BITOLAS (LABOR)</t>
  </si>
  <si>
    <t>PREGO - PRECO MEDIO DAS BITOLAS 
RESERVATORIO DE POLIETILENO 1.000 L C/ TAMPA
(LABOR)</t>
  </si>
  <si>
    <t>SINAPI
07/2020</t>
  </si>
  <si>
    <t>6.1</t>
  </si>
  <si>
    <t>6.2</t>
  </si>
  <si>
    <t>8.2.1</t>
  </si>
  <si>
    <t>8.2.2</t>
  </si>
  <si>
    <t>8.2.3</t>
  </si>
  <si>
    <t>8.2.4</t>
  </si>
  <si>
    <t>8.2.5</t>
  </si>
  <si>
    <t>8.2.6</t>
  </si>
  <si>
    <t>8.2.7</t>
  </si>
  <si>
    <t>8.2.8</t>
  </si>
  <si>
    <t>8.2.9</t>
  </si>
  <si>
    <t>8.2.10</t>
  </si>
  <si>
    <t>8.2.11</t>
  </si>
  <si>
    <t>8.2.12</t>
  </si>
  <si>
    <t>11.3</t>
  </si>
  <si>
    <t>11.3.1</t>
  </si>
  <si>
    <t>11.3.2</t>
  </si>
  <si>
    <t>11.3.3</t>
  </si>
  <si>
    <t>Dnit 35</t>
  </si>
  <si>
    <t>Unidade:</t>
  </si>
  <si>
    <t>Data-base:</t>
  </si>
  <si>
    <t xml:space="preserve">PLANILHA ORÇAMENTÁRIA </t>
  </si>
  <si>
    <t>OBRA:</t>
  </si>
  <si>
    <t>LOCAL:</t>
  </si>
  <si>
    <t>Carlos Germano Naumann, Colatina - ES.</t>
  </si>
  <si>
    <t>CLIENTE:</t>
  </si>
  <si>
    <t>DNIT 35</t>
  </si>
  <si>
    <t>MATERIAIS (REGULARIZAÇÃO DE BERÇO DE CONCRETO DE GALERIAS)</t>
  </si>
  <si>
    <t>BDI :21,08%</t>
  </si>
  <si>
    <t>SICRO</t>
  </si>
  <si>
    <t>Transporte com caminhão basculante de 14 m³ - rodovia pavimentada</t>
  </si>
  <si>
    <t>Esgotamento de água com bomba submersa</t>
  </si>
  <si>
    <t>ESCAVACAO MECANICA, A CEU ABERTO, EM MATERIAL DE 1A CATEGORIA, COM ESCAVADEIRA HIDRAULICA, CAPACIDADE DE 0,78 M3</t>
  </si>
  <si>
    <t>EXECUÇÃO DE VIA EM PISO INTERTRAVADO, COM BLOCO RETANGULAR DE 20 X 10 CM, ESPESSURA 10 CM. AF_12/2015</t>
  </si>
  <si>
    <t>DEMOLIÇÃO DE PAVIMENTO INTERTRAVADO, DE FORMA MANUAL, COM REAPROVEITAMENTO. AF_12/2017</t>
  </si>
  <si>
    <t>Meio fio de concreto - MFC 05 moldado no local com extrusora e concreto usinado - areia e brita comerciais</t>
  </si>
  <si>
    <t>E9103</t>
  </si>
  <si>
    <t>Extrusora para meio-fio de concreto - 10,44 kW</t>
  </si>
  <si>
    <t>E9821</t>
  </si>
  <si>
    <t>E9824</t>
  </si>
  <si>
    <t>Concreto fck = 20 MPa - confecção em central dosadora de 30 m³/h - areia e brita comerciais</t>
  </si>
  <si>
    <t>Concreto fck = 20 MPa - confecção em central dosadora de 30 m³/h areia e brita comerciais - Caminhão betoneira 8 m³</t>
  </si>
  <si>
    <t>Formas planas de madeira com 04 (quatro) reaproveitamentos, inclusive fornecimento e transporte das madeiras, em Vias Urbanas</t>
  </si>
  <si>
    <t>SICRO-ES</t>
  </si>
  <si>
    <t>ACO CA-50, 6,3 MM, VERGALHAO</t>
  </si>
  <si>
    <t>Espalhamento de material em bota-fora</t>
  </si>
  <si>
    <t>E9540</t>
  </si>
  <si>
    <t>M1361</t>
  </si>
  <si>
    <t>Árvore frutífera de porte de até 100 cm - Caminhão carroceria 15 t</t>
  </si>
  <si>
    <t>Concreto fck = 20 MPa - confecção em central dosadora de 40 m³/h - areia e brita comerciais</t>
  </si>
  <si>
    <t>E9584</t>
  </si>
  <si>
    <t>E9590</t>
  </si>
  <si>
    <t>E9763</t>
  </si>
  <si>
    <t>Carregadeira de pneus com capacidade de 1,53 m³ - 106 kW</t>
  </si>
  <si>
    <t>Central de concreto com capacidade de 40 m³/h - dosadora fixa</t>
  </si>
  <si>
    <t>Grupo gerador - 36/40 kVA</t>
  </si>
  <si>
    <t>M0030</t>
  </si>
  <si>
    <t>M1954</t>
  </si>
  <si>
    <t>Aditivo plastificante e retardador tipo Plastiment ou similar</t>
  </si>
  <si>
    <t>Cimento Portland CP II - 32 a granel</t>
  </si>
  <si>
    <t xml:space="preserve">M0030 </t>
  </si>
  <si>
    <t xml:space="preserve">M0082 </t>
  </si>
  <si>
    <t xml:space="preserve">M0191 </t>
  </si>
  <si>
    <t xml:space="preserve">M0192 </t>
  </si>
  <si>
    <t xml:space="preserve">M1954 </t>
  </si>
  <si>
    <t>Aditivo plastificante e retardador tipo Plastiment ou similar - Caminhão carroceria 15 t</t>
  </si>
  <si>
    <t>Cimento Portland CP II - 32 a granel - Caminhão silo 30 m³</t>
  </si>
  <si>
    <t>Mês</t>
  </si>
  <si>
    <t>Aluguel de container para almoxarifado</t>
  </si>
  <si>
    <t>Item: 020708 - Galpão para serraria e carpintaria área 12.00m2, em peça de madeira 8x8cm e contraventamento de 5x7cm, cobertura de telha de fibroc. de 6mm, inclusive ponto e cabo de alimentação da máquina, conf. projeto (1 utilização)                  Unidade: m²
Base: LABOR                                                  Código Base: 020702                                                                Fonte: LABOR      Versão: 1</t>
  </si>
  <si>
    <t>TELHADISTA (LABOR)</t>
  </si>
  <si>
    <t>ABRACADEIRA TIPO "U" P/ FIXACAO ELETRODUTO 3/4" (LABOR)</t>
  </si>
  <si>
    <t>ARRUELA DE ALUMINIO FUNDIDO 3/4" (LABOR)</t>
  </si>
  <si>
    <t>BOCAL PORCELANA C/ ROSCA P/ LAMPADA INCANDESCENTE (LABOR)</t>
  </si>
  <si>
    <t>BUCHA DE ALUMINIO FUNDIDO 3/4" (LABOR)</t>
  </si>
  <si>
    <t xml:space="preserve">BUCHA PLASTICA COM PARAFUSO - 8MM (LABOR) </t>
  </si>
  <si>
    <t>CABO FLEX ISOL. TERMOPLAST. 750V - 2,50 MM2 - 70º (LABOR)</t>
  </si>
  <si>
    <t>CABO FLEX ISOL. TERMOPLAST. 750V - 4,00 MM2 - 70º (LABOR)</t>
  </si>
  <si>
    <t>CONJUNTO VEDACAO ELASTICA (LABOR)</t>
  </si>
  <si>
    <t>CURVA DE PVC RIGIDO PARA ELETRODUTO DE 3/4" (LABOR)</t>
  </si>
  <si>
    <t>ELETRODUTO DE PVC RIGIDO 3/4" - ROSCAVEL SEM LUVA (LABOR)</t>
  </si>
  <si>
    <t>LAMPADA INCANDESCENTE 60W (LABOR)</t>
  </si>
  <si>
    <t xml:space="preserve">LUVA DE PVC RIGIDO PARA ELETRODUTO 3/4" (LABOR) </t>
  </si>
  <si>
    <t xml:space="preserve">PARAFUSO COM ROSCA SOBERBA 8X110MM (LABOR) </t>
  </si>
  <si>
    <t>PECA EM MADEIRA 7X5CM (BRUTA) (LABOR)</t>
  </si>
  <si>
    <t>PONTALETE DE MADEIRA BRUTA DE 3ª 8.0 X 8.0 CM (LABOR)</t>
  </si>
  <si>
    <t xml:space="preserve">TELHA FIBROCIMENTO ONDULADA DE 6MM (LABOR) </t>
  </si>
  <si>
    <t>Serviço: 41580 -  Aluguel de container tipo sanitário com 3 vasos sanitários, lavatório, mictório, 5 chuveiros, 2
venezianas e piso especial</t>
  </si>
  <si>
    <t>Unidade: Mês</t>
  </si>
  <si>
    <t>Serviço: 41578 - Aluguel de container p/ escritório c/ ar condicionado e banheiro, isolam.térmico e acústico, 2
luminárias, janela de vidro, tomada p/ comput. e telef.</t>
  </si>
  <si>
    <t>Serviço: 41678 - Aluguel de container tipo refeitório simples, c/ 1 aparelho de ar condicionado, 2 luminárias e 2
janelas de vidro</t>
  </si>
  <si>
    <t>Unidade:Mês</t>
  </si>
  <si>
    <t>Serviço: 41579 - Aluguel de container para almoxarifado</t>
  </si>
  <si>
    <t>10.1.3</t>
  </si>
  <si>
    <t>6.3</t>
  </si>
  <si>
    <t>Corpo BSCC - seção 1,5 x 1,5 m fechada - pré-moldado - tipo I - areia e brita comerciais</t>
  </si>
  <si>
    <t>Confecção de BSCC - seção 1,5 x 1,5 m fechada - tipo I - areia e brita comerciais</t>
  </si>
  <si>
    <t>Confecção de BSCC - seção 1,5 x 1,5 m fechada - tipo I - areia e brita comerciais - Cavalo mecânico com semirreboque 22 t</t>
  </si>
  <si>
    <t xml:space="preserve">Tampa de concreto armado 1,50 x 2,50 m </t>
  </si>
  <si>
    <t>Iluminação direta com luminárias de Led incluso mão de obra.</t>
  </si>
  <si>
    <t>Corpo de BDTC D = 1,20 m CA2 - areia, brita e pedra de mão comerciais</t>
  </si>
  <si>
    <t xml:space="preserve">Fornecimento e implantação de placa de advertência em aço, lado de 0,60 m - película retrorrefletiva tipo I + SI un </t>
  </si>
  <si>
    <t xml:space="preserve">Tela de proteção de segurança de PVC cor laranja com suporte para sinalização de obras </t>
  </si>
  <si>
    <t>Sinalização noturna ( fio com lâmpada e balde ), fornecimento e instalação</t>
  </si>
  <si>
    <t>DER/ES</t>
  </si>
  <si>
    <t>Orgão</t>
  </si>
  <si>
    <t>Aluguel mensal de instrumento de topografia (Estação Total)</t>
  </si>
  <si>
    <t xml:space="preserve">ALMOXARIFE COM ENCARGOS COMPLEMENTARES </t>
  </si>
  <si>
    <t xml:space="preserve">Salario </t>
  </si>
  <si>
    <t xml:space="preserve">AUXILIAR DE SERVIÇOS GERAIS COM ENCARGOS COMPLEMENTARES </t>
  </si>
  <si>
    <t xml:space="preserve">AUXILIAR DE TOPÓGRAFO COM ENCARGOS COMPLEMENTARES </t>
  </si>
  <si>
    <t xml:space="preserve">Aluguel mensal de laboratório de solos </t>
  </si>
  <si>
    <t xml:space="preserve">AUXILIAR DE LABORATÓRIO COM ENCARGOS COMPLEMENTARES   </t>
  </si>
  <si>
    <t>ENGENHEIRO CIVIL DE OBRA JUNIOR COM ENCARGOS COMPLEMENTARES</t>
  </si>
  <si>
    <t>TOPOGRAFO COM ENCARGOS COMPLEMENTARES</t>
  </si>
  <si>
    <t>VIGIA DIURNO COM ENCARGOS COMPLEMENTARES</t>
  </si>
  <si>
    <t>TAMPA DE CONCRETO TR 01</t>
  </si>
  <si>
    <t>DEMOLIÇÕES E PREPARO DOS APOIOS</t>
  </si>
  <si>
    <t>12.1.1</t>
  </si>
  <si>
    <t>DEMOLIÇÃO DE ALVENARIA DE BLOCO FURADO, DE FORMA MANUAL, SEM REAPROVEITAMENTO. AF_12/2017</t>
  </si>
  <si>
    <t>REMOÇÃO DE TAPUME/ CHAPAS METÁLICAS E DE MADEIRA, DE FORMA MANUAL, SEM REAPROVEITAMENTO. AF_12/2017</t>
  </si>
  <si>
    <t>Demolição controlada de concreto com martelete</t>
  </si>
  <si>
    <t xml:space="preserve">CARGA E DESCARGA MECANIZADAS DE ENTULHO EM CAMINHAO BASCULANTE 6 M3          </t>
  </si>
  <si>
    <t>TRANSPORTE COM CAMINHÃO BASCULANTE DE 6 M3, EM VIA URBANA EM REVESTIMENTO PRIMÁRIO. AF_01/2018</t>
  </si>
  <si>
    <t>MICROCONCRETO AUTOADENSÁVEL PARA REPAROS E GROUTEAMENTO</t>
  </si>
  <si>
    <t>CORTE RASO E RECORTE DE ÁRVORE COM DIÂMETRO DE TRONCO MAIOR OU IGUAL A 0,20 M E MENOR QUE 0,40 M.AF_05/2018</t>
  </si>
  <si>
    <t>REMOÇÃO DE RAÍZES REMANESCENTES DE TRONCO DE ÁRVORE COM DIÂMETRO MAIOR OU IGUAL A 0,20 M E MENOR QUE 0,40 M.AF_05/2018</t>
  </si>
  <si>
    <t>12.1.2</t>
  </si>
  <si>
    <t>12.1.3</t>
  </si>
  <si>
    <t>12.1.4</t>
  </si>
  <si>
    <t>12.1.5</t>
  </si>
  <si>
    <t>12.1.6</t>
  </si>
  <si>
    <t>12.1.7</t>
  </si>
  <si>
    <t>12.1.8</t>
  </si>
  <si>
    <t>M3</t>
  </si>
  <si>
    <t>M2</t>
  </si>
  <si>
    <t>M3xKM</t>
  </si>
  <si>
    <t>MESOESTRUTURA/SUPRAESTRUTURA</t>
  </si>
  <si>
    <t>12.2.1</t>
  </si>
  <si>
    <t>12.2.2</t>
  </si>
  <si>
    <t>12.2.3</t>
  </si>
  <si>
    <t>12.2.4</t>
  </si>
  <si>
    <t>12.2.5</t>
  </si>
  <si>
    <t>12.2.6</t>
  </si>
  <si>
    <t>12.2.7</t>
  </si>
  <si>
    <t>12.2.8</t>
  </si>
  <si>
    <t>12.2.9</t>
  </si>
  <si>
    <t>12.2.10</t>
  </si>
  <si>
    <t>12.2.11</t>
  </si>
  <si>
    <t>MONTAGEM E DESMONTAGEM DE FÔRMA DE VIGA, ESCORAMENTO COM PONTALETE DE MADEIRA, PÉ-DIREITO SIMPLES, EM MADEIRA SERRADA, 1 UTILIZAÇÃO. AF_12/2 015</t>
  </si>
  <si>
    <t xml:space="preserve"> MONTAGEM E DESMONTAGEM DE FÔRMA DE LAJE MACIÇA COM ÁREA MÉDIA MENOR OU IGUAL A 20 M², PÉ-DIREITO SIMPLES, EM MADEIRA SERRADA, 1 UTILIZAÇÃO. AF_12/2015</t>
  </si>
  <si>
    <t xml:space="preserve"> MONTAGEM E DESMONTAGEM DE FÔRMA DE PILARES RETANGULARES E ESTRUTURAS SIMILARES COM ÁREA MÉDIA DAS SEÇÕES MENOR OU IGUAL A 0,25 M², PÉ-DIREIT O SIMPLES, EM MADEIRA SERRADA, 1 UTILIZAÇÃO. AF_12/2015</t>
  </si>
  <si>
    <t>ARMAÇÃO DE PILAR OU VIGA DE UMA ESTRUTURA CONVENCIONAL DE CONCRETO ARMADO EM UM EDIFÍCIO DE MÚLTIPLOS PAVIMENTOS UTILIZANDO AÇO CA-60 DE 5,0 MM - MONTAGEM. AF_12/2015</t>
  </si>
  <si>
    <t xml:space="preserve"> ARMAÇÃO DE PILAR OU VIGA DE UMA ESTRUTURA CONVENCIONAL DE CONCRETO ARMADO EM UM EDIFÍCIO DE MÚLTIPLOS PAVIMENTOS UTILIZANDO AÇO CA-50 DE 10, 0 MM - MONTAGEM. AF_12/2015</t>
  </si>
  <si>
    <t xml:space="preserve"> ARMAÇÃO DE PILAR OU VIGA DE UMA ESTRUTURA CONVENCIONAL DE CONCRETO ARMADO EM UM EDIFÍCIO DE MÚLTIPLOS PAVIMENTOS UTILIZANDO AÇO CA-50 DE 12,5 MM - MONTAGEM. AF_12/2015</t>
  </si>
  <si>
    <t>ARMAÇÃO DE PILAR OU VIGA DE UMA ESTRUTURA CONVENCIONAL DE CONCRETO ARMADO EM UM EDIFÍCIO DE MÚLTIPLOS PAVIMENTOS UTILIZANDO AÇO CA-50 DE 16,0 MM - MONTAGEM. AF_12/2015</t>
  </si>
  <si>
    <t>ARMAÇÃO DE LAJE DE UMA ESTRUTURA CONVENCIONAL DE CONCRETO ARMADO EM UM EDIFÍCIO DE MÚLTIPLOS PAVIMENTOS UTILIZANDO AÇO CA-60 DE 5,0 MM - MONTAGEM. AF_12/2015</t>
  </si>
  <si>
    <t>ARMAÇÃO DE LAJE DE UMA ESTRUTURA CONVENCIONAL DE CONCRETO ARMADO EM UM EDIFÍCIO DE MÚLTIPLOS PAVIMENTOS UTILIZANDO AÇO CA-50 DE 6,3 MM - MONTAGEM. AF_12/2015</t>
  </si>
  <si>
    <t xml:space="preserve"> ARMAÇÃO DE LAJE DE UMA ESTRUTURA CONVENCIONAL DE CONCRETO ARMADO EM UM EDIFÍCIO DE MÚLTIPLOS PAVIMENTOS UTILIZANDO AÇO CA-50 DE 8,0 MM - MONTAGEM. AF_12/2015</t>
  </si>
  <si>
    <t xml:space="preserve">Concreto para bombeamento fck = 35 MPa - confecção em central dosadora de 30 m³/h - areia e brita comerciais m³ </t>
  </si>
  <si>
    <t>12.3.1</t>
  </si>
  <si>
    <t>12.3.2</t>
  </si>
  <si>
    <t>12.3.3</t>
  </si>
  <si>
    <t>TAMPAO FOFO ARTICULADO, CLASSE B125 CARGA MAX 12,5 T, REDONDO TAMPA 600 MM, REDE PLUVIAL, FORNECIMENTO E ASSENTAMENTO, EXCLUÍDO, O FORNECIMENTE E LANÇAMENTO DO CONCRETO.</t>
  </si>
  <si>
    <t>GRELHA FOFO SIMPLES COM REQUADRO, CARGA MAXIMA 12,5 T, *300 X 1000* MM, E = *15* MM, AREA ESTACIONAMENTO CARRO PASSEIO, FORNECIMENTO E ASSENTAMENTO, EXCLUÍDO, O FORNECIMENTE E LANÇAMENTO DO CONCRETO.</t>
  </si>
  <si>
    <t>TAMPAO FOFO ARTICULADO, CLASSE B125 CARGA MAX 12,5 T, REDONDO TAMPA 600 MM, REDE PLUVIAL, FORNECIMENTO E ASSENTAMENTO,
EXCLUÍDO, O FORNECIMENTE E LANÇAMENTO DO CONCRETO.</t>
  </si>
  <si>
    <t>MÃO-DE-OBRA</t>
  </si>
  <si>
    <t>Transporte</t>
  </si>
  <si>
    <t>UND</t>
  </si>
  <si>
    <t>COEF</t>
  </si>
  <si>
    <t>R$ UNIT.</t>
  </si>
  <si>
    <t>R$ PARCIAL</t>
  </si>
  <si>
    <t>Com BDI</t>
  </si>
  <si>
    <t>BDI</t>
  </si>
  <si>
    <t>Sem BDI</t>
  </si>
  <si>
    <t>Origem</t>
  </si>
  <si>
    <t>Destino</t>
  </si>
  <si>
    <t>PEDREIRO COM ENCARGOS COMPLEMENTARES</t>
  </si>
  <si>
    <t xml:space="preserve">SERVENTE COM ENCARGOS COMPLEMENTARES </t>
  </si>
  <si>
    <t>TOTAL A</t>
  </si>
  <si>
    <t>MATERIAIS/ SERVIÇOS</t>
  </si>
  <si>
    <t xml:space="preserve"> Tampão de ferro fundido para águas pluviais TD 600</t>
  </si>
  <si>
    <t/>
  </si>
  <si>
    <t xml:space="preserve">ARAME RECOZIDO 16 BWG, D = 1,60 MM (0,016 KG/M) OU 18 BWG, D = 1,25 MM (0,01 KG/M) </t>
  </si>
  <si>
    <t>SARRAFO DE MADEIRA NAO APARELHADA *2,5 X 15* CM, MACARANDUBA, ANGELIM OU EQUIVALENTE DA REGIAO</t>
  </si>
  <si>
    <t>TOTAL B</t>
  </si>
  <si>
    <t>TOTAL  A</t>
  </si>
  <si>
    <t>TOTAL  B</t>
  </si>
  <si>
    <t>TOTAL A+B</t>
  </si>
  <si>
    <t>GRELHA FOFO SIMPLES COM REQUADRO, CARGA MAXIMA 12,5 T, *300 X 1000* MM, E = *15* MM, AREA ESTACIONAMENTO CARRO PASSEIO</t>
  </si>
  <si>
    <t>COMP. DRE</t>
  </si>
  <si>
    <t>COMP. DRE 02</t>
  </si>
  <si>
    <t>Corpo BSCC - seção 3,0 x 2,0 m fechada- (pré-moldado), Fornecimento e assentamento incluindo rejuntamento e manta geotêxtil</t>
  </si>
  <si>
    <t>Confecção de BSCC - seção 3,0 x 2,0 m fechada - tipo I - areia e brita comerciais</t>
  </si>
  <si>
    <t>comp</t>
  </si>
  <si>
    <t>E9052</t>
  </si>
  <si>
    <t>E9022</t>
  </si>
  <si>
    <t>Pórtico rolante com capacidade de 25 t - 30 kW</t>
  </si>
  <si>
    <t>Fôrma metálica para aduelas de bueiros celulares de concreto prémoldados - utilização de 100 vezes</t>
  </si>
  <si>
    <t>13.1.1</t>
  </si>
  <si>
    <t>13.1.2</t>
  </si>
  <si>
    <t>13.1.3</t>
  </si>
  <si>
    <t>13.1.4</t>
  </si>
  <si>
    <t>13.1.5</t>
  </si>
  <si>
    <t>13.1.6</t>
  </si>
  <si>
    <t>13.1.7</t>
  </si>
  <si>
    <t>13.1.8</t>
  </si>
  <si>
    <t xml:space="preserve">Concreto ciclópico fck = 20 MPa - confecção em betoneira e lançamento manual - areia, brita e pedra de mão comerciais m³ </t>
  </si>
  <si>
    <t xml:space="preserve"> MICROCONCRETO AUTOADENSÁVEL PARA REPAROS E GROUTEAMENTO</t>
  </si>
  <si>
    <t>13.2.1</t>
  </si>
  <si>
    <t>13.2.2</t>
  </si>
  <si>
    <t>13.2.3</t>
  </si>
  <si>
    <t>13.2.4</t>
  </si>
  <si>
    <t>13.2.5</t>
  </si>
  <si>
    <t>13.2.6</t>
  </si>
  <si>
    <t>13.2.7</t>
  </si>
  <si>
    <t>13.2.8</t>
  </si>
  <si>
    <t>13.2.9</t>
  </si>
  <si>
    <t>13.2.10</t>
  </si>
  <si>
    <t xml:space="preserve"> MONTAGEM E DESMONTAGEM DE FÔRMA DE VIGA, ESCORAMENTO COM PONTALETE DE MADEIRA, PÉ-DIREITO SIMPLES, EM MADEIRA SERRADA, 1 UTILIZAÇÃO. AF_12/2 015</t>
  </si>
  <si>
    <t>13.3</t>
  </si>
  <si>
    <t>13.3.1</t>
  </si>
  <si>
    <t>13.3.2</t>
  </si>
  <si>
    <t>13.3.3</t>
  </si>
  <si>
    <t>COMP.
DRE</t>
  </si>
  <si>
    <t>COMP.
DRE 02</t>
  </si>
  <si>
    <t>14.2</t>
  </si>
  <si>
    <t>15.1</t>
  </si>
  <si>
    <t>TAMPA DE CONCRETO TR 02 C</t>
  </si>
  <si>
    <t>TAMPA DE CONCRETO TR 02 D</t>
  </si>
  <si>
    <t>14.1.1</t>
  </si>
  <si>
    <t>14.1.2</t>
  </si>
  <si>
    <t>14.1.3</t>
  </si>
  <si>
    <t>14.1.4</t>
  </si>
  <si>
    <t>14.1.5</t>
  </si>
  <si>
    <t>14.1.6</t>
  </si>
  <si>
    <t>14.1.7</t>
  </si>
  <si>
    <t>14.1.8</t>
  </si>
  <si>
    <t>ARMAÇÃO DE LAJE DE UMA ESTRUTURA CONVENCIONAL DE CONCRETO ARMADO EM UM EDIFÍCIO DE MÚLTIPLOS PAVIMENTOS UTILIZANDO AÇO CA-50 DE 10,0 MM - MONTAGEM. AF_12/2015</t>
  </si>
  <si>
    <t>14.2.1</t>
  </si>
  <si>
    <t>14.2.2</t>
  </si>
  <si>
    <t>14.2.3</t>
  </si>
  <si>
    <t>14.2.4</t>
  </si>
  <si>
    <t>14.2.5</t>
  </si>
  <si>
    <t>14.2.6</t>
  </si>
  <si>
    <t>14.2.7</t>
  </si>
  <si>
    <t>14.2.8</t>
  </si>
  <si>
    <t>14.2.9</t>
  </si>
  <si>
    <t>14.2.10</t>
  </si>
  <si>
    <t>14.2.11</t>
  </si>
  <si>
    <t>ARMAÇÃO DE LAJE DE UMA ESTRUTURA CONVENCIONAL DE CONCRETO ARMADO EM UM EDIFÍCIO DE MÚLTIPLOS PAVIMENTOS UTILIZANDO AÇO CA-50 DE 8,0 MM - MONTAGEM. AF_12/2015</t>
  </si>
  <si>
    <t>14.3</t>
  </si>
  <si>
    <t>14.3.1</t>
  </si>
  <si>
    <t>14.3.2</t>
  </si>
  <si>
    <t>14.3.3</t>
  </si>
  <si>
    <t>15.1.1</t>
  </si>
  <si>
    <t>ARMAÇÃO DE PILAR OU VIGA DE UMA ESTRUTURA CONVENCIONAL DE CONCRETO ARMADO EM UM EDIFÍCIO DE MÚLTIPLOS PAVIMENTOS UTILIZANDO AÇO CA-50 DE 10, 0 MM - MONTAGEM. AF_12/2015</t>
  </si>
  <si>
    <t>ARMAÇÃO DE PILAR OU VIGA DE UMA ESTRUTURA CONVENCIONAL DE CONCRETO ARMADO EM UM EDIFÍCIO DE MÚLTIPLOS PAVIMENTOS UTILIZANDO AÇO CA-50 DE 12,5 MM - MONTAGEM. AF_12/2015</t>
  </si>
  <si>
    <t>ARMAÇÃO DE PILAR OU VIGA DE UMA ESTRUTURA CONVENCIONAL DE CONCRETO ARMADO EM UM EDIFÍCIO DE MÚLTIPLOS PAVIMENTOS UTILIZANDO AÇO CA-50 DE 16,0 MM - MONTAGEM. AF_12/2016</t>
  </si>
  <si>
    <t>15.1.2</t>
  </si>
  <si>
    <t>15.1.3</t>
  </si>
  <si>
    <t>15.1.4</t>
  </si>
  <si>
    <t>15.1.5</t>
  </si>
  <si>
    <t>15.1.6</t>
  </si>
  <si>
    <t>15.1.7</t>
  </si>
  <si>
    <t>15.1.8</t>
  </si>
  <si>
    <t xml:space="preserve">Tubo de PVC NBR 5648 diâmetro 50 mm, fornecimento e assentamento em Vias Urbanas </t>
  </si>
  <si>
    <t>15.2</t>
  </si>
  <si>
    <t>15.2.1</t>
  </si>
  <si>
    <t>15.2.2</t>
  </si>
  <si>
    <t>15.2.3</t>
  </si>
  <si>
    <t>15.2.4</t>
  </si>
  <si>
    <t>15.2.5</t>
  </si>
  <si>
    <t>15.2.6</t>
  </si>
  <si>
    <t>15.2.7</t>
  </si>
  <si>
    <t>15.2.8</t>
  </si>
  <si>
    <t>15.2.9</t>
  </si>
  <si>
    <t>15.2.10</t>
  </si>
  <si>
    <t>15.2.11</t>
  </si>
  <si>
    <t>15.3</t>
  </si>
  <si>
    <t>15.3.1</t>
  </si>
  <si>
    <t>15.3.2</t>
  </si>
  <si>
    <t>15.3.3</t>
  </si>
  <si>
    <t>TAMPA DE CONCRETO TR 03 A</t>
  </si>
  <si>
    <t>TAMPA DE CONCRETO TR 03 B</t>
  </si>
  <si>
    <t>TAMPA DE CONCRETO TR 03 C</t>
  </si>
  <si>
    <t>16.1</t>
  </si>
  <si>
    <t>16.1.1</t>
  </si>
  <si>
    <t>16.1.2</t>
  </si>
  <si>
    <t>16.1.3</t>
  </si>
  <si>
    <t>16.1.4</t>
  </si>
  <si>
    <t>16.1.5</t>
  </si>
  <si>
    <t>16.1.6</t>
  </si>
  <si>
    <t>16.1.7</t>
  </si>
  <si>
    <t>16.1.8</t>
  </si>
  <si>
    <t>16.2</t>
  </si>
  <si>
    <t>16.2.1</t>
  </si>
  <si>
    <t>16.2.2</t>
  </si>
  <si>
    <t>16.2.3</t>
  </si>
  <si>
    <t>16.2.4</t>
  </si>
  <si>
    <t>16.2.5</t>
  </si>
  <si>
    <t>16.2.6</t>
  </si>
  <si>
    <t>16.2.7</t>
  </si>
  <si>
    <t>16.2.8</t>
  </si>
  <si>
    <t>16.2.9</t>
  </si>
  <si>
    <t>16.2.10</t>
  </si>
  <si>
    <t>16.2.11</t>
  </si>
  <si>
    <t>16.3</t>
  </si>
  <si>
    <t>16.3.1</t>
  </si>
  <si>
    <t>16.3.2</t>
  </si>
  <si>
    <t>16.3.3</t>
  </si>
  <si>
    <t>17.1</t>
  </si>
  <si>
    <t>17.1.1</t>
  </si>
  <si>
    <t>17.1.2</t>
  </si>
  <si>
    <t>17.1.3</t>
  </si>
  <si>
    <t>17.1.4</t>
  </si>
  <si>
    <t>17.1.5</t>
  </si>
  <si>
    <t>17.1.6</t>
  </si>
  <si>
    <t>17.1.7</t>
  </si>
  <si>
    <t>17.1.8</t>
  </si>
  <si>
    <t>TAMPA DE CONCRETO TR 03 D</t>
  </si>
  <si>
    <t>18.1</t>
  </si>
  <si>
    <t>18.1.1</t>
  </si>
  <si>
    <t>18.1.2</t>
  </si>
  <si>
    <t>18.1.3</t>
  </si>
  <si>
    <t>18.1.4</t>
  </si>
  <si>
    <t>18.1.5</t>
  </si>
  <si>
    <t>18.1.6</t>
  </si>
  <si>
    <t>18.1.7</t>
  </si>
  <si>
    <t>18.1.8</t>
  </si>
  <si>
    <t>18.2</t>
  </si>
  <si>
    <t>18.2.1</t>
  </si>
  <si>
    <t>18.2.2</t>
  </si>
  <si>
    <t>18.2.3</t>
  </si>
  <si>
    <t>18.2.4</t>
  </si>
  <si>
    <t>18.2.5</t>
  </si>
  <si>
    <t>18.2.6</t>
  </si>
  <si>
    <t>18.2.7</t>
  </si>
  <si>
    <t>18.2.8</t>
  </si>
  <si>
    <t>18.2.9</t>
  </si>
  <si>
    <t>18.2.10</t>
  </si>
  <si>
    <t>18.2.11</t>
  </si>
  <si>
    <t>18.3</t>
  </si>
  <si>
    <t>18.3.1</t>
  </si>
  <si>
    <t>18.3.2</t>
  </si>
  <si>
    <t>18.3.3</t>
  </si>
  <si>
    <t>TAMPA DE CONCRETO TR 03 E</t>
  </si>
  <si>
    <t>19.1</t>
  </si>
  <si>
    <t>19.2</t>
  </si>
  <si>
    <t>19.3</t>
  </si>
  <si>
    <t>17.2</t>
  </si>
  <si>
    <t>17.2.1</t>
  </si>
  <si>
    <t>17.2.2</t>
  </si>
  <si>
    <t>17.2.3</t>
  </si>
  <si>
    <t>17.2.4</t>
  </si>
  <si>
    <t>17.2.5</t>
  </si>
  <si>
    <t>17.2.6</t>
  </si>
  <si>
    <t>17.2.7</t>
  </si>
  <si>
    <t>17.2.8</t>
  </si>
  <si>
    <t>17.2.9</t>
  </si>
  <si>
    <t>17.2.10</t>
  </si>
  <si>
    <t>17.2.11</t>
  </si>
  <si>
    <t>17.3</t>
  </si>
  <si>
    <t>17.3.1</t>
  </si>
  <si>
    <t>17.3.2</t>
  </si>
  <si>
    <t>17.3.3</t>
  </si>
  <si>
    <t xml:space="preserve">PEDREIRO COM ENCARGOS COMPLEMENTARES </t>
  </si>
  <si>
    <t xml:space="preserve"> SERVENTE COM ENCARGOS COMPLEMENTARES   </t>
  </si>
  <si>
    <t>ARMAÇÃO DE PILAR OU VIGA DE UMA ESTRUTURA CONVENCIONAL DE CONCRETO ARMADO EM UM EDIFÍCIO DE MÚLTIPLOS PAVIMENTOS UTILIZANDO AÇO CA-50 DE 6,3MM - MONTAGEM. AF_12/2015</t>
  </si>
  <si>
    <t>ARMAÇÃO DE PILAR OU VIGA DE UMA ESTRUTURA CONVENCIONAL DE CONCRETO ARMADO EM UM EDIFÍCIO DE MÚLTIPLOS PAVIMENTOS UTILIZANDO AÇO CA-50 DE 8,0MM - MONTAGEM. AF_12/2015</t>
  </si>
  <si>
    <t>13.2.11</t>
  </si>
  <si>
    <t>13.2.12</t>
  </si>
  <si>
    <t>13.2.13</t>
  </si>
  <si>
    <t>13.2.14</t>
  </si>
  <si>
    <t>ARMAÇÃO DE PILAR OU VIGA DE UMA ESTRUTURA CONVENCIONAL DE CONCRETO ARMADO EM UM EDIFÍCIO DE MÚLTIPLOS PAVIMENTOS UTILIZANDO AÇO CA-50 DE 20,0 MM - MONTAGEM. AF_12/2015</t>
  </si>
  <si>
    <t>13.2.15</t>
  </si>
  <si>
    <t>13.2.16</t>
  </si>
  <si>
    <t>ARMAÇÃO DE LAJE DE UMA ESTRUTURA CONVENCIONAL DE CONCRETO ARMADO EM UM EDIFÍCIO DE MÚLTIPLOS PAVIMENTOS UTILIZANDO AÇO CA-50 DE 12,5 MM - MONTAGEM. AF_12/2015</t>
  </si>
  <si>
    <t>14.2.12</t>
  </si>
  <si>
    <t>14.2.13</t>
  </si>
  <si>
    <t>14.2.14</t>
  </si>
  <si>
    <t>14.2.15</t>
  </si>
  <si>
    <t>15.2.12</t>
  </si>
  <si>
    <t>15.2.13</t>
  </si>
  <si>
    <t>15.2.14</t>
  </si>
  <si>
    <t>15.2.15</t>
  </si>
  <si>
    <t>16.2.12</t>
  </si>
  <si>
    <t>16.2.13</t>
  </si>
  <si>
    <t>16.2.14</t>
  </si>
  <si>
    <t>ARMAÇÃO DE LAJE DE UMA ESTRUTURA CONVENCIONAL DE CONCRETO ARMADO EM UM EDIFÍCIO DE MÚLTIPLOS PAVIMENTOS UTILIZANDO AÇO CA-50 DE 12,5 MM - MONTAGEM. AF_12/2016</t>
  </si>
  <si>
    <t>17.2.12</t>
  </si>
  <si>
    <t>17.2.13</t>
  </si>
  <si>
    <t>18.2.12</t>
  </si>
  <si>
    <t>18.2.13</t>
  </si>
  <si>
    <t>18.2.14</t>
  </si>
  <si>
    <t>17.2.14</t>
  </si>
  <si>
    <t>Confecção de BSCC - seção 3,0 x 2,0 m fechada - tipo I - areia e brita comerciais - Cavalo mecânico com semirreboque 22 t</t>
  </si>
  <si>
    <t>Concreto fck = 30 MPa - confecção em central dosadora de 30 m³/h - areia e brita comerciais</t>
  </si>
  <si>
    <t>Concreto fck = 30 MPa - confecção em central dosadora de 30 m³/h areia
e brita comerciais - Caminhão betoneira 8 m³</t>
  </si>
  <si>
    <t>Serviço: 43067: Religação de rede de água em PVC DN 75 mm, inclusive conexões, em Vias Urbanas</t>
  </si>
  <si>
    <t>Oficial</t>
  </si>
  <si>
    <t xml:space="preserve">Anéis de borracha para PVC PBA 75mm </t>
  </si>
  <si>
    <t>Unidade:%</t>
  </si>
  <si>
    <t>PREÇO UNITÁRIO</t>
  </si>
  <si>
    <t>PREÇO DO SERVIÇO</t>
  </si>
  <si>
    <t>DER_EDIF</t>
  </si>
  <si>
    <t>DER_ROD</t>
  </si>
  <si>
    <t>020305</t>
  </si>
  <si>
    <t>4011233</t>
  </si>
  <si>
    <t>DER-10009</t>
  </si>
  <si>
    <t>DER-10006</t>
  </si>
  <si>
    <t xml:space="preserve"> Extrusora para meio-fio de concreto - 10,44 Kw</t>
  </si>
  <si>
    <t>Meio-fio de concreto - MFC 05 moldado no local com extrusora e concreto usinado - areia e brita comerciais</t>
  </si>
  <si>
    <t>Concreto fck = 20 MPa - confecção em central dosadora de 30 m³/h - areia e brita
comerciais</t>
  </si>
  <si>
    <t>m3</t>
  </si>
  <si>
    <t>Enchimento de junta de concreto com argamassa asfáltica de densidade 1.700 kg/m³
- espessura de 1 cm</t>
  </si>
  <si>
    <t>Escavação manual em material de 1ª categoria na profundidade de até 1 m</t>
  </si>
  <si>
    <t xml:space="preserve">Concreto fck = 20 MPa - confecção em central dosadora de 30 m³/h - areia e brita
comerciais - Caminhão betoneira 8 m³
</t>
  </si>
  <si>
    <t>Concreto fck = 20 MPa - confecção em central dosadora de 30 m³/h - areia e brita
comerciais - Caminhão betoneira 8 m³</t>
  </si>
  <si>
    <t>Guindaste móvel sobre esteiras com capacidade de 40 t - 186 kW</t>
  </si>
  <si>
    <t>Abril/2022</t>
  </si>
  <si>
    <t>Empilhadeira a diesel com capacidade de 10 t - 82 kW</t>
  </si>
  <si>
    <t>Corpo de BSCC - seção fechada de 1,5 x 1,5 m - pré-moldado - altura do aterro de 0,25 a 1,00 m - areia e brita comerciais</t>
  </si>
  <si>
    <t>0407819</t>
  </si>
  <si>
    <t>Pedra de mão ou rachão</t>
  </si>
  <si>
    <t>E9521</t>
  </si>
  <si>
    <t>Grupo gerador - 2,5/3 Kva</t>
  </si>
  <si>
    <t>PAGINA 1527</t>
  </si>
  <si>
    <t>Aditivo plastificante e retardador de pega para concreto e argamassa</t>
  </si>
  <si>
    <t>0900620</t>
  </si>
  <si>
    <t xml:space="preserve"> Alvenaria de blocos de concreto 19 x 19 x 39 cm com espessura de 20 cm com argamassa traço 1:0,5:3,5 - areia comercial</t>
  </si>
  <si>
    <t>Bloco de concreto - L = 19 cm, A = 19 cm e C = 39 cm</t>
  </si>
  <si>
    <t xml:space="preserve">Argamassa de cimento, cal hidratada e areia 1:0,5:3,5 - confecção em betoneira e
lançamento manual - areia comercial
</t>
  </si>
  <si>
    <t xml:space="preserve"> Corpo de BSTC D = 1,00 m PA2 - areia, brita e pedra de mão comerciais</t>
  </si>
  <si>
    <t>M2176</t>
  </si>
  <si>
    <t>Tubo de concreto armado PA2 - D = 1,00 m</t>
  </si>
  <si>
    <t>M2180</t>
  </si>
  <si>
    <t>Tubo de concreto armado PA2 - D = 1,20 m</t>
  </si>
  <si>
    <t>Concreto ciclópico fck = 20 MPa - confecção em betoneira e lançamento manual -
areia, brita e pedra de mão comerciais</t>
  </si>
  <si>
    <t xml:space="preserve"> Tubo de concreto armado PA2 - D = 1,20 m - Guindauto 20 t.m</t>
  </si>
  <si>
    <t xml:space="preserve"> Suporte metálico móvel para placa de sinalização - confecção</t>
  </si>
  <si>
    <t>Suporte metálico móvel para placa de sinalização - confecção</t>
  </si>
  <si>
    <t>M0787</t>
  </si>
  <si>
    <t>Suporte em aço-carbono galvanizado tipo perfil C para placa de sinalização</t>
  </si>
  <si>
    <t>Corte de perfil metálico com máquina policorte com espessura de até 1/8”</t>
  </si>
  <si>
    <t>Fôrmas de tábuas de pinho - utilização de 3 vezes - confecção, instalação e retirada</t>
  </si>
  <si>
    <t>m2</t>
  </si>
  <si>
    <t>Solda elétrica de perfis metálicos e chapas de aço com eletrodo E60XX</t>
  </si>
  <si>
    <t>Suporte em aço-carbono galvanizado tipo perfil C para placa de sinalização - Caminhão carroceria 15 t</t>
  </si>
  <si>
    <t>Placa de advertência em aço, lado de 0,60 m - película retrorrefletiva tipo I + SI - fornecimento e implantação</t>
  </si>
  <si>
    <t>E9687</t>
  </si>
  <si>
    <t>Caminhão carroceria com capacidade de 5 t - 115 Kw</t>
  </si>
  <si>
    <t>P9830</t>
  </si>
  <si>
    <t>Montador</t>
  </si>
  <si>
    <t>Placa em aço nº 16 galvanizado com película retrorrefletiva tipo I + SI - confecção</t>
  </si>
  <si>
    <t>Placa de advertência em aço, lado de 1,00 m - película retrorrefletiva tipo I + SI - fornecimento e implantação</t>
  </si>
  <si>
    <t>Placa de advertência em aço, lado de 0,80 m - película retrorrefletiva tipo I + SI - fornecimento e implantação</t>
  </si>
  <si>
    <t>Trator sobre esteiras com lâmina - 127 kW</t>
  </si>
  <si>
    <t>Caminhão para hidrossemeadura com capacidade de 7.500 l - 136 kW</t>
  </si>
  <si>
    <t>Adubo à base de nitrogênio, fósforo e potássio (NPK)</t>
  </si>
  <si>
    <t>Adubo orgânico composto</t>
  </si>
  <si>
    <t>Pó calcário dolomítico</t>
  </si>
  <si>
    <t xml:space="preserve"> Aditivo natural tipo goma xantana para hidrossemeadura - Caminhão carroceria 15 t</t>
  </si>
  <si>
    <t>Adubo à base de nitrogênio, fósforo e potássio (NPK) - Caminhão carroceria 15 t</t>
  </si>
  <si>
    <t>Adubo orgânico composto - Caminhão carroceria 15 t</t>
  </si>
  <si>
    <t>Material formador de camada protetora para hidrossemeadura - Caminhão carroceria
15 t</t>
  </si>
  <si>
    <t>Pó calcário dolomítico - Caminhão carroceria 15 t</t>
  </si>
  <si>
    <t>Sementes para hidrossemeadura - Caminhão carroceria 15 t</t>
  </si>
  <si>
    <t>Plantio de muda de árvore frutífera com altura até 1,00 m em cova de 0,60 x 0,60 x 0,60 m</t>
  </si>
  <si>
    <t>Muda de árvore frutífera com altura até 1,00 m</t>
  </si>
  <si>
    <t>Estaca de tutoramento - D = 5 cm e H = 2 m</t>
  </si>
  <si>
    <t>Arame farpado em aço galvanizado - D = 1,60 mm</t>
  </si>
  <si>
    <t xml:space="preserve"> Grampo em aço galvanizado para cerca - C = 25,4 mm e E = 3,76 mm (1” x 9 BWG)</t>
  </si>
  <si>
    <t>Mourão de madeira - H = 2,20 m e D = 0,15 m</t>
  </si>
  <si>
    <t>Mourão de madeira - H = 2,10 m e D = 0,10 m</t>
  </si>
  <si>
    <t>E9535</t>
  </si>
  <si>
    <t>Serra circular com bancada - D = 30 cm - 4 kW</t>
  </si>
  <si>
    <t>P9808</t>
  </si>
  <si>
    <t>Carpinteiro</t>
  </si>
  <si>
    <t>M0284</t>
  </si>
  <si>
    <t>Caibro de pinho - L = 7,5 cm e E = 7,5 cm</t>
  </si>
  <si>
    <t>M0560</t>
  </si>
  <si>
    <t>Desmoldante para fôrmas de madeira</t>
  </si>
  <si>
    <t>M0310</t>
  </si>
  <si>
    <t>Peça de madeira - L = 7,5 cm e E = 2,5 cm</t>
  </si>
  <si>
    <t>M1205</t>
  </si>
  <si>
    <t>Prego de ferro</t>
  </si>
  <si>
    <t>Sarrafo em madeira de terceira - E = 2,5 cm e L = 5 cm</t>
  </si>
  <si>
    <t>M1429</t>
  </si>
  <si>
    <t>Tábua de pinho de terceira - E = 2,5 cm</t>
  </si>
  <si>
    <t>COMPOSIÇAO JÁ ESTÁ NA ABA 03</t>
  </si>
  <si>
    <t>Execução do remanescente das obras do sistema de manejo sustentável das águas urbanas da bacia hidrográfica do Córrego São Silvano no município de Colatina - ES</t>
  </si>
  <si>
    <t>COMPOSIÇÃO JÁ EXISTE</t>
  </si>
  <si>
    <t>Aluguel de container p/ escritório c/ ar condicionado e banheiro, isolam.térmico e acústico, 2 luminárias, janela de vidro, tomada p/ comput. e telef.</t>
  </si>
  <si>
    <t>PEGAR DE TABELA REFERENCIAL</t>
  </si>
  <si>
    <t>Máquina de solda elétrica transformadora 250 A - 9,20 kW</t>
  </si>
  <si>
    <t xml:space="preserve"> Trilho TR57 em aço-carbono usado</t>
  </si>
  <si>
    <t>Pedra de mão ou rachão - Caminhão basculante 10 m³</t>
  </si>
  <si>
    <t>Plantio de muda de árvore ornamental com altura de 2,00 a 3,00 m em cova de 0,60 x 0,60 x 0,60 m</t>
  </si>
  <si>
    <t>POSTE DE CONCRETO ARMADO DE SECAO CIRCULAR, EXTENSAO DE 10,00 M, RESISTENCIA DE 150 A 200 DAN, TIPO C-14</t>
  </si>
  <si>
    <t xml:space="preserve"> Demolição controlada de concreto com martelete</t>
  </si>
  <si>
    <t>Compressor de ar portátil de 160,46 l/s (340 PCM) - 81 Kw</t>
  </si>
  <si>
    <t>E9513</t>
  </si>
  <si>
    <t>Martelete perfurador/rompedor a ar comprimido de 28 kg para concreto com
capacidade de 1.230 gpm</t>
  </si>
  <si>
    <t>E9706</t>
  </si>
  <si>
    <t>Ponteiro para martelete - D = 22 mm e C = 1,00 m</t>
  </si>
  <si>
    <t>Microconcreto autoadensável para reparos e grauteamento - confecção em misturador e lançamento manual</t>
  </si>
  <si>
    <t>E9788</t>
  </si>
  <si>
    <t>Misturador de argamassa com capacidade de 0,250 m³ - 3,70 Kw</t>
  </si>
  <si>
    <t>Argamassa pré-dosada autoadensável para grauteamento</t>
  </si>
  <si>
    <t>M0084</t>
  </si>
  <si>
    <t>Pedrisco</t>
  </si>
  <si>
    <t>M1103</t>
  </si>
  <si>
    <t xml:space="preserve"> Concreto para bombeamento fck = 35 MPa - confecção em central dosadora de 30 m³/h - areia e brita comerciais</t>
  </si>
  <si>
    <t>Carregadeira de pneus com capacidade de 1,72 m³ - 113 kW</t>
  </si>
  <si>
    <t>E9599</t>
  </si>
  <si>
    <t>Central de concreto com capacidade de 30 m³/h - dosadora RS</t>
  </si>
  <si>
    <t xml:space="preserve"> Cimento Portland CP II - 32 - saco</t>
  </si>
  <si>
    <t>Aluguel computador com : Processador 2,80 GHz , Memória RAM 4,00GB, Sistema Operacional 32 Bits, Windows com Pacote Office</t>
  </si>
  <si>
    <t>Banheiro Químico</t>
  </si>
  <si>
    <t>CESAN</t>
  </si>
  <si>
    <t>unm</t>
  </si>
  <si>
    <t>Estaca raiz perfurada na rocha com D = 20 cm - confecção</t>
  </si>
  <si>
    <t>Bomba de injeção de argamassa com capacidade de 50 l/min</t>
  </si>
  <si>
    <t>E9750</t>
  </si>
  <si>
    <t>Caminhão tanque com capacidade de 6.000 l - 136 Kw</t>
  </si>
  <si>
    <t>Compressor de ar portátil de 422,86 l/s (896 PCM) - 213 kW</t>
  </si>
  <si>
    <t>E9648</t>
  </si>
  <si>
    <t>E9779</t>
  </si>
  <si>
    <t>Grupo gerador - 100/110 Kva</t>
  </si>
  <si>
    <t>Misturador de argamassa de alta turbulência com capacidade de 220 l - 13 kW</t>
  </si>
  <si>
    <t>E9694</t>
  </si>
  <si>
    <t>Perfuratriz hidráulica sobre esteiras para estaca raiz - 56 Kw</t>
  </si>
  <si>
    <t>E9642</t>
  </si>
  <si>
    <t>Cimento Portland CP II - 32 - saco</t>
  </si>
  <si>
    <t>Coroa de botões esféricos - D = 130 mm (5 1/8”)</t>
  </si>
  <si>
    <t>M1642</t>
  </si>
  <si>
    <t>Martelo de fundo DTH - DN = 127 mm (5”)</t>
  </si>
  <si>
    <t>M0667</t>
  </si>
  <si>
    <t>Cimento Portland CP II - 32 - saco - Caminhão carroceria 15 t</t>
  </si>
  <si>
    <t>RECOMPOSIÇÃO DE PAVIMENTO EM PISO INTERTRAVADO SEXTAVADO, COM REAPROVEITAMENTO DOS BLOCOS SEXTAVADO, PARA O FECHAMENTO DE VALAS - INCLUSO RETIRADA E COLOCAÇÃO DO MATERIAL.</t>
  </si>
  <si>
    <t>Escavação mecânica em material de 1a. Categoria</t>
  </si>
  <si>
    <t>Quadro de distribuição de energia, de embutir, com 18 divisões modulares, com barramento</t>
  </si>
  <si>
    <t>Caixa de passagem de alvenaria de blocos de concreto 9x19x39cm, dimensões de 30x30x50cm, com revestimento interno em chapisco e reboco, tampa de concreto esp.5cm e lastro de brita 5 cm</t>
  </si>
  <si>
    <t xml:space="preserve"> RELÉ FOTOELÉTRICO PARA COMANDO DE ILUMINAÇÃO EXTERNA 1000 W - FORNECIMENTO E INSTALAÇÃO. AF_08/2020</t>
  </si>
  <si>
    <t xml:space="preserve">CARGA, MANOBRA E DESCARGA DE ENTULHO EM CAMINHÃO BASCULANTE 6 M³ - CARGA COM ESCAVADEIRA HIDRÁULICA (CAÇAMBA DE 0,80 M³ / 111 HP) E DESCARGA LIVRE (UNIDADE: M3). AF_07/2020 </t>
  </si>
  <si>
    <t>MONTAGEM E DESMONTAGEM DE FÔRMA DE LAJE MACIÇA, PÉ-DIREITO SIMPLES, EM MADEIRA SERRADA, 1 UTILIZAÇÃO. AF_09/2020</t>
  </si>
  <si>
    <t>COMPOSIÇÃO FORMA LAJE</t>
  </si>
  <si>
    <t>COMPOSIÇÃO FORMA PILAR</t>
  </si>
  <si>
    <t>MONTAGEM E DESMONTAGEM DE FÔRMA DE PILARES RETANGULARES E ESTRUTURAS SIMILARES, PÉ-DIREITO SIMPLES, EM MADEIRA SERRADA, 1 UTILIZAÇÃO. AF_09/2020</t>
  </si>
  <si>
    <t>Data Base : Abril/2022</t>
  </si>
  <si>
    <t>Grupo de Serviço</t>
  </si>
  <si>
    <t>Contrato (R$)</t>
  </si>
  <si>
    <t>Peso %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</si>
  <si>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</si>
  <si>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</si>
  <si>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</si>
  <si>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</si>
  <si>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</si>
  <si>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</si>
  <si>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</si>
  <si>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</si>
  <si>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</si>
  <si>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Mês 10</t>
  </si>
  <si>
    <t>Acumulado</t>
  </si>
  <si>
    <t>MATERIAIS</t>
  </si>
  <si>
    <t>TOTAL MENSAL</t>
  </si>
  <si>
    <t>TOTAL ACUMULADO</t>
  </si>
  <si>
    <t xml:space="preserve">CRONOGRAMA FÍSICO FINANCEIRO </t>
  </si>
  <si>
    <t xml:space="preserve">Mobilização e desmobilização de container até 50 km </t>
  </si>
  <si>
    <t>já modificado</t>
  </si>
  <si>
    <t>B-</t>
  </si>
  <si>
    <t>Administração Local</t>
  </si>
  <si>
    <t>(1 + A + B + D + E + F)</t>
  </si>
  <si>
    <t>% adm</t>
  </si>
  <si>
    <t>PREÇO CUSTO</t>
  </si>
  <si>
    <t>COMPOSIÇÃO DO BDI DIFERENCIADO</t>
  </si>
  <si>
    <t>DATA BASE</t>
  </si>
  <si>
    <t>BDI DIFERENCIADO</t>
  </si>
  <si>
    <t>BDI SERVIÇOS</t>
  </si>
  <si>
    <t>AGO/22</t>
  </si>
  <si>
    <t>* Leis Sociais adotadas conforme planilha referencial.</t>
  </si>
  <si>
    <t xml:space="preserve">Escavação e carga de material de 1ª categoria com escavadeira em Vias Urbanas </t>
  </si>
  <si>
    <t>Enrocamento de pedra espalhada e compactada mecanicamente - pedra de mão comercial - fornecimento e assentamento</t>
  </si>
  <si>
    <t>Base solo brita, 30% em peso, inclusive fornecimento e transporte da brita</t>
  </si>
  <si>
    <t>Tela de proteção de segurança de PVC cor laranja com suporte para sinalização de obras (com reaproveitamento x3)</t>
  </si>
  <si>
    <t>JUNTAR</t>
  </si>
  <si>
    <t>CONCRETO MAGRO PARA LASTRO, TRAÇO 1:4,5:4,5 (EM MASSA SECA DE CIMENTO/ AREIA MÉDIA/ BRITA 1)</t>
  </si>
  <si>
    <t>Tapume Telha Metálica Ondulada em aço galvalume 0,50mm Branca h=2,20m, incl. montagem estr. mad. 8"x8", c/adesivo "DER-ES" 60x60cm a cada 10m, incl. faixas pint. esmalte sint. cores azul c/ h=30cm e rosa c/ h=10cm (Reaproveitamento 2x)</t>
  </si>
  <si>
    <t>Serviço: SEDURB CANT 01 - Mobilização e desmobilização de Canteiro de obras - Parcela Fixa</t>
  </si>
  <si>
    <t>DER/IOPES</t>
  </si>
  <si>
    <t>Rede de luz, incl. padrão entrada de energia trifás., cabo de ligação até barracões, quadro de distrib., disj. E chave de força (quando necessário), cons. 20m entre padrão entrada e QDG, conf. projeto (1 utilização)</t>
  </si>
  <si>
    <t>Rede de água com padrão de entrada d'água diâm. 3/4", conf. espec. CESAN, incl. tubos e conexões para alimentação, distribuição, extravasor e limpeza, cons. o padrão a 25m, conf. projeto (1 utilização)</t>
  </si>
  <si>
    <t>Reservatório de poliestileno de 1000 L, incl. suporte em madeira de 7x12cm e 8x7cm, elevado de 4m, conf. projeto (1 utilização)</t>
  </si>
  <si>
    <t>Serviço: SEDURB CANT 02 - Canteiro de obras - Parcela Mensal</t>
  </si>
  <si>
    <t>Aluguel de container tipo refeitório simples, c/ 1 aparelho de ar condicionado, 2 luminárias e 2 janelas de vidro</t>
  </si>
  <si>
    <t>Aluguel de container tipo sanitário com 3 vasos sanitários, lavatório, mictório, 5 chuveiros, 2 venezianas e piso especial</t>
  </si>
  <si>
    <t>SEDURB CANT 01</t>
  </si>
  <si>
    <t>PRÓPRIA</t>
  </si>
  <si>
    <t>Mobilização e desmobilização de Canteiro de obras - Parcela Fixa</t>
  </si>
  <si>
    <t>SEDURB CANT 02</t>
  </si>
  <si>
    <t>Canteiro de obras - Parcela Mensal</t>
  </si>
  <si>
    <t xml:space="preserve"> TUBO PVC, SERIE NORMAL, ESGOTO PREDIAL, DN 100 MM, FORNECIDO E INSTALADO EM RAMAL DE DESCARGA OU RAMAL DE ESGOTO SANITÁRIO. AF_08/2022</t>
  </si>
  <si>
    <t>Calçada de concreto</t>
  </si>
  <si>
    <t>Abril/22</t>
  </si>
  <si>
    <t>C001</t>
  </si>
  <si>
    <t>CBUQ (CAMADA PRONTA-FAIXA "C") , INCLUSIVE FORNECIMENTO DO CAP, INCLUSIVE TRANSPORTE DE TODOS OS MATERIAIS (TRAÇO PADRÃO AREIA E BRITA)</t>
  </si>
  <si>
    <t>ACABADORA DE ASFALTO AF5000. ESTEIRA, CIBER OU EQUIVALENTE</t>
  </si>
  <si>
    <t>ROLO AP DE PNEUS AP-26 (8,9t) (MULLER) OU EQUIVALENTE</t>
  </si>
  <si>
    <t>ROLO AP DE PNEUS TH-10 (6,3t) (TEMA TERRA) OU EQUIVALENTE</t>
  </si>
  <si>
    <t>TRATOR AGRÍCOLA MF 297/4 - 4 X 4 (MASSEY FERGUSSON) OU EQUIVALENTE</t>
  </si>
  <si>
    <t>VASSOURA MECÂNICA VM-2440 (CMV) OU EQUIVALENTE</t>
  </si>
  <si>
    <t>ENCARREGADO DE PISTA</t>
  </si>
  <si>
    <t>RASTELEIRO</t>
  </si>
  <si>
    <t>SERVENTE</t>
  </si>
  <si>
    <t>E - TRANSPORTE</t>
  </si>
  <si>
    <t>Custo Unitário de Referência - DER RODOVIAS</t>
  </si>
  <si>
    <t>CAP 50/70, FORNECIMENTO</t>
  </si>
  <si>
    <t>AREIA MÉDIA JAZIDA COM CARREGAMENTO MECÂNICO</t>
  </si>
  <si>
    <t>BRITA GRADUADA, ESPECIFICADA SEM PÓ, SEM FRETE</t>
  </si>
  <si>
    <t>FILLLER</t>
  </si>
  <si>
    <t>PÓ DE PEDRA (INCL. 0% IUM) S/ FRETE</t>
  </si>
  <si>
    <t>USINAGEM DE CONCRETO BETUMINOSO USINADO A QUENTE (CBUQ), INCLUSIVE TRANSPORTE COMERCIAL DO ÓLEO COMBUSTÍVEL</t>
  </si>
  <si>
    <t>Custo total</t>
  </si>
  <si>
    <t>PRÓPRIO</t>
  </si>
  <si>
    <t>7.1.1</t>
  </si>
  <si>
    <t>7.1.2</t>
  </si>
  <si>
    <t>7.1.3</t>
  </si>
  <si>
    <t>7.1.4</t>
  </si>
  <si>
    <t>7.1.5</t>
  </si>
  <si>
    <t>7.1.6</t>
  </si>
  <si>
    <t>7.2</t>
  </si>
  <si>
    <t>8.1</t>
  </si>
  <si>
    <t>7.2.1</t>
  </si>
  <si>
    <t>7.2.2</t>
  </si>
  <si>
    <t>7.2.3</t>
  </si>
  <si>
    <t>7.2.4</t>
  </si>
  <si>
    <t>7.2.5</t>
  </si>
  <si>
    <t>7.2.6</t>
  </si>
  <si>
    <t>7.2.7</t>
  </si>
  <si>
    <t>7.2.8</t>
  </si>
  <si>
    <t>7.2.9</t>
  </si>
  <si>
    <t>7.2.10</t>
  </si>
  <si>
    <t>7.2.11</t>
  </si>
  <si>
    <t>7.2.12</t>
  </si>
  <si>
    <t>8.1.1</t>
  </si>
  <si>
    <t>8.1.2</t>
  </si>
  <si>
    <t>8.1.3</t>
  </si>
  <si>
    <t>8.1.4</t>
  </si>
  <si>
    <t>8.1.5</t>
  </si>
  <si>
    <t>8.1.6</t>
  </si>
  <si>
    <t>8.1.7</t>
  </si>
  <si>
    <t>8.2.13</t>
  </si>
  <si>
    <t>10.3</t>
  </si>
  <si>
    <t>10.3.1</t>
  </si>
  <si>
    <t>10.3.2</t>
  </si>
  <si>
    <t>10.3.3</t>
  </si>
  <si>
    <t>10.3.4</t>
  </si>
  <si>
    <t>10.4</t>
  </si>
  <si>
    <t>10.4.1</t>
  </si>
  <si>
    <t>10.4.2</t>
  </si>
  <si>
    <t>10.4.3</t>
  </si>
  <si>
    <t>10.4.4</t>
  </si>
  <si>
    <t>10.4.5</t>
  </si>
  <si>
    <t>10.4.6</t>
  </si>
  <si>
    <t>10.5</t>
  </si>
  <si>
    <t>10.5.1</t>
  </si>
  <si>
    <t>10.5.2</t>
  </si>
  <si>
    <t>10.5.3</t>
  </si>
  <si>
    <t>10.5.4</t>
  </si>
  <si>
    <t>10.5.5</t>
  </si>
  <si>
    <t>10.5.6</t>
  </si>
  <si>
    <t>10.5.7</t>
  </si>
  <si>
    <t>10.5.8</t>
  </si>
  <si>
    <t>10.5.9</t>
  </si>
  <si>
    <t>10.5.10</t>
  </si>
  <si>
    <t>11.1.4</t>
  </si>
  <si>
    <t>11.1.5</t>
  </si>
  <si>
    <t>11.1.6</t>
  </si>
  <si>
    <t>11.1.7</t>
  </si>
  <si>
    <t>11.1.8</t>
  </si>
  <si>
    <t>11.1.9</t>
  </si>
  <si>
    <t>11.1.10</t>
  </si>
  <si>
    <t>11.1.11</t>
  </si>
  <si>
    <t>11.1.12</t>
  </si>
  <si>
    <t>11.2.2</t>
  </si>
  <si>
    <t>11.2.4</t>
  </si>
  <si>
    <t>11.2.8</t>
  </si>
  <si>
    <t>11.2.9</t>
  </si>
  <si>
    <t>11.2.10</t>
  </si>
  <si>
    <t>11.2.11</t>
  </si>
  <si>
    <t>12.2.12</t>
  </si>
  <si>
    <t>12.2.13</t>
  </si>
  <si>
    <t>12.2.14</t>
  </si>
  <si>
    <t>12.2.15</t>
  </si>
  <si>
    <t>12.2.16</t>
  </si>
  <si>
    <t>14.1.9</t>
  </si>
  <si>
    <t>17.2.15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</si>
</sst>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&quot;R$&quot;\ #,##0.00;[Red]\-&quot;R$&quot;\ #,##0.00"/>
    <numFmt numFmtId="165" formatCode="_-&quot;R$&quot;\ * #,##0.00_-;\-&quot;R$&quot;\ * #,##0.00_-;_-&quot;R$&quot;\ * &quot;-&quot;??_-;_-@_-"/>
    <numFmt numFmtId="166" formatCode="#,##0.000"/>
    <numFmt numFmtId="167" formatCode="0.000"/>
    <numFmt numFmtId="168" formatCode="_(* #,##0.00_);_(* \(#,##0.00\);_(* &quot;-&quot;??_);_(@_)"/>
    <numFmt numFmtId="169" formatCode="#,##0.00;#,##0.00"/>
    <numFmt numFmtId="170" formatCode="#,##0.00000"/>
    <numFmt numFmtId="171" formatCode="0.00000"/>
    <numFmt numFmtId="172" formatCode="#,##0.0000"/>
    <numFmt numFmtId="173" formatCode="0.0000"/>
    <numFmt numFmtId="174" formatCode="#,##0.0000;#,##0.0000"/>
    <numFmt numFmtId="175" formatCode="#,##0.000;#,##0.000"/>
    <numFmt numFmtId="176" formatCode="mmm/yyyy"/>
    <numFmt numFmtId="177" formatCode="&quot;R$ &quot;#,##0.00"/>
    <numFmt numFmtId="178" formatCode="#,##0.0"/>
    <numFmt numFmtId="179" formatCode="&quot;R$&quot;\ #,##0.00"/>
    <numFmt numFmtId="180" formatCode="###0;###0"/>
    <numFmt numFmtId="181" formatCode="0.000000"/>
    <numFmt numFmtId="182" formatCode="_-* #,##0.0000_-;\-* #,##0.0000_-;_-* &quot;-&quot;??_-;_-@_-"/>
    <numFmt numFmtId="183" formatCode="0.0"/>
    <numFmt numFmtId="184" formatCode="#,##0.000000_ ;\-#,##0.000000\ "/>
    <numFmt numFmtId="185" formatCode="0.0000000"/>
  </numFmts>
  <fonts count="9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name val="Courier 12 cpi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b/>
      <sz val="10.5"/>
      <color indexed="8"/>
      <name val="Times New Roman"/>
      <family val="1"/>
    </font>
    <font>
      <sz val="8"/>
      <color rgb="FF000000"/>
      <name val="Times New Roman"/>
      <family val="1"/>
    </font>
    <font>
      <i/>
      <sz val="14"/>
      <color rgb="FF002060"/>
      <name val="Arial Black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i/>
      <sz val="11"/>
      <color theme="1"/>
      <name val="Calibri"/>
      <family val="2"/>
      <scheme val="minor"/>
    </font>
    <font>
      <sz val="10.5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sz val="9"/>
      <color rgb="FF00000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color theme="1"/>
      <name val="Times New Roman"/>
      <family val="1"/>
    </font>
    <font>
      <b/>
      <sz val="9"/>
      <color rgb="FF000000"/>
      <name val="Times New Roman"/>
      <family val="1"/>
    </font>
    <font>
      <b/>
      <sz val="15"/>
      <color indexed="8"/>
      <name val="Calibri"/>
      <family val="2"/>
    </font>
    <font>
      <sz val="11"/>
      <name val="Arial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9"/>
      <color theme="1"/>
      <name val="Times New Roman"/>
      <family val="1"/>
    </font>
    <font>
      <sz val="15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name val="Times New Roman"/>
      <family val="1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70C0"/>
      <name val="Arial"/>
      <family val="2"/>
    </font>
    <font>
      <b/>
      <sz val="11"/>
      <color indexed="12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Times New Roman"/>
      <family val="1"/>
    </font>
    <font>
      <b/>
      <sz val="10"/>
      <color indexed="12"/>
      <name val="Times New Roman"/>
      <family val="1"/>
    </font>
    <font>
      <b/>
      <u/>
      <sz val="10"/>
      <name val="Arial"/>
      <family val="2"/>
    </font>
    <font>
      <sz val="10"/>
      <color indexed="8"/>
      <name val="Times New Roman"/>
      <family val="1"/>
    </font>
    <font>
      <sz val="11"/>
      <name val="Times New Roman"/>
      <family val="1"/>
    </font>
    <font>
      <b/>
      <sz val="11"/>
      <color indexed="54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vertAlign val="superscript"/>
      <sz val="10"/>
      <color indexed="8"/>
      <name val="Times New Roman"/>
      <family val="1"/>
    </font>
    <font>
      <b/>
      <u/>
      <sz val="11"/>
      <name val="Times New Roman"/>
      <family val="1"/>
    </font>
    <font>
      <sz val="10"/>
      <name val="Times New Roman"/>
      <family val="1"/>
    </font>
    <font>
      <i/>
      <sz val="14"/>
      <color theme="1"/>
      <name val="Arial Black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4"/>
      <color indexed="81"/>
      <name val="Segoe UI"/>
      <family val="2"/>
    </font>
    <font>
      <sz val="12"/>
      <color theme="1"/>
      <name val="Arial"/>
      <family val="2"/>
    </font>
    <font>
      <b/>
      <sz val="14"/>
      <color rgb="FFFF0000"/>
      <name val="Arial"/>
      <family val="2"/>
    </font>
    <font>
      <sz val="10"/>
      <color rgb="FFFF0000"/>
      <name val="Times New Roman"/>
      <family val="1"/>
    </font>
    <font>
      <b/>
      <sz val="12"/>
      <color rgb="FFFF0000"/>
      <name val="Arial"/>
      <family val="2"/>
    </font>
    <font>
      <b/>
      <i/>
      <sz val="12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0.5"/>
      <color rgb="FFFF0000"/>
      <name val="Times New Roman"/>
      <family val="1"/>
    </font>
    <font>
      <b/>
      <sz val="14"/>
      <color rgb="FFFF0000"/>
      <name val="Times New Roman"/>
      <family val="1"/>
    </font>
    <font>
      <b/>
      <sz val="18"/>
      <color rgb="FFFF0000"/>
      <name val="Times New Roman"/>
      <family val="1"/>
    </font>
    <font>
      <sz val="10"/>
      <name val="Arial"/>
      <family val="2"/>
    </font>
    <font>
      <sz val="26"/>
      <name val="Arial"/>
      <family val="2"/>
    </font>
    <font>
      <b/>
      <sz val="14"/>
      <color rgb="FF000000"/>
      <name val="Arial"/>
      <family val="2"/>
    </font>
    <font>
      <sz val="12"/>
      <name val="Arial"/>
      <family val="2"/>
    </font>
    <font>
      <sz val="14"/>
      <color rgb="FF000000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65"/>
        <bgColor theme="1" tint="0.499984740745262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1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35">
    <xf numFmtId="0" fontId="0" fillId="0" borderId="0"/>
    <xf numFmtId="0" fontId="3" fillId="0" borderId="0"/>
    <xf numFmtId="168" fontId="3" fillId="0" borderId="0" applyFont="0" applyFill="0" applyBorder="0" applyAlignment="0" applyProtection="0"/>
    <xf numFmtId="0" fontId="6" fillId="0" borderId="0"/>
    <xf numFmtId="0" fontId="7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6" fillId="0" borderId="0"/>
    <xf numFmtId="0" fontId="3" fillId="0" borderId="0">
      <alignment vertical="top"/>
    </xf>
    <xf numFmtId="0" fontId="6" fillId="0" borderId="0"/>
    <xf numFmtId="0" fontId="3" fillId="0" borderId="0"/>
    <xf numFmtId="0" fontId="3" fillId="0" borderId="0"/>
    <xf numFmtId="0" fontId="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7" fillId="0" borderId="0"/>
    <xf numFmtId="165" fontId="3" fillId="0" borderId="0" applyFont="0" applyFill="0" applyBorder="0" applyAlignment="0" applyProtection="0"/>
  </cellStyleXfs>
  <cellXfs count="157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8" fontId="5" fillId="2" borderId="0" xfId="2" quotePrefix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21" xfId="0" applyNumberFormat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4" fontId="0" fillId="0" borderId="19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167" fontId="0" fillId="0" borderId="1" xfId="0" applyNumberFormat="1" applyBorder="1" applyAlignment="1">
      <alignment horizontal="center" vertical="center"/>
    </xf>
    <xf numFmtId="4" fontId="1" fillId="0" borderId="17" xfId="0" applyNumberFormat="1" applyFont="1" applyBorder="1" applyAlignment="1">
      <alignment horizontal="center" vertical="center"/>
    </xf>
    <xf numFmtId="4" fontId="1" fillId="0" borderId="27" xfId="0" applyNumberFormat="1" applyFont="1" applyBorder="1"/>
    <xf numFmtId="0" fontId="0" fillId="0" borderId="4" xfId="0" applyBorder="1" applyAlignment="1">
      <alignment horizontal="center"/>
    </xf>
    <xf numFmtId="0" fontId="7" fillId="4" borderId="0" xfId="4" applyFill="1" applyAlignment="1">
      <alignment horizontal="left" vertical="top"/>
    </xf>
    <xf numFmtId="0" fontId="7" fillId="4" borderId="0" xfId="4" applyFill="1" applyAlignment="1">
      <alignment horizontal="left" vertical="center"/>
    </xf>
    <xf numFmtId="169" fontId="7" fillId="4" borderId="0" xfId="4" applyNumberFormat="1" applyFill="1" applyAlignment="1">
      <alignment horizontal="right" vertical="top"/>
    </xf>
    <xf numFmtId="0" fontId="7" fillId="4" borderId="0" xfId="4" applyFill="1" applyAlignment="1">
      <alignment horizontal="center" vertical="top"/>
    </xf>
    <xf numFmtId="4" fontId="7" fillId="4" borderId="0" xfId="4" applyNumberFormat="1" applyFill="1" applyAlignment="1">
      <alignment horizontal="left" vertical="top"/>
    </xf>
    <xf numFmtId="164" fontId="7" fillId="4" borderId="0" xfId="4" applyNumberFormat="1" applyFill="1" applyAlignment="1">
      <alignment horizontal="left" vertical="top"/>
    </xf>
    <xf numFmtId="164" fontId="7" fillId="4" borderId="0" xfId="4" applyNumberFormat="1" applyFill="1" applyAlignment="1">
      <alignment horizontal="center" vertical="top"/>
    </xf>
    <xf numFmtId="164" fontId="12" fillId="4" borderId="0" xfId="4" applyNumberFormat="1" applyFont="1" applyFill="1" applyAlignment="1">
      <alignment horizontal="left" vertical="top"/>
    </xf>
    <xf numFmtId="0" fontId="11" fillId="0" borderId="30" xfId="3" applyFont="1" applyBorder="1" applyAlignment="1">
      <alignment vertical="center"/>
    </xf>
    <xf numFmtId="0" fontId="11" fillId="0" borderId="0" xfId="3" applyFont="1" applyAlignment="1">
      <alignment vertical="center"/>
    </xf>
    <xf numFmtId="0" fontId="11" fillId="0" borderId="13" xfId="3" applyFont="1" applyBorder="1" applyAlignment="1">
      <alignment vertical="center"/>
    </xf>
    <xf numFmtId="0" fontId="11" fillId="0" borderId="9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1" fillId="0" borderId="11" xfId="3" applyFont="1" applyBorder="1" applyAlignment="1">
      <alignment vertical="center"/>
    </xf>
    <xf numFmtId="0" fontId="11" fillId="0" borderId="12" xfId="3" applyFont="1" applyBorder="1" applyAlignment="1">
      <alignment vertical="center"/>
    </xf>
    <xf numFmtId="0" fontId="17" fillId="0" borderId="31" xfId="0" applyFont="1" applyBorder="1" applyAlignment="1">
      <alignment horizontal="center"/>
    </xf>
    <xf numFmtId="0" fontId="18" fillId="0" borderId="33" xfId="0" applyFont="1" applyBorder="1"/>
    <xf numFmtId="0" fontId="18" fillId="0" borderId="31" xfId="0" applyFont="1" applyBorder="1"/>
    <xf numFmtId="0" fontId="17" fillId="0" borderId="31" xfId="0" applyFont="1" applyBorder="1"/>
    <xf numFmtId="0" fontId="13" fillId="0" borderId="35" xfId="0" applyFont="1" applyBorder="1"/>
    <xf numFmtId="0" fontId="13" fillId="0" borderId="36" xfId="0" applyFont="1" applyBorder="1" applyAlignment="1">
      <alignment horizontal="right"/>
    </xf>
    <xf numFmtId="0" fontId="14" fillId="0" borderId="16" xfId="0" applyFont="1" applyBorder="1"/>
    <xf numFmtId="0" fontId="14" fillId="0" borderId="0" xfId="0" applyFont="1"/>
    <xf numFmtId="0" fontId="14" fillId="0" borderId="17" xfId="0" applyFont="1" applyBorder="1"/>
    <xf numFmtId="0" fontId="15" fillId="0" borderId="16" xfId="0" applyFont="1" applyBorder="1"/>
    <xf numFmtId="0" fontId="15" fillId="0" borderId="0" xfId="0" applyFont="1"/>
    <xf numFmtId="0" fontId="15" fillId="0" borderId="0" xfId="0" quotePrefix="1" applyFont="1"/>
    <xf numFmtId="0" fontId="15" fillId="0" borderId="0" xfId="0" applyFont="1" applyAlignment="1">
      <alignment horizontal="right"/>
    </xf>
    <xf numFmtId="170" fontId="15" fillId="0" borderId="0" xfId="0" applyNumberFormat="1" applyFont="1" applyAlignment="1">
      <alignment horizontal="right"/>
    </xf>
    <xf numFmtId="0" fontId="15" fillId="0" borderId="17" xfId="0" applyFont="1" applyBorder="1" applyAlignment="1">
      <alignment horizontal="left"/>
    </xf>
    <xf numFmtId="0" fontId="15" fillId="0" borderId="37" xfId="0" quotePrefix="1" applyFont="1" applyBorder="1" applyAlignment="1">
      <alignment vertical="center"/>
    </xf>
    <xf numFmtId="0" fontId="17" fillId="0" borderId="27" xfId="0" applyFont="1" applyBorder="1" applyAlignment="1">
      <alignment horizontal="center"/>
    </xf>
    <xf numFmtId="0" fontId="18" fillId="0" borderId="39" xfId="0" applyFont="1" applyBorder="1"/>
    <xf numFmtId="0" fontId="18" fillId="0" borderId="40" xfId="0" applyFont="1" applyBorder="1" applyAlignment="1">
      <alignment horizontal="right"/>
    </xf>
    <xf numFmtId="0" fontId="17" fillId="0" borderId="39" xfId="0" applyFont="1" applyBorder="1"/>
    <xf numFmtId="0" fontId="18" fillId="0" borderId="16" xfId="0" applyFont="1" applyBorder="1" applyAlignment="1">
      <alignment horizontal="center" vertical="top"/>
    </xf>
    <xf numFmtId="0" fontId="18" fillId="0" borderId="0" xfId="0" applyFont="1" applyAlignment="1">
      <alignment vertical="top" wrapText="1"/>
    </xf>
    <xf numFmtId="171" fontId="18" fillId="0" borderId="0" xfId="0" applyNumberFormat="1" applyFont="1" applyAlignment="1">
      <alignment horizontal="center" vertical="top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172" fontId="18" fillId="0" borderId="17" xfId="0" applyNumberFormat="1" applyFont="1" applyBorder="1" applyAlignment="1">
      <alignment horizontal="right" vertical="top"/>
    </xf>
    <xf numFmtId="0" fontId="18" fillId="0" borderId="16" xfId="0" applyFont="1" applyBorder="1"/>
    <xf numFmtId="0" fontId="18" fillId="0" borderId="0" xfId="0" applyFont="1"/>
    <xf numFmtId="0" fontId="18" fillId="0" borderId="37" xfId="0" applyFont="1" applyBorder="1"/>
    <xf numFmtId="172" fontId="18" fillId="0" borderId="17" xfId="0" applyNumberFormat="1" applyFont="1" applyBorder="1" applyAlignment="1">
      <alignment horizontal="right"/>
    </xf>
    <xf numFmtId="0" fontId="18" fillId="0" borderId="27" xfId="0" applyFont="1" applyBorder="1" applyAlignment="1">
      <alignment horizontal="right"/>
    </xf>
    <xf numFmtId="172" fontId="18" fillId="0" borderId="27" xfId="0" applyNumberFormat="1" applyFont="1" applyBorder="1"/>
    <xf numFmtId="172" fontId="17" fillId="0" borderId="40" xfId="0" applyNumberFormat="1" applyFont="1" applyBorder="1" applyAlignment="1">
      <alignment horizontal="right"/>
    </xf>
    <xf numFmtId="0" fontId="17" fillId="0" borderId="37" xfId="0" applyFont="1" applyBorder="1"/>
    <xf numFmtId="172" fontId="17" fillId="0" borderId="27" xfId="0" applyNumberFormat="1" applyFont="1" applyBorder="1" applyAlignment="1">
      <alignment horizontal="right"/>
    </xf>
    <xf numFmtId="0" fontId="17" fillId="0" borderId="16" xfId="0" applyFont="1" applyBorder="1"/>
    <xf numFmtId="0" fontId="17" fillId="0" borderId="0" xfId="0" applyFont="1"/>
    <xf numFmtId="0" fontId="17" fillId="0" borderId="17" xfId="0" applyFont="1" applyBorder="1" applyAlignment="1">
      <alignment horizontal="right"/>
    </xf>
    <xf numFmtId="0" fontId="0" fillId="0" borderId="16" xfId="0" applyBorder="1" applyAlignment="1">
      <alignment horizontal="right"/>
    </xf>
    <xf numFmtId="0" fontId="7" fillId="4" borderId="16" xfId="4" applyFill="1" applyBorder="1" applyAlignment="1">
      <alignment horizontal="left" vertical="top"/>
    </xf>
    <xf numFmtId="0" fontId="11" fillId="0" borderId="17" xfId="3" applyFont="1" applyBorder="1" applyAlignment="1">
      <alignment vertical="center"/>
    </xf>
    <xf numFmtId="0" fontId="7" fillId="4" borderId="37" xfId="4" applyFill="1" applyBorder="1" applyAlignment="1">
      <alignment horizontal="left" vertical="top"/>
    </xf>
    <xf numFmtId="0" fontId="11" fillId="0" borderId="42" xfId="3" applyFont="1" applyBorder="1" applyAlignment="1">
      <alignment vertical="center"/>
    </xf>
    <xf numFmtId="0" fontId="11" fillId="0" borderId="31" xfId="3" applyFont="1" applyBorder="1" applyAlignment="1">
      <alignment vertical="center"/>
    </xf>
    <xf numFmtId="0" fontId="11" fillId="0" borderId="27" xfId="3" applyFont="1" applyBorder="1" applyAlignment="1">
      <alignment vertical="center"/>
    </xf>
    <xf numFmtId="0" fontId="18" fillId="0" borderId="0" xfId="0" applyFont="1" applyAlignment="1">
      <alignment wrapText="1"/>
    </xf>
    <xf numFmtId="0" fontId="18" fillId="0" borderId="0" xfId="0" applyFont="1" applyAlignment="1">
      <alignment vertical="center"/>
    </xf>
    <xf numFmtId="0" fontId="18" fillId="0" borderId="16" xfId="0" applyFont="1" applyBorder="1" applyAlignment="1">
      <alignment vertical="center"/>
    </xf>
    <xf numFmtId="0" fontId="17" fillId="0" borderId="41" xfId="0" applyFont="1" applyBorder="1" applyAlignment="1">
      <alignment horizontal="center"/>
    </xf>
    <xf numFmtId="2" fontId="18" fillId="0" borderId="0" xfId="0" applyNumberFormat="1" applyFont="1" applyAlignment="1">
      <alignment horizontal="center" vertical="center"/>
    </xf>
    <xf numFmtId="171" fontId="18" fillId="0" borderId="0" xfId="0" applyNumberFormat="1" applyFont="1" applyAlignment="1">
      <alignment horizontal="center" vertical="center"/>
    </xf>
    <xf numFmtId="0" fontId="19" fillId="4" borderId="0" xfId="4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7" xfId="0" applyFont="1" applyBorder="1" applyAlignment="1">
      <alignment horizontal="right" vertical="center"/>
    </xf>
    <xf numFmtId="0" fontId="18" fillId="0" borderId="38" xfId="0" applyFont="1" applyBorder="1" applyAlignment="1">
      <alignment horizontal="center" vertical="top"/>
    </xf>
    <xf numFmtId="0" fontId="18" fillId="0" borderId="32" xfId="0" applyFont="1" applyBorder="1" applyAlignment="1">
      <alignment vertical="top" wrapText="1"/>
    </xf>
    <xf numFmtId="171" fontId="18" fillId="0" borderId="32" xfId="0" applyNumberFormat="1" applyFont="1" applyBorder="1" applyAlignment="1">
      <alignment horizontal="center" vertical="top"/>
    </xf>
    <xf numFmtId="0" fontId="18" fillId="0" borderId="32" xfId="0" applyFont="1" applyBorder="1" applyAlignment="1">
      <alignment horizontal="center" vertical="top"/>
    </xf>
    <xf numFmtId="0" fontId="18" fillId="0" borderId="32" xfId="0" applyFont="1" applyBorder="1" applyAlignment="1">
      <alignment vertical="top"/>
    </xf>
    <xf numFmtId="172" fontId="18" fillId="0" borderId="41" xfId="0" applyNumberFormat="1" applyFont="1" applyBorder="1" applyAlignment="1">
      <alignment horizontal="right" vertical="top"/>
    </xf>
    <xf numFmtId="172" fontId="18" fillId="0" borderId="27" xfId="0" applyNumberFormat="1" applyFont="1" applyBorder="1" applyAlignment="1">
      <alignment horizontal="right" vertical="center"/>
    </xf>
    <xf numFmtId="0" fontId="17" fillId="0" borderId="38" xfId="0" applyFont="1" applyBorder="1"/>
    <xf numFmtId="0" fontId="17" fillId="0" borderId="32" xfId="0" applyFont="1" applyBorder="1"/>
    <xf numFmtId="0" fontId="18" fillId="0" borderId="16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32" xfId="0" applyFont="1" applyBorder="1"/>
    <xf numFmtId="173" fontId="18" fillId="0" borderId="32" xfId="0" applyNumberFormat="1" applyFont="1" applyBorder="1" applyAlignment="1">
      <alignment horizontal="center"/>
    </xf>
    <xf numFmtId="173" fontId="18" fillId="0" borderId="27" xfId="0" applyNumberFormat="1" applyFont="1" applyBorder="1" applyAlignment="1">
      <alignment horizontal="right"/>
    </xf>
    <xf numFmtId="173" fontId="18" fillId="0" borderId="41" xfId="0" applyNumberFormat="1" applyFont="1" applyBorder="1" applyAlignment="1">
      <alignment horizontal="right"/>
    </xf>
    <xf numFmtId="0" fontId="18" fillId="0" borderId="32" xfId="0" applyFont="1" applyBorder="1" applyAlignment="1">
      <alignment wrapText="1"/>
    </xf>
    <xf numFmtId="0" fontId="18" fillId="0" borderId="32" xfId="0" applyFont="1" applyBorder="1" applyAlignment="1">
      <alignment horizontal="center" vertical="center"/>
    </xf>
    <xf numFmtId="171" fontId="18" fillId="0" borderId="32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173" fontId="18" fillId="0" borderId="0" xfId="0" applyNumberFormat="1" applyFont="1" applyAlignment="1">
      <alignment horizontal="center"/>
    </xf>
    <xf numFmtId="173" fontId="17" fillId="0" borderId="17" xfId="0" applyNumberFormat="1" applyFont="1" applyBorder="1" applyAlignment="1">
      <alignment horizontal="right"/>
    </xf>
    <xf numFmtId="0" fontId="13" fillId="0" borderId="34" xfId="0" applyFont="1" applyBorder="1" applyAlignment="1">
      <alignment horizontal="left"/>
    </xf>
    <xf numFmtId="173" fontId="18" fillId="0" borderId="32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7" fillId="4" borderId="0" xfId="4" applyFill="1" applyAlignment="1">
      <alignment vertical="top"/>
    </xf>
    <xf numFmtId="4" fontId="17" fillId="0" borderId="17" xfId="0" applyNumberFormat="1" applyFont="1" applyBorder="1" applyAlignment="1">
      <alignment horizontal="right"/>
    </xf>
    <xf numFmtId="0" fontId="7" fillId="4" borderId="37" xfId="4" applyFill="1" applyBorder="1" applyAlignment="1">
      <alignment vertical="top"/>
    </xf>
    <xf numFmtId="0" fontId="7" fillId="4" borderId="31" xfId="4" applyFill="1" applyBorder="1" applyAlignment="1">
      <alignment vertical="top"/>
    </xf>
    <xf numFmtId="43" fontId="17" fillId="0" borderId="17" xfId="7" applyFont="1" applyBorder="1" applyAlignment="1">
      <alignment horizontal="right"/>
    </xf>
    <xf numFmtId="0" fontId="0" fillId="0" borderId="31" xfId="0" applyBorder="1"/>
    <xf numFmtId="0" fontId="0" fillId="0" borderId="27" xfId="0" applyBorder="1"/>
    <xf numFmtId="0" fontId="17" fillId="0" borderId="0" xfId="0" applyFont="1" applyAlignment="1">
      <alignment horizontal="right"/>
    </xf>
    <xf numFmtId="0" fontId="17" fillId="0" borderId="32" xfId="0" applyFont="1" applyBorder="1" applyAlignment="1">
      <alignment horizontal="center" vertical="center"/>
    </xf>
    <xf numFmtId="0" fontId="17" fillId="0" borderId="33" xfId="0" applyFont="1" applyBorder="1" applyAlignment="1">
      <alignment horizontal="right"/>
    </xf>
    <xf numFmtId="0" fontId="17" fillId="0" borderId="31" xfId="0" applyFont="1" applyBorder="1" applyAlignment="1">
      <alignment horizontal="right"/>
    </xf>
    <xf numFmtId="0" fontId="18" fillId="0" borderId="31" xfId="0" applyFont="1" applyBorder="1" applyAlignment="1">
      <alignment horizontal="right"/>
    </xf>
    <xf numFmtId="0" fontId="17" fillId="0" borderId="32" xfId="0" applyFont="1" applyBorder="1" applyAlignment="1">
      <alignment horizontal="right"/>
    </xf>
    <xf numFmtId="0" fontId="17" fillId="0" borderId="33" xfId="0" applyFont="1" applyBorder="1" applyAlignment="1">
      <alignment horizontal="center"/>
    </xf>
    <xf numFmtId="0" fontId="17" fillId="0" borderId="33" xfId="0" applyFont="1" applyBorder="1"/>
    <xf numFmtId="0" fontId="18" fillId="0" borderId="0" xfId="0" applyFont="1" applyAlignment="1">
      <alignment horizontal="right"/>
    </xf>
    <xf numFmtId="0" fontId="18" fillId="0" borderId="17" xfId="0" applyFont="1" applyBorder="1" applyAlignment="1">
      <alignment horizontal="right"/>
    </xf>
    <xf numFmtId="0" fontId="17" fillId="0" borderId="0" xfId="0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0" fontId="17" fillId="0" borderId="32" xfId="0" applyFont="1" applyBorder="1" applyAlignment="1">
      <alignment horizontal="center"/>
    </xf>
    <xf numFmtId="173" fontId="19" fillId="4" borderId="0" xfId="4" applyNumberFormat="1" applyFont="1" applyFill="1" applyAlignment="1">
      <alignment horizontal="center" vertical="center"/>
    </xf>
    <xf numFmtId="173" fontId="18" fillId="0" borderId="17" xfId="0" applyNumberFormat="1" applyFont="1" applyBorder="1" applyAlignment="1">
      <alignment horizontal="right"/>
    </xf>
    <xf numFmtId="10" fontId="17" fillId="0" borderId="17" xfId="0" applyNumberFormat="1" applyFont="1" applyBorder="1" applyAlignment="1">
      <alignment horizontal="right"/>
    </xf>
    <xf numFmtId="172" fontId="17" fillId="0" borderId="27" xfId="0" applyNumberFormat="1" applyFont="1" applyBorder="1" applyAlignment="1">
      <alignment horizontal="right" vertical="center"/>
    </xf>
    <xf numFmtId="0" fontId="15" fillId="0" borderId="37" xfId="0" quotePrefix="1" applyFont="1" applyBorder="1" applyAlignment="1">
      <alignment vertical="center" wrapText="1"/>
    </xf>
    <xf numFmtId="0" fontId="28" fillId="5" borderId="43" xfId="4" applyFont="1" applyFill="1" applyBorder="1" applyAlignment="1">
      <alignment horizontal="left" vertical="top"/>
    </xf>
    <xf numFmtId="0" fontId="28" fillId="5" borderId="44" xfId="4" applyFont="1" applyFill="1" applyBorder="1" applyAlignment="1">
      <alignment horizontal="right" vertical="top" wrapText="1"/>
    </xf>
    <xf numFmtId="0" fontId="28" fillId="5" borderId="44" xfId="4" applyFont="1" applyFill="1" applyBorder="1" applyAlignment="1">
      <alignment horizontal="center" vertical="center"/>
    </xf>
    <xf numFmtId="0" fontId="30" fillId="0" borderId="43" xfId="4" applyFont="1" applyBorder="1" applyAlignment="1">
      <alignment horizontal="left" vertical="center" wrapText="1"/>
    </xf>
    <xf numFmtId="0" fontId="31" fillId="0" borderId="1" xfId="5" applyFont="1" applyBorder="1" applyAlignment="1">
      <alignment horizontal="right" vertical="top"/>
    </xf>
    <xf numFmtId="174" fontId="28" fillId="0" borderId="44" xfId="4" applyNumberFormat="1" applyFont="1" applyBorder="1" applyAlignment="1">
      <alignment horizontal="right" vertical="top"/>
    </xf>
    <xf numFmtId="0" fontId="28" fillId="0" borderId="30" xfId="4" applyFont="1" applyBorder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28" fillId="0" borderId="13" xfId="4" applyFont="1" applyBorder="1" applyAlignment="1">
      <alignment horizontal="left" vertical="center"/>
    </xf>
    <xf numFmtId="0" fontId="28" fillId="5" borderId="44" xfId="4" applyFont="1" applyFill="1" applyBorder="1" applyAlignment="1">
      <alignment horizontal="right" vertical="top"/>
    </xf>
    <xf numFmtId="0" fontId="28" fillId="5" borderId="44" xfId="4" applyFont="1" applyFill="1" applyBorder="1" applyAlignment="1">
      <alignment horizontal="center" vertical="top"/>
    </xf>
    <xf numFmtId="0" fontId="28" fillId="5" borderId="51" xfId="4" applyFont="1" applyFill="1" applyBorder="1" applyAlignment="1">
      <alignment horizontal="center" vertical="top"/>
    </xf>
    <xf numFmtId="0" fontId="28" fillId="0" borderId="54" xfId="4" applyFont="1" applyBorder="1" applyAlignment="1">
      <alignment horizontal="right" vertical="center"/>
    </xf>
    <xf numFmtId="0" fontId="28" fillId="0" borderId="45" xfId="4" applyFont="1" applyBorder="1" applyAlignment="1">
      <alignment horizontal="right" vertical="center"/>
    </xf>
    <xf numFmtId="0" fontId="28" fillId="0" borderId="49" xfId="4" applyFont="1" applyBorder="1" applyAlignment="1">
      <alignment horizontal="right" vertical="center"/>
    </xf>
    <xf numFmtId="169" fontId="32" fillId="0" borderId="49" xfId="4" applyNumberFormat="1" applyFont="1" applyBorder="1" applyAlignment="1">
      <alignment horizontal="right" vertical="center"/>
    </xf>
    <xf numFmtId="169" fontId="32" fillId="0" borderId="45" xfId="4" applyNumberFormat="1" applyFont="1" applyBorder="1" applyAlignment="1">
      <alignment horizontal="right" vertical="center"/>
    </xf>
    <xf numFmtId="169" fontId="32" fillId="0" borderId="47" xfId="4" applyNumberFormat="1" applyFont="1" applyBorder="1" applyAlignment="1">
      <alignment horizontal="right" vertical="center"/>
    </xf>
    <xf numFmtId="0" fontId="28" fillId="5" borderId="55" xfId="4" applyFont="1" applyFill="1" applyBorder="1" applyAlignment="1">
      <alignment horizontal="left" vertical="top"/>
    </xf>
    <xf numFmtId="0" fontId="28" fillId="5" borderId="51" xfId="4" applyFont="1" applyFill="1" applyBorder="1" applyAlignment="1">
      <alignment horizontal="right" vertical="top" wrapText="1"/>
    </xf>
    <xf numFmtId="0" fontId="28" fillId="5" borderId="61" xfId="4" applyFont="1" applyFill="1" applyBorder="1" applyAlignment="1">
      <alignment horizontal="right" vertical="top" wrapText="1"/>
    </xf>
    <xf numFmtId="0" fontId="28" fillId="5" borderId="52" xfId="4" applyFont="1" applyFill="1" applyBorder="1" applyAlignment="1">
      <alignment horizontal="right" vertical="top"/>
    </xf>
    <xf numFmtId="0" fontId="29" fillId="5" borderId="51" xfId="4" applyFont="1" applyFill="1" applyBorder="1" applyAlignment="1">
      <alignment horizontal="right" vertical="top"/>
    </xf>
    <xf numFmtId="0" fontId="28" fillId="0" borderId="1" xfId="4" applyFont="1" applyBorder="1" applyAlignment="1">
      <alignment horizontal="left" vertical="top"/>
    </xf>
    <xf numFmtId="0" fontId="28" fillId="0" borderId="1" xfId="4" applyFont="1" applyBorder="1" applyAlignment="1">
      <alignment horizontal="right" vertical="top" wrapText="1"/>
    </xf>
    <xf numFmtId="0" fontId="28" fillId="0" borderId="1" xfId="4" applyFont="1" applyBorder="1" applyAlignment="1">
      <alignment horizontal="center" vertical="top"/>
    </xf>
    <xf numFmtId="0" fontId="28" fillId="0" borderId="1" xfId="4" applyFont="1" applyBorder="1" applyAlignment="1">
      <alignment horizontal="left" vertical="top" wrapText="1"/>
    </xf>
    <xf numFmtId="0" fontId="28" fillId="5" borderId="1" xfId="4" applyFont="1" applyFill="1" applyBorder="1" applyAlignment="1">
      <alignment horizontal="right" vertical="top"/>
    </xf>
    <xf numFmtId="0" fontId="18" fillId="0" borderId="0" xfId="0" applyFont="1" applyAlignment="1">
      <alignment horizontal="left" vertical="center"/>
    </xf>
    <xf numFmtId="173" fontId="18" fillId="0" borderId="17" xfId="0" applyNumberFormat="1" applyFont="1" applyBorder="1" applyAlignment="1">
      <alignment horizontal="right" vertical="center"/>
    </xf>
    <xf numFmtId="2" fontId="28" fillId="0" borderId="1" xfId="4" applyNumberFormat="1" applyFont="1" applyBorder="1" applyAlignment="1">
      <alignment horizontal="right" vertical="top"/>
    </xf>
    <xf numFmtId="0" fontId="28" fillId="5" borderId="1" xfId="4" applyFont="1" applyFill="1" applyBorder="1" applyAlignment="1">
      <alignment horizontal="left" vertical="top"/>
    </xf>
    <xf numFmtId="0" fontId="28" fillId="5" borderId="1" xfId="4" applyFont="1" applyFill="1" applyBorder="1" applyAlignment="1">
      <alignment horizontal="right" vertical="top" wrapText="1"/>
    </xf>
    <xf numFmtId="0" fontId="28" fillId="0" borderId="48" xfId="4" applyFont="1" applyBorder="1" applyAlignment="1">
      <alignment horizontal="right" vertical="center"/>
    </xf>
    <xf numFmtId="169" fontId="32" fillId="0" borderId="56" xfId="4" applyNumberFormat="1" applyFont="1" applyBorder="1" applyAlignment="1">
      <alignment horizontal="right" vertical="center"/>
    </xf>
    <xf numFmtId="1" fontId="37" fillId="0" borderId="1" xfId="14" applyNumberFormat="1" applyFont="1" applyBorder="1" applyAlignment="1">
      <alignment horizontal="center" vertical="center"/>
    </xf>
    <xf numFmtId="0" fontId="37" fillId="0" borderId="1" xfId="14" applyFont="1" applyBorder="1" applyAlignment="1">
      <alignment horizontal="center" vertical="center"/>
    </xf>
    <xf numFmtId="0" fontId="8" fillId="0" borderId="1" xfId="16" applyFont="1" applyBorder="1" applyAlignment="1">
      <alignment horizontal="center" vertical="center" wrapText="1"/>
    </xf>
    <xf numFmtId="1" fontId="37" fillId="0" borderId="1" xfId="14" applyNumberFormat="1" applyFont="1" applyBorder="1" applyAlignment="1">
      <alignment horizontal="center" vertical="center" wrapText="1"/>
    </xf>
    <xf numFmtId="4" fontId="6" fillId="0" borderId="1" xfId="14" applyNumberFormat="1" applyFont="1" applyBorder="1" applyAlignment="1">
      <alignment horizontal="center" vertical="center" wrapText="1"/>
    </xf>
    <xf numFmtId="4" fontId="6" fillId="0" borderId="1" xfId="14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right" vertical="center"/>
    </xf>
    <xf numFmtId="177" fontId="8" fillId="0" borderId="1" xfId="14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vertical="center"/>
    </xf>
    <xf numFmtId="177" fontId="8" fillId="0" borderId="1" xfId="14" applyNumberFormat="1" applyFont="1" applyBorder="1" applyAlignment="1">
      <alignment horizontal="right" vertical="center" wrapText="1"/>
    </xf>
    <xf numFmtId="0" fontId="20" fillId="0" borderId="26" xfId="0" applyFont="1" applyBorder="1" applyAlignment="1">
      <alignment horizontal="center" vertical="center"/>
    </xf>
    <xf numFmtId="0" fontId="20" fillId="0" borderId="6" xfId="0" applyFont="1" applyBorder="1" applyAlignment="1">
      <alignment horizontal="right" vertical="center" wrapText="1"/>
    </xf>
    <xf numFmtId="0" fontId="20" fillId="0" borderId="10" xfId="0" applyFont="1" applyBorder="1" applyAlignment="1">
      <alignment horizontal="right" vertical="center" wrapText="1"/>
    </xf>
    <xf numFmtId="4" fontId="0" fillId="0" borderId="68" xfId="0" applyNumberFormat="1" applyBorder="1" applyAlignment="1">
      <alignment horizontal="center" vertical="center" wrapText="1"/>
    </xf>
    <xf numFmtId="0" fontId="38" fillId="6" borderId="2" xfId="15" applyFont="1" applyFill="1" applyBorder="1" applyAlignment="1">
      <alignment horizontal="center" vertical="center"/>
    </xf>
    <xf numFmtId="0" fontId="39" fillId="7" borderId="22" xfId="15" applyFont="1" applyFill="1" applyBorder="1" applyAlignment="1">
      <alignment horizontal="center" vertical="center" wrapText="1"/>
    </xf>
    <xf numFmtId="0" fontId="39" fillId="6" borderId="1" xfId="15" applyFont="1" applyFill="1" applyBorder="1" applyAlignment="1">
      <alignment horizontal="center" vertical="center"/>
    </xf>
    <xf numFmtId="4" fontId="39" fillId="6" borderId="1" xfId="15" applyNumberFormat="1" applyFont="1" applyFill="1" applyBorder="1" applyAlignment="1">
      <alignment horizontal="center" vertical="center"/>
    </xf>
    <xf numFmtId="4" fontId="39" fillId="6" borderId="2" xfId="15" applyNumberFormat="1" applyFont="1" applyFill="1" applyBorder="1" applyAlignment="1">
      <alignment horizontal="center" vertical="center"/>
    </xf>
    <xf numFmtId="2" fontId="39" fillId="6" borderId="19" xfId="15" applyNumberFormat="1" applyFont="1" applyFill="1" applyBorder="1" applyAlignment="1">
      <alignment horizontal="center" vertical="center" wrapText="1"/>
    </xf>
    <xf numFmtId="4" fontId="38" fillId="6" borderId="2" xfId="15" applyNumberFormat="1" applyFont="1" applyFill="1" applyBorder="1" applyAlignment="1">
      <alignment horizontal="right" vertical="center"/>
    </xf>
    <xf numFmtId="0" fontId="38" fillId="0" borderId="1" xfId="15" applyFont="1" applyBorder="1" applyAlignment="1">
      <alignment horizontal="center" vertical="center"/>
    </xf>
    <xf numFmtId="4" fontId="39" fillId="6" borderId="19" xfId="15" applyNumberFormat="1" applyFont="1" applyFill="1" applyBorder="1" applyAlignment="1">
      <alignment horizontal="center" vertical="center"/>
    </xf>
    <xf numFmtId="4" fontId="39" fillId="6" borderId="1" xfId="15" applyNumberFormat="1" applyFont="1" applyFill="1" applyBorder="1" applyAlignment="1">
      <alignment vertical="center"/>
    </xf>
    <xf numFmtId="4" fontId="39" fillId="6" borderId="2" xfId="15" applyNumberFormat="1" applyFont="1" applyFill="1" applyBorder="1" applyAlignment="1">
      <alignment vertical="center"/>
    </xf>
    <xf numFmtId="4" fontId="39" fillId="6" borderId="2" xfId="15" applyNumberFormat="1" applyFont="1" applyFill="1" applyBorder="1" applyAlignment="1">
      <alignment horizontal="right" vertical="center"/>
    </xf>
    <xf numFmtId="172" fontId="38" fillId="6" borderId="19" xfId="15" applyNumberFormat="1" applyFont="1" applyFill="1" applyBorder="1" applyAlignment="1">
      <alignment horizontal="center" vertical="center"/>
    </xf>
    <xf numFmtId="0" fontId="38" fillId="6" borderId="22" xfId="15" applyFont="1" applyFill="1" applyBorder="1" applyAlignment="1">
      <alignment vertical="center"/>
    </xf>
    <xf numFmtId="0" fontId="39" fillId="7" borderId="22" xfId="15" applyFont="1" applyFill="1" applyBorder="1" applyAlignment="1">
      <alignment vertical="center" wrapText="1"/>
    </xf>
    <xf numFmtId="170" fontId="39" fillId="6" borderId="2" xfId="15" applyNumberFormat="1" applyFont="1" applyFill="1" applyBorder="1" applyAlignment="1">
      <alignment horizontal="center" vertical="center"/>
    </xf>
    <xf numFmtId="0" fontId="39" fillId="7" borderId="1" xfId="15" applyFont="1" applyFill="1" applyBorder="1" applyAlignment="1">
      <alignment horizontal="center" vertical="center"/>
    </xf>
    <xf numFmtId="170" fontId="39" fillId="7" borderId="2" xfId="15" applyNumberFormat="1" applyFont="1" applyFill="1" applyBorder="1" applyAlignment="1">
      <alignment horizontal="center" vertical="center"/>
    </xf>
    <xf numFmtId="0" fontId="38" fillId="6" borderId="1" xfId="15" quotePrefix="1" applyFont="1" applyFill="1" applyBorder="1" applyAlignment="1">
      <alignment horizontal="center" vertical="center"/>
    </xf>
    <xf numFmtId="0" fontId="39" fillId="0" borderId="18" xfId="15" applyFont="1" applyBorder="1" applyAlignment="1">
      <alignment horizontal="left" vertical="center" wrapText="1"/>
    </xf>
    <xf numFmtId="2" fontId="39" fillId="0" borderId="1" xfId="15" quotePrefix="1" applyNumberFormat="1" applyFont="1" applyBorder="1" applyAlignment="1">
      <alignment horizontal="center" vertical="center"/>
    </xf>
    <xf numFmtId="0" fontId="39" fillId="0" borderId="2" xfId="15" applyFont="1" applyBorder="1" applyAlignment="1">
      <alignment horizontal="center" vertical="center"/>
    </xf>
    <xf numFmtId="0" fontId="39" fillId="6" borderId="18" xfId="15" applyFont="1" applyFill="1" applyBorder="1" applyAlignment="1">
      <alignment vertical="center"/>
    </xf>
    <xf numFmtId="178" fontId="39" fillId="6" borderId="1" xfId="15" applyNumberFormat="1" applyFont="1" applyFill="1" applyBorder="1" applyAlignment="1">
      <alignment horizontal="center" vertical="center"/>
    </xf>
    <xf numFmtId="172" fontId="39" fillId="7" borderId="1" xfId="15" applyNumberFormat="1" applyFont="1" applyFill="1" applyBorder="1" applyAlignment="1">
      <alignment horizontal="center" vertical="center"/>
    </xf>
    <xf numFmtId="172" fontId="39" fillId="6" borderId="2" xfId="15" applyNumberFormat="1" applyFont="1" applyFill="1" applyBorder="1" applyAlignment="1">
      <alignment horizontal="center" vertical="center"/>
    </xf>
    <xf numFmtId="4" fontId="37" fillId="0" borderId="1" xfId="14" applyNumberFormat="1" applyFont="1" applyBorder="1" applyAlignment="1">
      <alignment horizontal="center" vertical="center" wrapText="1"/>
    </xf>
    <xf numFmtId="2" fontId="39" fillId="0" borderId="1" xfId="15" applyNumberFormat="1" applyFont="1" applyBorder="1" applyAlignment="1">
      <alignment horizontal="center" vertical="center"/>
    </xf>
    <xf numFmtId="2" fontId="8" fillId="0" borderId="1" xfId="16" applyNumberFormat="1" applyFont="1" applyBorder="1" applyAlignment="1">
      <alignment horizontal="center" vertical="center" wrapText="1"/>
    </xf>
    <xf numFmtId="4" fontId="37" fillId="0" borderId="1" xfId="14" applyNumberFormat="1" applyFont="1" applyBorder="1" applyAlignment="1">
      <alignment horizontal="right" vertical="center" wrapText="1"/>
    </xf>
    <xf numFmtId="4" fontId="8" fillId="0" borderId="1" xfId="14" applyNumberFormat="1" applyFont="1" applyBorder="1" applyAlignment="1">
      <alignment horizontal="right" vertical="center" wrapText="1"/>
    </xf>
    <xf numFmtId="2" fontId="37" fillId="0" borderId="1" xfId="14" applyNumberFormat="1" applyFont="1" applyBorder="1" applyAlignment="1">
      <alignment horizontal="center" vertical="center" wrapText="1"/>
    </xf>
    <xf numFmtId="2" fontId="8" fillId="0" borderId="1" xfId="14" applyNumberFormat="1" applyFont="1" applyBorder="1" applyAlignment="1">
      <alignment horizontal="center" vertical="center" wrapText="1"/>
    </xf>
    <xf numFmtId="4" fontId="8" fillId="0" borderId="1" xfId="14" applyNumberFormat="1" applyFont="1" applyBorder="1" applyAlignment="1">
      <alignment horizontal="center" vertical="center" wrapText="1"/>
    </xf>
    <xf numFmtId="0" fontId="28" fillId="5" borderId="51" xfId="4" applyFont="1" applyFill="1" applyBorder="1" applyAlignment="1">
      <alignment horizontal="right" vertical="top"/>
    </xf>
    <xf numFmtId="0" fontId="28" fillId="5" borderId="5" xfId="4" applyFont="1" applyFill="1" applyBorder="1" applyAlignment="1">
      <alignment horizontal="right" vertical="top"/>
    </xf>
    <xf numFmtId="0" fontId="7" fillId="4" borderId="0" xfId="4" applyFill="1" applyAlignment="1">
      <alignment horizontal="left" vertical="top" wrapText="1"/>
    </xf>
    <xf numFmtId="0" fontId="7" fillId="0" borderId="0" xfId="4" applyAlignment="1">
      <alignment horizontal="left" vertical="top"/>
    </xf>
    <xf numFmtId="0" fontId="28" fillId="5" borderId="74" xfId="4" applyFont="1" applyFill="1" applyBorder="1" applyAlignment="1">
      <alignment horizontal="left" vertical="center"/>
    </xf>
    <xf numFmtId="0" fontId="28" fillId="5" borderId="52" xfId="4" applyFont="1" applyFill="1" applyBorder="1" applyAlignment="1">
      <alignment horizontal="center" vertical="center" wrapText="1"/>
    </xf>
    <xf numFmtId="0" fontId="28" fillId="0" borderId="82" xfId="4" applyFont="1" applyBorder="1" applyAlignment="1">
      <alignment horizontal="left" vertical="center"/>
    </xf>
    <xf numFmtId="0" fontId="28" fillId="0" borderId="51" xfId="4" applyFont="1" applyBorder="1" applyAlignment="1">
      <alignment horizontal="center" vertical="center" wrapText="1"/>
    </xf>
    <xf numFmtId="0" fontId="28" fillId="5" borderId="84" xfId="4" applyFont="1" applyFill="1" applyBorder="1" applyAlignment="1">
      <alignment horizontal="left" vertical="center"/>
    </xf>
    <xf numFmtId="0" fontId="28" fillId="5" borderId="44" xfId="4" applyFont="1" applyFill="1" applyBorder="1" applyAlignment="1">
      <alignment horizontal="center" vertical="center" wrapText="1"/>
    </xf>
    <xf numFmtId="180" fontId="28" fillId="0" borderId="44" xfId="4" applyNumberFormat="1" applyFont="1" applyBorder="1" applyAlignment="1">
      <alignment horizontal="center" vertical="top"/>
    </xf>
    <xf numFmtId="0" fontId="28" fillId="0" borderId="85" xfId="4" applyFont="1" applyBorder="1" applyAlignment="1">
      <alignment horizontal="left" vertical="center"/>
    </xf>
    <xf numFmtId="0" fontId="28" fillId="0" borderId="59" xfId="4" applyFont="1" applyBorder="1" applyAlignment="1">
      <alignment horizontal="left" vertical="center"/>
    </xf>
    <xf numFmtId="0" fontId="28" fillId="0" borderId="17" xfId="4" applyFont="1" applyBorder="1" applyAlignment="1">
      <alignment horizontal="left" vertical="center"/>
    </xf>
    <xf numFmtId="0" fontId="30" fillId="0" borderId="84" xfId="4" applyFont="1" applyBorder="1" applyAlignment="1">
      <alignment horizontal="left" vertical="center"/>
    </xf>
    <xf numFmtId="0" fontId="28" fillId="0" borderId="59" xfId="4" applyFont="1" applyBorder="1" applyAlignment="1">
      <alignment horizontal="center" vertical="center"/>
    </xf>
    <xf numFmtId="0" fontId="28" fillId="0" borderId="6" xfId="4" applyFont="1" applyBorder="1" applyAlignment="1">
      <alignment horizontal="center" vertical="center"/>
    </xf>
    <xf numFmtId="0" fontId="28" fillId="0" borderId="87" xfId="4" applyFont="1" applyBorder="1" applyAlignment="1">
      <alignment horizontal="left" vertical="center"/>
    </xf>
    <xf numFmtId="0" fontId="28" fillId="0" borderId="80" xfId="4" applyFont="1" applyBorder="1" applyAlignment="1">
      <alignment horizontal="right" vertical="center"/>
    </xf>
    <xf numFmtId="169" fontId="32" fillId="0" borderId="81" xfId="4" applyNumberFormat="1" applyFont="1" applyBorder="1" applyAlignment="1">
      <alignment horizontal="right" vertical="center"/>
    </xf>
    <xf numFmtId="0" fontId="28" fillId="5" borderId="18" xfId="4" applyFont="1" applyFill="1" applyBorder="1" applyAlignment="1">
      <alignment horizontal="left" vertical="center"/>
    </xf>
    <xf numFmtId="0" fontId="28" fillId="5" borderId="1" xfId="4" applyFont="1" applyFill="1" applyBorder="1" applyAlignment="1">
      <alignment horizontal="center" vertical="center" wrapText="1"/>
    </xf>
    <xf numFmtId="0" fontId="28" fillId="0" borderId="72" xfId="4" applyFont="1" applyBorder="1" applyAlignment="1">
      <alignment horizontal="left" vertical="center"/>
    </xf>
    <xf numFmtId="0" fontId="28" fillId="0" borderId="11" xfId="4" applyFont="1" applyBorder="1" applyAlignment="1">
      <alignment horizontal="left" vertical="center"/>
    </xf>
    <xf numFmtId="0" fontId="28" fillId="0" borderId="21" xfId="4" applyFont="1" applyBorder="1" applyAlignment="1">
      <alignment horizontal="left" vertical="center"/>
    </xf>
    <xf numFmtId="0" fontId="28" fillId="0" borderId="81" xfId="4" applyFont="1" applyBorder="1" applyAlignment="1">
      <alignment horizontal="left" vertical="center"/>
    </xf>
    <xf numFmtId="0" fontId="28" fillId="5" borderId="82" xfId="4" applyFont="1" applyFill="1" applyBorder="1" applyAlignment="1">
      <alignment horizontal="left" vertical="center"/>
    </xf>
    <xf numFmtId="0" fontId="28" fillId="5" borderId="61" xfId="4" applyFont="1" applyFill="1" applyBorder="1" applyAlignment="1">
      <alignment horizontal="center" vertical="center" wrapText="1"/>
    </xf>
    <xf numFmtId="0" fontId="29" fillId="5" borderId="51" xfId="4" applyFont="1" applyFill="1" applyBorder="1" applyAlignment="1">
      <alignment horizontal="center" vertical="center"/>
    </xf>
    <xf numFmtId="0" fontId="29" fillId="5" borderId="61" xfId="4" applyFont="1" applyFill="1" applyBorder="1" applyAlignment="1">
      <alignment horizontal="center" vertical="center"/>
    </xf>
    <xf numFmtId="0" fontId="28" fillId="5" borderId="90" xfId="4" applyFont="1" applyFill="1" applyBorder="1" applyAlignment="1">
      <alignment horizontal="center" vertical="center"/>
    </xf>
    <xf numFmtId="0" fontId="28" fillId="0" borderId="91" xfId="4" applyFont="1" applyBorder="1" applyAlignment="1">
      <alignment horizontal="left" vertical="center"/>
    </xf>
    <xf numFmtId="169" fontId="7" fillId="4" borderId="0" xfId="4" applyNumberFormat="1" applyFill="1" applyAlignment="1">
      <alignment horizontal="left" vertical="top"/>
    </xf>
    <xf numFmtId="0" fontId="7" fillId="4" borderId="9" xfId="4" applyFill="1" applyBorder="1" applyAlignment="1">
      <alignment horizontal="left" vertical="top"/>
    </xf>
    <xf numFmtId="0" fontId="7" fillId="4" borderId="7" xfId="4" applyFill="1" applyBorder="1" applyAlignment="1">
      <alignment horizontal="left" vertical="top"/>
    </xf>
    <xf numFmtId="0" fontId="14" fillId="0" borderId="0" xfId="0" applyFont="1" applyAlignment="1">
      <alignment horizontal="right"/>
    </xf>
    <xf numFmtId="0" fontId="14" fillId="0" borderId="0" xfId="0" applyFont="1" applyAlignment="1">
      <alignment horizontal="left"/>
    </xf>
    <xf numFmtId="1" fontId="15" fillId="0" borderId="37" xfId="0" applyNumberFormat="1" applyFont="1" applyBorder="1" applyAlignment="1">
      <alignment horizontal="center" vertical="center"/>
    </xf>
    <xf numFmtId="172" fontId="18" fillId="0" borderId="27" xfId="0" applyNumberFormat="1" applyFont="1" applyBorder="1" applyAlignment="1">
      <alignment horizontal="right"/>
    </xf>
    <xf numFmtId="0" fontId="18" fillId="0" borderId="38" xfId="0" applyFont="1" applyBorder="1"/>
    <xf numFmtId="172" fontId="17" fillId="0" borderId="41" xfId="0" applyNumberFormat="1" applyFont="1" applyBorder="1" applyAlignment="1">
      <alignment horizontal="right"/>
    </xf>
    <xf numFmtId="172" fontId="17" fillId="0" borderId="17" xfId="0" applyNumberFormat="1" applyFont="1" applyBorder="1" applyAlignment="1">
      <alignment horizontal="right"/>
    </xf>
    <xf numFmtId="181" fontId="18" fillId="0" borderId="0" xfId="0" applyNumberFormat="1" applyFont="1" applyAlignment="1">
      <alignment horizontal="center"/>
    </xf>
    <xf numFmtId="173" fontId="18" fillId="0" borderId="0" xfId="0" applyNumberFormat="1" applyFont="1" applyAlignment="1">
      <alignment horizontal="right"/>
    </xf>
    <xf numFmtId="0" fontId="17" fillId="0" borderId="0" xfId="0" applyFont="1" applyAlignment="1">
      <alignment horizontal="center"/>
    </xf>
    <xf numFmtId="182" fontId="18" fillId="0" borderId="27" xfId="7" applyNumberFormat="1" applyFont="1" applyBorder="1" applyAlignment="1">
      <alignment horizontal="right"/>
    </xf>
    <xf numFmtId="173" fontId="17" fillId="0" borderId="27" xfId="0" applyNumberFormat="1" applyFont="1" applyBorder="1" applyAlignment="1">
      <alignment horizontal="right"/>
    </xf>
    <xf numFmtId="0" fontId="17" fillId="0" borderId="0" xfId="0" applyFont="1" applyAlignment="1">
      <alignment horizontal="right" vertical="center"/>
    </xf>
    <xf numFmtId="2" fontId="17" fillId="0" borderId="17" xfId="0" applyNumberFormat="1" applyFont="1" applyBorder="1" applyAlignment="1">
      <alignment horizontal="right" vertical="center"/>
    </xf>
    <xf numFmtId="0" fontId="17" fillId="0" borderId="0" xfId="0" applyFont="1" applyAlignment="1">
      <alignment vertical="center"/>
    </xf>
    <xf numFmtId="4" fontId="17" fillId="0" borderId="97" xfId="0" applyNumberFormat="1" applyFont="1" applyBorder="1" applyAlignment="1">
      <alignment horizontal="right"/>
    </xf>
    <xf numFmtId="10" fontId="17" fillId="0" borderId="97" xfId="18" applyNumberFormat="1" applyFont="1" applyBorder="1" applyAlignment="1">
      <alignment horizontal="right"/>
    </xf>
    <xf numFmtId="0" fontId="17" fillId="0" borderId="98" xfId="0" applyFont="1" applyBorder="1"/>
    <xf numFmtId="0" fontId="17" fillId="0" borderId="96" xfId="0" applyFont="1" applyBorder="1"/>
    <xf numFmtId="0" fontId="0" fillId="0" borderId="17" xfId="0" applyBorder="1"/>
    <xf numFmtId="0" fontId="0" fillId="0" borderId="37" xfId="0" applyBorder="1"/>
    <xf numFmtId="0" fontId="11" fillId="0" borderId="10" xfId="3" applyFont="1" applyBorder="1" applyAlignment="1">
      <alignment vertical="center"/>
    </xf>
    <xf numFmtId="0" fontId="28" fillId="0" borderId="20" xfId="4" applyFont="1" applyBorder="1" applyAlignment="1">
      <alignment horizontal="left" vertical="center"/>
    </xf>
    <xf numFmtId="0" fontId="28" fillId="0" borderId="5" xfId="4" applyFont="1" applyBorder="1" applyAlignment="1">
      <alignment horizontal="center" vertical="center" wrapText="1"/>
    </xf>
    <xf numFmtId="0" fontId="28" fillId="0" borderId="20" xfId="4" applyFont="1" applyBorder="1" applyAlignment="1">
      <alignment horizontal="left" vertical="center" wrapText="1"/>
    </xf>
    <xf numFmtId="0" fontId="28" fillId="0" borderId="1" xfId="4" applyFont="1" applyBorder="1" applyAlignment="1">
      <alignment horizontal="right" vertical="top"/>
    </xf>
    <xf numFmtId="0" fontId="28" fillId="0" borderId="1" xfId="4" applyFont="1" applyBorder="1" applyAlignment="1">
      <alignment horizontal="center" vertical="top" wrapText="1"/>
    </xf>
    <xf numFmtId="0" fontId="30" fillId="0" borderId="1" xfId="4" applyFont="1" applyBorder="1" applyAlignment="1">
      <alignment horizontal="right" vertical="top"/>
    </xf>
    <xf numFmtId="0" fontId="18" fillId="0" borderId="0" xfId="0" applyFont="1" applyAlignment="1">
      <alignment horizontal="left" vertical="top" wrapText="1"/>
    </xf>
    <xf numFmtId="167" fontId="18" fillId="0" borderId="17" xfId="0" applyNumberFormat="1" applyFont="1" applyBorder="1" applyAlignment="1">
      <alignment horizontal="right"/>
    </xf>
    <xf numFmtId="167" fontId="18" fillId="0" borderId="0" xfId="0" applyNumberFormat="1" applyFont="1" applyAlignment="1">
      <alignment horizontal="right" vertical="center"/>
    </xf>
    <xf numFmtId="167" fontId="18" fillId="0" borderId="0" xfId="0" applyNumberFormat="1" applyFont="1" applyAlignment="1">
      <alignment horizontal="right"/>
    </xf>
    <xf numFmtId="0" fontId="28" fillId="0" borderId="84" xfId="4" applyFont="1" applyBorder="1" applyAlignment="1">
      <alignment horizontal="left" vertical="center"/>
    </xf>
    <xf numFmtId="0" fontId="28" fillId="0" borderId="1" xfId="4" applyFont="1" applyBorder="1" applyAlignment="1">
      <alignment horizontal="center" vertical="center" wrapText="1"/>
    </xf>
    <xf numFmtId="0" fontId="7" fillId="4" borderId="0" xfId="4" applyFill="1" applyAlignment="1">
      <alignment vertical="center"/>
    </xf>
    <xf numFmtId="0" fontId="28" fillId="8" borderId="43" xfId="4" applyFont="1" applyFill="1" applyBorder="1" applyAlignment="1">
      <alignment horizontal="center" vertical="center"/>
    </xf>
    <xf numFmtId="0" fontId="28" fillId="0" borderId="1" xfId="4" applyFont="1" applyBorder="1" applyAlignment="1">
      <alignment horizontal="center" vertical="center"/>
    </xf>
    <xf numFmtId="4" fontId="0" fillId="0" borderId="1" xfId="14" applyNumberFormat="1" applyFont="1" applyBorder="1" applyAlignment="1">
      <alignment horizontal="center" vertical="center" wrapText="1"/>
    </xf>
    <xf numFmtId="4" fontId="6" fillId="0" borderId="1" xfId="14" applyNumberFormat="1" applyFont="1" applyBorder="1" applyAlignment="1">
      <alignment vertical="center" wrapText="1"/>
    </xf>
    <xf numFmtId="0" fontId="17" fillId="0" borderId="16" xfId="0" applyFont="1" applyBorder="1" applyAlignment="1">
      <alignment vertical="center"/>
    </xf>
    <xf numFmtId="0" fontId="17" fillId="0" borderId="17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8" fillId="0" borderId="32" xfId="0" applyFont="1" applyBorder="1" applyAlignment="1">
      <alignment horizontal="right"/>
    </xf>
    <xf numFmtId="0" fontId="17" fillId="0" borderId="96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38" fillId="6" borderId="1" xfId="15" applyFont="1" applyFill="1" applyBorder="1" applyAlignment="1">
      <alignment horizontal="center" vertical="center"/>
    </xf>
    <xf numFmtId="4" fontId="38" fillId="6" borderId="19" xfId="15" applyNumberFormat="1" applyFont="1" applyFill="1" applyBorder="1" applyAlignment="1">
      <alignment horizontal="center" vertical="center"/>
    </xf>
    <xf numFmtId="0" fontId="38" fillId="6" borderId="22" xfId="15" applyFont="1" applyFill="1" applyBorder="1" applyAlignment="1">
      <alignment horizontal="center" vertical="center"/>
    </xf>
    <xf numFmtId="0" fontId="38" fillId="6" borderId="1" xfId="15" applyFont="1" applyFill="1" applyBorder="1" applyAlignment="1">
      <alignment horizontal="center" vertical="center" wrapText="1"/>
    </xf>
    <xf numFmtId="4" fontId="39" fillId="7" borderId="1" xfId="15" applyNumberFormat="1" applyFont="1" applyFill="1" applyBorder="1" applyAlignment="1">
      <alignment horizontal="center" vertical="center"/>
    </xf>
    <xf numFmtId="0" fontId="38" fillId="6" borderId="2" xfId="15" applyFont="1" applyFill="1" applyBorder="1" applyAlignment="1">
      <alignment horizontal="center" vertical="center" wrapText="1"/>
    </xf>
    <xf numFmtId="2" fontId="38" fillId="6" borderId="19" xfId="15" applyNumberFormat="1" applyFont="1" applyFill="1" applyBorder="1" applyAlignment="1">
      <alignment horizontal="center" vertical="center" wrapText="1"/>
    </xf>
    <xf numFmtId="4" fontId="39" fillId="7" borderId="2" xfId="15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8" fillId="0" borderId="17" xfId="0" applyFont="1" applyBorder="1" applyAlignment="1">
      <alignment horizontal="center" vertical="center"/>
    </xf>
    <xf numFmtId="171" fontId="17" fillId="0" borderId="0" xfId="0" applyNumberFormat="1" applyFont="1" applyAlignment="1">
      <alignment horizontal="center" vertical="center"/>
    </xf>
    <xf numFmtId="173" fontId="17" fillId="0" borderId="17" xfId="0" applyNumberFormat="1" applyFont="1" applyBorder="1" applyAlignment="1">
      <alignment horizontal="right" vertical="center"/>
    </xf>
    <xf numFmtId="0" fontId="17" fillId="0" borderId="0" xfId="0" applyFont="1" applyAlignment="1">
      <alignment wrapText="1"/>
    </xf>
    <xf numFmtId="0" fontId="18" fillId="0" borderId="0" xfId="0" applyFont="1" applyAlignment="1">
      <alignment horizontal="right" vertical="center"/>
    </xf>
    <xf numFmtId="0" fontId="18" fillId="0" borderId="33" xfId="0" applyFont="1" applyBorder="1" applyAlignment="1">
      <alignment horizontal="right"/>
    </xf>
    <xf numFmtId="173" fontId="18" fillId="0" borderId="0" xfId="0" applyNumberFormat="1" applyFont="1" applyAlignment="1">
      <alignment horizontal="right" vertical="center"/>
    </xf>
    <xf numFmtId="0" fontId="39" fillId="6" borderId="22" xfId="15" applyFont="1" applyFill="1" applyBorder="1" applyAlignment="1">
      <alignment vertical="center"/>
    </xf>
    <xf numFmtId="0" fontId="39" fillId="6" borderId="22" xfId="15" applyFont="1" applyFill="1" applyBorder="1" applyAlignment="1">
      <alignment vertical="center" wrapText="1"/>
    </xf>
    <xf numFmtId="2" fontId="39" fillId="6" borderId="2" xfId="15" applyNumberFormat="1" applyFont="1" applyFill="1" applyBorder="1" applyAlignment="1">
      <alignment horizontal="center" vertical="center" wrapText="1"/>
    </xf>
    <xf numFmtId="167" fontId="39" fillId="0" borderId="1" xfId="15" applyNumberFormat="1" applyFont="1" applyBorder="1" applyAlignment="1">
      <alignment horizontal="center" vertical="center" wrapText="1"/>
    </xf>
    <xf numFmtId="167" fontId="39" fillId="0" borderId="1" xfId="15" applyNumberFormat="1" applyFont="1" applyBorder="1" applyAlignment="1">
      <alignment horizontal="center" vertical="center"/>
    </xf>
    <xf numFmtId="0" fontId="28" fillId="5" borderId="51" xfId="4" applyFont="1" applyFill="1" applyBorder="1" applyAlignment="1">
      <alignment horizontal="center" vertical="center"/>
    </xf>
    <xf numFmtId="0" fontId="24" fillId="0" borderId="0" xfId="3" applyFont="1" applyAlignment="1">
      <alignment vertical="center"/>
    </xf>
    <xf numFmtId="0" fontId="24" fillId="0" borderId="13" xfId="3" applyFont="1" applyBorder="1" applyAlignment="1">
      <alignment vertical="center"/>
    </xf>
    <xf numFmtId="0" fontId="29" fillId="0" borderId="1" xfId="4" applyFont="1" applyBorder="1" applyAlignment="1">
      <alignment horizontal="right" vertical="top"/>
    </xf>
    <xf numFmtId="167" fontId="18" fillId="0" borderId="0" xfId="0" applyNumberFormat="1" applyFont="1" applyAlignment="1">
      <alignment horizontal="center"/>
    </xf>
    <xf numFmtId="0" fontId="18" fillId="0" borderId="32" xfId="0" applyFont="1" applyBorder="1" applyAlignment="1">
      <alignment horizontal="center"/>
    </xf>
    <xf numFmtId="0" fontId="28" fillId="5" borderId="52" xfId="4" applyFont="1" applyFill="1" applyBorder="1" applyAlignment="1">
      <alignment horizontal="center" vertical="center"/>
    </xf>
    <xf numFmtId="0" fontId="28" fillId="0" borderId="51" xfId="4" applyFont="1" applyBorder="1" applyAlignment="1">
      <alignment horizontal="center" vertical="center"/>
    </xf>
    <xf numFmtId="0" fontId="18" fillId="0" borderId="41" xfId="0" applyFont="1" applyBorder="1" applyAlignment="1">
      <alignment horizontal="right"/>
    </xf>
    <xf numFmtId="2" fontId="17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/>
    </xf>
    <xf numFmtId="0" fontId="28" fillId="5" borderId="51" xfId="4" applyFont="1" applyFill="1" applyBorder="1" applyAlignment="1">
      <alignment horizontal="center" vertical="center" wrapText="1"/>
    </xf>
    <xf numFmtId="0" fontId="28" fillId="0" borderId="1" xfId="4" applyFont="1" applyBorder="1" applyAlignment="1">
      <alignment horizontal="left" vertical="center"/>
    </xf>
    <xf numFmtId="2" fontId="28" fillId="0" borderId="1" xfId="4" applyNumberFormat="1" applyFont="1" applyBorder="1" applyAlignment="1">
      <alignment horizontal="center" vertical="center"/>
    </xf>
    <xf numFmtId="0" fontId="17" fillId="0" borderId="17" xfId="0" applyFont="1" applyBorder="1" applyAlignment="1">
      <alignment horizontal="right" vertical="center"/>
    </xf>
    <xf numFmtId="0" fontId="18" fillId="0" borderId="37" xfId="0" applyFont="1" applyBorder="1" applyAlignment="1">
      <alignment horizontal="center"/>
    </xf>
    <xf numFmtId="2" fontId="18" fillId="0" borderId="0" xfId="0" applyNumberFormat="1" applyFont="1" applyAlignment="1">
      <alignment horizontal="right" vertical="center"/>
    </xf>
    <xf numFmtId="2" fontId="18" fillId="0" borderId="17" xfId="0" applyNumberFormat="1" applyFont="1" applyBorder="1" applyAlignment="1">
      <alignment horizontal="right"/>
    </xf>
    <xf numFmtId="171" fontId="18" fillId="0" borderId="0" xfId="0" applyNumberFormat="1" applyFont="1" applyAlignment="1">
      <alignment horizontal="center"/>
    </xf>
    <xf numFmtId="167" fontId="18" fillId="0" borderId="0" xfId="0" applyNumberFormat="1" applyFont="1" applyAlignment="1">
      <alignment horizontal="center" vertical="center"/>
    </xf>
    <xf numFmtId="171" fontId="18" fillId="0" borderId="17" xfId="0" applyNumberFormat="1" applyFont="1" applyBorder="1" applyAlignment="1">
      <alignment horizontal="right"/>
    </xf>
    <xf numFmtId="10" fontId="6" fillId="0" borderId="1" xfId="14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left" vertical="center" wrapText="1"/>
    </xf>
    <xf numFmtId="0" fontId="1" fillId="0" borderId="1" xfId="0" applyFont="1" applyBorder="1" applyAlignment="1">
      <alignment vertical="center"/>
    </xf>
    <xf numFmtId="165" fontId="0" fillId="0" borderId="0" xfId="19" applyFont="1"/>
    <xf numFmtId="43" fontId="20" fillId="6" borderId="5" xfId="7" applyFont="1" applyFill="1" applyBorder="1" applyAlignment="1">
      <alignment horizontal="center" vertical="center"/>
    </xf>
    <xf numFmtId="43" fontId="20" fillId="6" borderId="69" xfId="7" applyFont="1" applyFill="1" applyBorder="1" applyAlignment="1">
      <alignment horizontal="center" vertical="center"/>
    </xf>
    <xf numFmtId="2" fontId="0" fillId="0" borderId="0" xfId="0" applyNumberFormat="1"/>
    <xf numFmtId="49" fontId="1" fillId="0" borderId="1" xfId="7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8" fillId="0" borderId="1" xfId="0" applyFont="1" applyBorder="1" applyAlignment="1">
      <alignment horizontal="justify" vertical="center"/>
    </xf>
    <xf numFmtId="0" fontId="0" fillId="0" borderId="1" xfId="0" applyBorder="1" applyAlignment="1">
      <alignment vertical="center"/>
    </xf>
    <xf numFmtId="2" fontId="0" fillId="0" borderId="1" xfId="0" applyNumberFormat="1" applyBorder="1" applyAlignment="1">
      <alignment vertical="center"/>
    </xf>
    <xf numFmtId="165" fontId="0" fillId="0" borderId="0" xfId="19" applyFont="1" applyFill="1" applyBorder="1"/>
    <xf numFmtId="0" fontId="8" fillId="0" borderId="1" xfId="0" applyFont="1" applyBorder="1" applyAlignment="1">
      <alignment horizontal="left" vertical="center" wrapText="1"/>
    </xf>
    <xf numFmtId="4" fontId="8" fillId="0" borderId="1" xfId="21" applyNumberFormat="1" applyFont="1" applyFill="1" applyBorder="1" applyAlignment="1" applyProtection="1">
      <alignment horizontal="center" vertical="center"/>
    </xf>
    <xf numFmtId="165" fontId="8" fillId="0" borderId="1" xfId="19" applyFont="1" applyFill="1" applyBorder="1" applyAlignment="1" applyProtection="1">
      <alignment horizontal="center" vertical="center" wrapText="1"/>
    </xf>
    <xf numFmtId="2" fontId="0" fillId="0" borderId="0" xfId="19" applyNumberFormat="1" applyFont="1" applyFill="1" applyBorder="1" applyAlignment="1">
      <alignment horizontal="center" vertical="center"/>
    </xf>
    <xf numFmtId="165" fontId="0" fillId="0" borderId="1" xfId="19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65" fontId="8" fillId="0" borderId="1" xfId="19" applyFont="1" applyFill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left" vertical="center" wrapText="1"/>
    </xf>
    <xf numFmtId="4" fontId="44" fillId="0" borderId="1" xfId="21" applyNumberFormat="1" applyFont="1" applyFill="1" applyBorder="1" applyAlignment="1" applyProtection="1">
      <alignment horizontal="center" vertical="center"/>
    </xf>
    <xf numFmtId="165" fontId="44" fillId="0" borderId="1" xfId="19" applyFont="1" applyFill="1" applyBorder="1" applyAlignment="1" applyProtection="1">
      <alignment horizontal="center" vertical="center" wrapText="1"/>
    </xf>
    <xf numFmtId="165" fontId="45" fillId="0" borderId="1" xfId="19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justify" vertical="justify" wrapText="1"/>
    </xf>
    <xf numFmtId="165" fontId="8" fillId="0" borderId="1" xfId="19" applyFont="1" applyFill="1" applyBorder="1" applyAlignment="1">
      <alignment horizontal="center" vertical="center" wrapText="1"/>
    </xf>
    <xf numFmtId="0" fontId="3" fillId="0" borderId="1" xfId="10" applyBorder="1" applyAlignment="1">
      <alignment horizontal="justify" vertical="center"/>
    </xf>
    <xf numFmtId="0" fontId="3" fillId="0" borderId="1" xfId="10" applyBorder="1" applyAlignment="1">
      <alignment horizontal="center" vertical="center" wrapText="1"/>
    </xf>
    <xf numFmtId="4" fontId="3" fillId="0" borderId="1" xfId="10" applyNumberFormat="1" applyBorder="1" applyAlignment="1">
      <alignment horizontal="center" vertical="center" wrapText="1"/>
    </xf>
    <xf numFmtId="0" fontId="3" fillId="0" borderId="1" xfId="10" applyBorder="1" applyAlignment="1">
      <alignment horizontal="justify" vertical="center" wrapText="1"/>
    </xf>
    <xf numFmtId="4" fontId="47" fillId="0" borderId="1" xfId="21" applyNumberFormat="1" applyFont="1" applyFill="1" applyBorder="1" applyAlignment="1" applyProtection="1">
      <alignment horizontal="center" vertical="center"/>
    </xf>
    <xf numFmtId="4" fontId="3" fillId="0" borderId="1" xfId="21" applyNumberFormat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justify" vertical="center" wrapText="1"/>
    </xf>
    <xf numFmtId="165" fontId="8" fillId="0" borderId="1" xfId="19" applyFont="1" applyFill="1" applyBorder="1" applyAlignment="1">
      <alignment vertical="center" wrapText="1"/>
    </xf>
    <xf numFmtId="4" fontId="3" fillId="0" borderId="1" xfId="21" applyNumberFormat="1" applyFont="1" applyFill="1" applyBorder="1" applyAlignment="1" applyProtection="1">
      <alignment horizontal="right" vertical="center"/>
    </xf>
    <xf numFmtId="4" fontId="3" fillId="0" borderId="1" xfId="10" applyNumberFormat="1" applyBorder="1" applyAlignment="1">
      <alignment horizontal="right" vertical="center" wrapText="1"/>
    </xf>
    <xf numFmtId="4" fontId="48" fillId="0" borderId="1" xfId="21" applyNumberFormat="1" applyFont="1" applyFill="1" applyBorder="1" applyAlignment="1" applyProtection="1">
      <alignment horizontal="right"/>
    </xf>
    <xf numFmtId="165" fontId="45" fillId="0" borderId="1" xfId="19" applyFont="1" applyFill="1" applyBorder="1" applyAlignment="1" applyProtection="1">
      <alignment horizontal="center" vertical="center" wrapText="1"/>
    </xf>
    <xf numFmtId="165" fontId="0" fillId="0" borderId="0" xfId="19" applyFont="1" applyFill="1" applyBorder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wrapText="1"/>
    </xf>
    <xf numFmtId="4" fontId="8" fillId="0" borderId="0" xfId="0" applyNumberFormat="1" applyFont="1" applyAlignment="1">
      <alignment horizontal="right" wrapText="1"/>
    </xf>
    <xf numFmtId="165" fontId="8" fillId="0" borderId="0" xfId="19" applyFont="1" applyFill="1" applyBorder="1" applyAlignment="1">
      <alignment wrapText="1"/>
    </xf>
    <xf numFmtId="0" fontId="8" fillId="0" borderId="0" xfId="0" applyFont="1" applyAlignment="1">
      <alignment horizontal="center" vertical="top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4" fontId="8" fillId="0" borderId="0" xfId="21" applyNumberFormat="1" applyFont="1" applyFill="1" applyBorder="1" applyAlignment="1" applyProtection="1">
      <alignment horizontal="center" vertical="center"/>
    </xf>
    <xf numFmtId="4" fontId="3" fillId="0" borderId="0" xfId="10" applyNumberFormat="1" applyAlignment="1">
      <alignment horizontal="right" wrapText="1"/>
    </xf>
    <xf numFmtId="0" fontId="8" fillId="0" borderId="0" xfId="0" applyFont="1" applyAlignment="1">
      <alignment horizontal="justify" vertical="justify" wrapText="1"/>
    </xf>
    <xf numFmtId="0" fontId="8" fillId="0" borderId="0" xfId="0" applyFont="1" applyAlignment="1">
      <alignment horizontal="center" vertical="center" wrapText="1"/>
    </xf>
    <xf numFmtId="165" fontId="3" fillId="0" borderId="0" xfId="19" applyFont="1" applyFill="1" applyBorder="1" applyAlignment="1" applyProtection="1">
      <alignment horizontal="right" wrapText="1"/>
    </xf>
    <xf numFmtId="0" fontId="3" fillId="0" borderId="0" xfId="10" applyAlignment="1">
      <alignment horizontal="justify" vertical="center" wrapText="1"/>
    </xf>
    <xf numFmtId="0" fontId="3" fillId="0" borderId="0" xfId="10" applyAlignment="1">
      <alignment horizontal="center" wrapText="1"/>
    </xf>
    <xf numFmtId="0" fontId="0" fillId="0" borderId="0" xfId="0" applyAlignment="1">
      <alignment vertical="center"/>
    </xf>
    <xf numFmtId="4" fontId="3" fillId="0" borderId="0" xfId="21" applyNumberFormat="1" applyFont="1" applyFill="1" applyBorder="1" applyAlignment="1" applyProtection="1">
      <alignment horizontal="right"/>
    </xf>
    <xf numFmtId="0" fontId="0" fillId="0" borderId="0" xfId="0" applyAlignment="1">
      <alignment wrapText="1"/>
    </xf>
    <xf numFmtId="0" fontId="45" fillId="0" borderId="0" xfId="0" applyFont="1" applyAlignment="1">
      <alignment horizontal="justify" vertical="center" wrapText="1"/>
    </xf>
    <xf numFmtId="165" fontId="45" fillId="0" borderId="0" xfId="19" applyFont="1" applyFill="1" applyBorder="1"/>
    <xf numFmtId="0" fontId="8" fillId="0" borderId="0" xfId="0" applyFont="1" applyAlignment="1">
      <alignment horizontal="justify" vertical="center" wrapText="1"/>
    </xf>
    <xf numFmtId="4" fontId="8" fillId="0" borderId="0" xfId="21" applyNumberFormat="1" applyFont="1" applyFill="1" applyBorder="1" applyAlignment="1" applyProtection="1">
      <alignment horizontal="right"/>
    </xf>
    <xf numFmtId="165" fontId="8" fillId="0" borderId="0" xfId="19" applyFont="1" applyFill="1" applyBorder="1" applyAlignment="1"/>
    <xf numFmtId="0" fontId="20" fillId="0" borderId="0" xfId="10" applyFont="1" applyAlignment="1">
      <alignment horizontal="justify" vertical="center" wrapText="1"/>
    </xf>
    <xf numFmtId="0" fontId="46" fillId="0" borderId="0" xfId="0" applyFont="1" applyAlignment="1">
      <alignment horizontal="justify" vertical="center" wrapText="1"/>
    </xf>
    <xf numFmtId="0" fontId="8" fillId="7" borderId="0" xfId="0" applyFont="1" applyFill="1" applyAlignment="1">
      <alignment horizontal="left" vertical="center" wrapText="1"/>
    </xf>
    <xf numFmtId="0" fontId="45" fillId="7" borderId="0" xfId="0" applyFont="1" applyFill="1" applyAlignment="1">
      <alignment horizontal="justify" vertical="center" wrapText="1"/>
    </xf>
    <xf numFmtId="0" fontId="46" fillId="7" borderId="0" xfId="0" applyFont="1" applyFill="1" applyAlignment="1">
      <alignment horizontal="justify" vertical="center" wrapText="1"/>
    </xf>
    <xf numFmtId="165" fontId="8" fillId="0" borderId="0" xfId="19" applyFont="1" applyFill="1" applyBorder="1" applyAlignment="1" applyProtection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3" fillId="0" borderId="0" xfId="10" applyAlignment="1">
      <alignment horizontal="center" vertical="center" wrapText="1"/>
    </xf>
    <xf numFmtId="4" fontId="3" fillId="0" borderId="0" xfId="10" applyNumberFormat="1" applyAlignment="1">
      <alignment horizontal="right" vertical="center" wrapText="1"/>
    </xf>
    <xf numFmtId="165" fontId="0" fillId="0" borderId="0" xfId="19" applyFont="1" applyFill="1" applyBorder="1" applyAlignment="1">
      <alignment vertical="center"/>
    </xf>
    <xf numFmtId="165" fontId="8" fillId="0" borderId="0" xfId="19" applyFont="1" applyFill="1" applyBorder="1" applyAlignment="1">
      <alignment horizontal="center" vertical="center" wrapText="1"/>
    </xf>
    <xf numFmtId="4" fontId="8" fillId="0" borderId="0" xfId="21" applyNumberFormat="1" applyFont="1" applyFill="1" applyBorder="1" applyAlignment="1" applyProtection="1">
      <alignment horizontal="center"/>
    </xf>
    <xf numFmtId="0" fontId="8" fillId="0" borderId="0" xfId="0" applyFont="1" applyAlignment="1">
      <alignment horizontal="center" vertical="center"/>
    </xf>
    <xf numFmtId="0" fontId="3" fillId="0" borderId="0" xfId="10" applyAlignment="1">
      <alignment horizontal="justify" vertical="center"/>
    </xf>
    <xf numFmtId="165" fontId="8" fillId="0" borderId="0" xfId="19" applyFont="1" applyFill="1" applyBorder="1" applyAlignment="1">
      <alignment horizontal="center" vertical="center"/>
    </xf>
    <xf numFmtId="0" fontId="49" fillId="0" borderId="0" xfId="0" applyFont="1" applyAlignment="1">
      <alignment horizontal="justify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/>
    <xf numFmtId="0" fontId="50" fillId="0" borderId="0" xfId="0" applyFont="1" applyAlignment="1">
      <alignment horizontal="justify" vertical="center" wrapText="1"/>
    </xf>
    <xf numFmtId="0" fontId="50" fillId="0" borderId="0" xfId="0" applyFont="1" applyAlignment="1">
      <alignment horizontal="center" wrapText="1"/>
    </xf>
    <xf numFmtId="4" fontId="50" fillId="0" borderId="0" xfId="0" applyNumberFormat="1" applyFont="1" applyAlignment="1">
      <alignment horizontal="right" wrapText="1"/>
    </xf>
    <xf numFmtId="165" fontId="50" fillId="0" borderId="0" xfId="19" applyFont="1" applyFill="1" applyBorder="1"/>
    <xf numFmtId="165" fontId="0" fillId="0" borderId="0" xfId="0" applyNumberFormat="1" applyAlignment="1">
      <alignment horizontal="center" vertical="center"/>
    </xf>
    <xf numFmtId="0" fontId="49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horizontal="center" vertical="center" wrapText="1"/>
    </xf>
    <xf numFmtId="165" fontId="45" fillId="0" borderId="0" xfId="19" applyFont="1" applyFill="1" applyBorder="1" applyAlignment="1">
      <alignment horizontal="center" vertical="center"/>
    </xf>
    <xf numFmtId="2" fontId="0" fillId="0" borderId="0" xfId="19" applyNumberFormat="1" applyFont="1"/>
    <xf numFmtId="0" fontId="42" fillId="0" borderId="0" xfId="0" applyFont="1"/>
    <xf numFmtId="0" fontId="1" fillId="0" borderId="1" xfId="0" applyFont="1" applyBorder="1" applyAlignment="1">
      <alignment horizontal="center" vertical="center"/>
    </xf>
    <xf numFmtId="4" fontId="3" fillId="0" borderId="1" xfId="21" applyNumberFormat="1" applyFont="1" applyFill="1" applyBorder="1" applyAlignment="1" applyProtection="1">
      <alignment horizontal="right"/>
    </xf>
    <xf numFmtId="165" fontId="46" fillId="0" borderId="1" xfId="19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53" fillId="9" borderId="32" xfId="3" applyFont="1" applyFill="1" applyBorder="1" applyAlignment="1">
      <alignment vertical="center"/>
    </xf>
    <xf numFmtId="0" fontId="53" fillId="9" borderId="41" xfId="3" applyFont="1" applyFill="1" applyBorder="1" applyAlignment="1">
      <alignment vertical="center"/>
    </xf>
    <xf numFmtId="0" fontId="52" fillId="0" borderId="0" xfId="3" applyFont="1"/>
    <xf numFmtId="0" fontId="53" fillId="9" borderId="0" xfId="3" applyFont="1" applyFill="1" applyAlignment="1">
      <alignment horizontal="center" vertical="center"/>
    </xf>
    <xf numFmtId="0" fontId="53" fillId="9" borderId="17" xfId="3" applyFont="1" applyFill="1" applyBorder="1" applyAlignment="1">
      <alignment horizontal="center" vertical="center"/>
    </xf>
    <xf numFmtId="1" fontId="52" fillId="9" borderId="37" xfId="3" applyNumberFormat="1" applyFont="1" applyFill="1" applyBorder="1" applyAlignment="1">
      <alignment vertical="center" wrapText="1"/>
    </xf>
    <xf numFmtId="1" fontId="52" fillId="9" borderId="31" xfId="3" applyNumberFormat="1" applyFont="1" applyFill="1" applyBorder="1" applyAlignment="1">
      <alignment vertical="center" wrapText="1"/>
    </xf>
    <xf numFmtId="1" fontId="52" fillId="9" borderId="27" xfId="3" applyNumberFormat="1" applyFont="1" applyFill="1" applyBorder="1" applyAlignment="1">
      <alignment vertical="center" wrapText="1"/>
    </xf>
    <xf numFmtId="0" fontId="57" fillId="0" borderId="13" xfId="23" applyFont="1" applyBorder="1" applyAlignment="1">
      <alignment horizontal="center" vertical="center"/>
    </xf>
    <xf numFmtId="0" fontId="58" fillId="0" borderId="30" xfId="23" applyFont="1" applyBorder="1" applyAlignment="1">
      <alignment vertical="center"/>
    </xf>
    <xf numFmtId="0" fontId="58" fillId="0" borderId="0" xfId="23" applyFont="1" applyAlignment="1">
      <alignment vertical="center"/>
    </xf>
    <xf numFmtId="0" fontId="21" fillId="0" borderId="13" xfId="23" applyFont="1" applyBorder="1" applyAlignment="1">
      <alignment vertical="center"/>
    </xf>
    <xf numFmtId="0" fontId="59" fillId="0" borderId="0" xfId="23" applyFont="1" applyAlignment="1">
      <alignment vertical="center"/>
    </xf>
    <xf numFmtId="0" fontId="60" fillId="0" borderId="0" xfId="23" applyFont="1" applyAlignment="1">
      <alignment vertical="center" wrapText="1"/>
    </xf>
    <xf numFmtId="0" fontId="61" fillId="0" borderId="0" xfId="23" applyFont="1" applyAlignment="1">
      <alignment vertical="center"/>
    </xf>
    <xf numFmtId="0" fontId="62" fillId="0" borderId="0" xfId="23" applyFont="1" applyAlignment="1">
      <alignment horizontal="right" vertical="center"/>
    </xf>
    <xf numFmtId="0" fontId="62" fillId="0" borderId="11" xfId="23" applyFont="1" applyBorder="1" applyAlignment="1">
      <alignment horizontal="center" vertical="center"/>
    </xf>
    <xf numFmtId="0" fontId="63" fillId="0" borderId="0" xfId="23" applyFont="1" applyAlignment="1">
      <alignment horizontal="center" vertical="center" wrapText="1"/>
    </xf>
    <xf numFmtId="0" fontId="58" fillId="0" borderId="30" xfId="23" applyFont="1" applyBorder="1" applyAlignment="1">
      <alignment horizontal="right" vertical="center"/>
    </xf>
    <xf numFmtId="0" fontId="59" fillId="0" borderId="0" xfId="23" applyFont="1" applyAlignment="1">
      <alignment horizontal="left" vertical="center"/>
    </xf>
    <xf numFmtId="10" fontId="59" fillId="0" borderId="1" xfId="23" applyNumberFormat="1" applyFont="1" applyBorder="1" applyAlignment="1">
      <alignment horizontal="center" vertical="center" wrapText="1"/>
    </xf>
    <xf numFmtId="0" fontId="21" fillId="0" borderId="13" xfId="23" applyFont="1" applyBorder="1" applyAlignment="1">
      <alignment horizontal="left" vertical="center"/>
    </xf>
    <xf numFmtId="0" fontId="59" fillId="0" borderId="0" xfId="23" applyFont="1" applyAlignment="1">
      <alignment horizontal="left" vertical="center" wrapText="1"/>
    </xf>
    <xf numFmtId="10" fontId="59" fillId="0" borderId="0" xfId="23" applyNumberFormat="1" applyFont="1" applyAlignment="1">
      <alignment horizontal="center" vertical="center" wrapText="1"/>
    </xf>
    <xf numFmtId="0" fontId="59" fillId="0" borderId="0" xfId="23" applyFont="1" applyAlignment="1">
      <alignment horizontal="right" vertical="center" wrapText="1"/>
    </xf>
    <xf numFmtId="10" fontId="59" fillId="0" borderId="0" xfId="12" applyNumberFormat="1" applyFont="1" applyFill="1" applyBorder="1" applyAlignment="1">
      <alignment horizontal="center" vertical="center"/>
    </xf>
    <xf numFmtId="0" fontId="59" fillId="0" borderId="0" xfId="23" applyFont="1" applyAlignment="1">
      <alignment horizontal="center" vertical="center" wrapText="1"/>
    </xf>
    <xf numFmtId="0" fontId="59" fillId="0" borderId="0" xfId="23" applyFont="1" applyAlignment="1">
      <alignment horizontal="center" vertical="center"/>
    </xf>
    <xf numFmtId="0" fontId="64" fillId="0" borderId="30" xfId="23" applyFont="1" applyBorder="1" applyAlignment="1">
      <alignment horizontal="right" vertical="center"/>
    </xf>
    <xf numFmtId="10" fontId="63" fillId="3" borderId="107" xfId="12" applyNumberFormat="1" applyFont="1" applyFill="1" applyBorder="1" applyAlignment="1">
      <alignment horizontal="center" vertical="center"/>
    </xf>
    <xf numFmtId="0" fontId="58" fillId="0" borderId="10" xfId="23" applyFont="1" applyBorder="1" applyAlignment="1">
      <alignment vertical="center"/>
    </xf>
    <xf numFmtId="0" fontId="66" fillId="0" borderId="11" xfId="23" quotePrefix="1" applyFont="1" applyBorder="1" applyAlignment="1">
      <alignment horizontal="right" vertical="center"/>
    </xf>
    <xf numFmtId="0" fontId="66" fillId="0" borderId="11" xfId="23" quotePrefix="1" applyFont="1" applyBorder="1" applyAlignment="1">
      <alignment horizontal="left" vertical="center"/>
    </xf>
    <xf numFmtId="10" fontId="66" fillId="0" borderId="11" xfId="12" applyNumberFormat="1" applyFont="1" applyFill="1" applyBorder="1" applyAlignment="1">
      <alignment vertical="center"/>
    </xf>
    <xf numFmtId="0" fontId="66" fillId="0" borderId="11" xfId="23" applyFont="1" applyBorder="1" applyAlignment="1">
      <alignment vertical="center"/>
    </xf>
    <xf numFmtId="0" fontId="21" fillId="0" borderId="12" xfId="23" applyFont="1" applyBorder="1" applyAlignment="1">
      <alignment vertical="center"/>
    </xf>
    <xf numFmtId="2" fontId="17" fillId="0" borderId="17" xfId="0" applyNumberFormat="1" applyFont="1" applyBorder="1" applyAlignment="1">
      <alignment horizontal="right"/>
    </xf>
    <xf numFmtId="10" fontId="6" fillId="0" borderId="1" xfId="18" applyNumberFormat="1" applyFont="1" applyBorder="1" applyAlignment="1">
      <alignment horizontal="right" vertical="center" wrapText="1"/>
    </xf>
    <xf numFmtId="0" fontId="0" fillId="10" borderId="0" xfId="0" applyFill="1" applyAlignment="1">
      <alignment horizontal="left" vertical="center"/>
    </xf>
    <xf numFmtId="0" fontId="0" fillId="10" borderId="0" xfId="0" applyFill="1" applyAlignment="1">
      <alignment horizontal="center" vertical="center"/>
    </xf>
    <xf numFmtId="0" fontId="59" fillId="0" borderId="0" xfId="23" quotePrefix="1" applyFont="1" applyAlignment="1">
      <alignment horizontal="left" vertical="center"/>
    </xf>
    <xf numFmtId="0" fontId="52" fillId="0" borderId="38" xfId="3" applyFont="1" applyBorder="1"/>
    <xf numFmtId="0" fontId="52" fillId="0" borderId="32" xfId="3" applyFont="1" applyBorder="1"/>
    <xf numFmtId="0" fontId="52" fillId="0" borderId="41" xfId="3" applyFont="1" applyBorder="1"/>
    <xf numFmtId="0" fontId="54" fillId="0" borderId="16" xfId="3" applyFont="1" applyBorder="1"/>
    <xf numFmtId="0" fontId="52" fillId="0" borderId="17" xfId="3" applyFont="1" applyBorder="1"/>
    <xf numFmtId="0" fontId="66" fillId="0" borderId="0" xfId="23" applyFont="1" applyAlignment="1">
      <alignment vertical="center"/>
    </xf>
    <xf numFmtId="0" fontId="66" fillId="0" borderId="0" xfId="23" applyFont="1" applyAlignment="1">
      <alignment horizontal="left" vertical="center"/>
    </xf>
    <xf numFmtId="10" fontId="52" fillId="0" borderId="0" xfId="3" applyNumberFormat="1" applyFont="1"/>
    <xf numFmtId="0" fontId="52" fillId="0" borderId="16" xfId="3" applyFont="1" applyBorder="1"/>
    <xf numFmtId="0" fontId="0" fillId="0" borderId="1" xfId="19" applyNumberFormat="1" applyFont="1" applyFill="1" applyBorder="1" applyAlignment="1">
      <alignment horizontal="center" vertical="center"/>
    </xf>
    <xf numFmtId="0" fontId="8" fillId="0" borderId="1" xfId="19" applyNumberFormat="1" applyFont="1" applyFill="1" applyBorder="1" applyAlignment="1">
      <alignment horizontal="center" vertical="center"/>
    </xf>
    <xf numFmtId="2" fontId="0" fillId="0" borderId="1" xfId="19" applyNumberFormat="1" applyFont="1" applyFill="1" applyBorder="1" applyAlignment="1">
      <alignment horizontal="right" vertical="center"/>
    </xf>
    <xf numFmtId="0" fontId="28" fillId="5" borderId="84" xfId="4" applyFont="1" applyFill="1" applyBorder="1" applyAlignment="1">
      <alignment horizontal="left" vertical="top"/>
    </xf>
    <xf numFmtId="0" fontId="28" fillId="0" borderId="16" xfId="4" applyFont="1" applyBorder="1" applyAlignment="1">
      <alignment horizontal="left" vertical="center"/>
    </xf>
    <xf numFmtId="0" fontId="28" fillId="5" borderId="82" xfId="4" applyFont="1" applyFill="1" applyBorder="1" applyAlignment="1">
      <alignment horizontal="left" vertical="top"/>
    </xf>
    <xf numFmtId="0" fontId="28" fillId="0" borderId="18" xfId="4" applyFont="1" applyBorder="1" applyAlignment="1">
      <alignment horizontal="left" vertical="top"/>
    </xf>
    <xf numFmtId="0" fontId="28" fillId="5" borderId="19" xfId="4" applyFont="1" applyFill="1" applyBorder="1" applyAlignment="1">
      <alignment horizontal="right" vertical="top"/>
    </xf>
    <xf numFmtId="17" fontId="15" fillId="0" borderId="0" xfId="0" quotePrefix="1" applyNumberFormat="1" applyFont="1"/>
    <xf numFmtId="0" fontId="0" fillId="0" borderId="37" xfId="0" applyBorder="1" applyAlignment="1">
      <alignment horizontal="right"/>
    </xf>
    <xf numFmtId="43" fontId="17" fillId="0" borderId="27" xfId="7" applyFont="1" applyBorder="1" applyAlignment="1">
      <alignment horizontal="right"/>
    </xf>
    <xf numFmtId="171" fontId="17" fillId="0" borderId="0" xfId="0" applyNumberFormat="1" applyFont="1" applyAlignment="1">
      <alignment horizontal="center"/>
    </xf>
    <xf numFmtId="0" fontId="17" fillId="0" borderId="40" xfId="0" applyFont="1" applyBorder="1" applyAlignment="1">
      <alignment horizontal="right"/>
    </xf>
    <xf numFmtId="0" fontId="13" fillId="0" borderId="34" xfId="0" applyFont="1" applyBorder="1" applyAlignment="1">
      <alignment wrapText="1"/>
    </xf>
    <xf numFmtId="0" fontId="18" fillId="0" borderId="11" xfId="0" applyFont="1" applyBorder="1"/>
    <xf numFmtId="4" fontId="17" fillId="0" borderId="27" xfId="0" applyNumberFormat="1" applyFont="1" applyBorder="1" applyAlignment="1">
      <alignment horizontal="right" vertical="center"/>
    </xf>
    <xf numFmtId="0" fontId="17" fillId="0" borderId="16" xfId="0" applyFont="1" applyBorder="1" applyAlignment="1">
      <alignment horizontal="left"/>
    </xf>
    <xf numFmtId="0" fontId="17" fillId="0" borderId="0" xfId="0" applyFont="1" applyAlignment="1">
      <alignment horizontal="left"/>
    </xf>
    <xf numFmtId="4" fontId="18" fillId="0" borderId="17" xfId="0" applyNumberFormat="1" applyFont="1" applyBorder="1" applyAlignment="1">
      <alignment horizontal="right"/>
    </xf>
    <xf numFmtId="0" fontId="17" fillId="0" borderId="41" xfId="0" applyFont="1" applyBorder="1"/>
    <xf numFmtId="0" fontId="17" fillId="0" borderId="17" xfId="0" applyFont="1" applyBorder="1"/>
    <xf numFmtId="0" fontId="17" fillId="0" borderId="107" xfId="0" applyFont="1" applyBorder="1"/>
    <xf numFmtId="10" fontId="7" fillId="4" borderId="115" xfId="4" applyNumberFormat="1" applyFill="1" applyBorder="1" applyAlignment="1">
      <alignment horizontal="center" vertical="top"/>
    </xf>
    <xf numFmtId="0" fontId="17" fillId="0" borderId="116" xfId="0" applyFont="1" applyBorder="1"/>
    <xf numFmtId="10" fontId="17" fillId="0" borderId="116" xfId="0" applyNumberFormat="1" applyFont="1" applyBorder="1"/>
    <xf numFmtId="2" fontId="17" fillId="0" borderId="17" xfId="0" applyNumberFormat="1" applyFont="1" applyBorder="1"/>
    <xf numFmtId="0" fontId="17" fillId="0" borderId="117" xfId="0" applyFont="1" applyBorder="1"/>
    <xf numFmtId="2" fontId="17" fillId="0" borderId="27" xfId="0" applyNumberFormat="1" applyFont="1" applyBorder="1"/>
    <xf numFmtId="0" fontId="17" fillId="0" borderId="27" xfId="0" applyFont="1" applyBorder="1"/>
    <xf numFmtId="167" fontId="17" fillId="0" borderId="17" xfId="0" applyNumberFormat="1" applyFont="1" applyBorder="1" applyAlignment="1">
      <alignment horizontal="right"/>
    </xf>
    <xf numFmtId="167" fontId="18" fillId="0" borderId="73" xfId="0" applyNumberFormat="1" applyFont="1" applyBorder="1"/>
    <xf numFmtId="0" fontId="28" fillId="0" borderId="18" xfId="4" applyFont="1" applyBorder="1" applyAlignment="1">
      <alignment vertical="center" wrapText="1"/>
    </xf>
    <xf numFmtId="0" fontId="28" fillId="0" borderId="18" xfId="4" applyFont="1" applyBorder="1" applyAlignment="1">
      <alignment horizontal="left" vertical="center" wrapText="1"/>
    </xf>
    <xf numFmtId="172" fontId="18" fillId="0" borderId="0" xfId="0" applyNumberFormat="1" applyFont="1" applyAlignment="1">
      <alignment horizontal="right"/>
    </xf>
    <xf numFmtId="0" fontId="17" fillId="0" borderId="41" xfId="0" applyFont="1" applyBorder="1" applyAlignment="1">
      <alignment horizontal="right"/>
    </xf>
    <xf numFmtId="0" fontId="29" fillId="5" borderId="44" xfId="4" applyFont="1" applyFill="1" applyBorder="1" applyAlignment="1">
      <alignment horizontal="center" vertical="center"/>
    </xf>
    <xf numFmtId="172" fontId="18" fillId="0" borderId="11" xfId="0" applyNumberFormat="1" applyFont="1" applyBorder="1" applyAlignment="1">
      <alignment horizontal="right"/>
    </xf>
    <xf numFmtId="2" fontId="18" fillId="0" borderId="73" xfId="0" applyNumberFormat="1" applyFont="1" applyBorder="1"/>
    <xf numFmtId="2" fontId="18" fillId="0" borderId="17" xfId="0" applyNumberFormat="1" applyFont="1" applyBorder="1"/>
    <xf numFmtId="4" fontId="18" fillId="0" borderId="0" xfId="0" applyNumberFormat="1" applyFont="1" applyAlignment="1">
      <alignment horizontal="center"/>
    </xf>
    <xf numFmtId="0" fontId="9" fillId="0" borderId="18" xfId="0" applyFont="1" applyBorder="1" applyAlignment="1">
      <alignment horizontal="center"/>
    </xf>
    <xf numFmtId="4" fontId="18" fillId="0" borderId="27" xfId="0" applyNumberFormat="1" applyFont="1" applyBorder="1"/>
    <xf numFmtId="0" fontId="15" fillId="0" borderId="32" xfId="0" applyFont="1" applyBorder="1"/>
    <xf numFmtId="0" fontId="7" fillId="4" borderId="32" xfId="4" applyFill="1" applyBorder="1" applyAlignment="1">
      <alignment horizontal="left" vertical="top"/>
    </xf>
    <xf numFmtId="4" fontId="17" fillId="0" borderId="27" xfId="0" applyNumberFormat="1" applyFont="1" applyBorder="1"/>
    <xf numFmtId="0" fontId="13" fillId="0" borderId="38" xfId="0" applyFont="1" applyBorder="1" applyAlignment="1">
      <alignment horizontal="left"/>
    </xf>
    <xf numFmtId="0" fontId="13" fillId="0" borderId="32" xfId="0" applyFont="1" applyBorder="1"/>
    <xf numFmtId="0" fontId="13" fillId="0" borderId="41" xfId="0" applyFont="1" applyBorder="1" applyAlignment="1">
      <alignment horizontal="right"/>
    </xf>
    <xf numFmtId="0" fontId="14" fillId="0" borderId="38" xfId="0" applyFont="1" applyBorder="1"/>
    <xf numFmtId="0" fontId="14" fillId="0" borderId="32" xfId="0" applyFont="1" applyBorder="1"/>
    <xf numFmtId="0" fontId="14" fillId="0" borderId="41" xfId="0" applyFont="1" applyBorder="1"/>
    <xf numFmtId="0" fontId="7" fillId="4" borderId="27" xfId="4" applyFill="1" applyBorder="1" applyAlignment="1">
      <alignment vertical="top"/>
    </xf>
    <xf numFmtId="4" fontId="0" fillId="0" borderId="0" xfId="0" applyNumberFormat="1" applyAlignment="1">
      <alignment horizontal="left" vertical="center"/>
    </xf>
    <xf numFmtId="2" fontId="18" fillId="0" borderId="0" xfId="0" applyNumberFormat="1" applyFont="1" applyAlignment="1">
      <alignment horizontal="right"/>
    </xf>
    <xf numFmtId="0" fontId="17" fillId="0" borderId="16" xfId="0" applyFont="1" applyBorder="1" applyAlignment="1">
      <alignment horizontal="center" vertical="center"/>
    </xf>
    <xf numFmtId="0" fontId="18" fillId="0" borderId="16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7" fillId="0" borderId="38" xfId="0" applyFont="1" applyBorder="1" applyAlignment="1">
      <alignment horizontal="left"/>
    </xf>
    <xf numFmtId="0" fontId="17" fillId="0" borderId="32" xfId="0" applyFont="1" applyBorder="1" applyAlignment="1">
      <alignment horizontal="left"/>
    </xf>
    <xf numFmtId="4" fontId="18" fillId="0" borderId="41" xfId="0" applyNumberFormat="1" applyFont="1" applyBorder="1" applyAlignment="1">
      <alignment horizontal="right"/>
    </xf>
    <xf numFmtId="0" fontId="28" fillId="0" borderId="89" xfId="4" applyFont="1" applyBorder="1" applyAlignment="1">
      <alignment horizontal="center" vertical="center"/>
    </xf>
    <xf numFmtId="0" fontId="32" fillId="5" borderId="52" xfId="4" applyFont="1" applyFill="1" applyBorder="1" applyAlignment="1">
      <alignment horizontal="center" vertical="center"/>
    </xf>
    <xf numFmtId="0" fontId="28" fillId="5" borderId="78" xfId="4" applyFont="1" applyFill="1" applyBorder="1" applyAlignment="1">
      <alignment horizontal="center" vertical="center" wrapText="1"/>
    </xf>
    <xf numFmtId="169" fontId="28" fillId="0" borderId="1" xfId="4" applyNumberFormat="1" applyFont="1" applyBorder="1" applyAlignment="1">
      <alignment vertical="center"/>
    </xf>
    <xf numFmtId="169" fontId="28" fillId="0" borderId="1" xfId="4" applyNumberFormat="1" applyFont="1" applyBorder="1" applyAlignment="1">
      <alignment horizontal="center" vertical="center"/>
    </xf>
    <xf numFmtId="169" fontId="28" fillId="0" borderId="54" xfId="4" applyNumberFormat="1" applyFont="1" applyBorder="1" applyAlignment="1">
      <alignment horizontal="center" vertical="center"/>
    </xf>
    <xf numFmtId="0" fontId="31" fillId="0" borderId="0" xfId="0" applyFont="1" applyAlignment="1">
      <alignment wrapText="1"/>
    </xf>
    <xf numFmtId="0" fontId="28" fillId="0" borderId="84" xfId="4" applyFont="1" applyBorder="1" applyAlignment="1">
      <alignment horizontal="left" vertical="center" wrapText="1"/>
    </xf>
    <xf numFmtId="180" fontId="28" fillId="0" borderId="44" xfId="4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" fontId="21" fillId="0" borderId="1" xfId="24" applyNumberFormat="1" applyFont="1" applyBorder="1" applyAlignment="1">
      <alignment horizontal="center" vertical="center" wrapText="1"/>
    </xf>
    <xf numFmtId="165" fontId="0" fillId="0" borderId="0" xfId="0" applyNumberFormat="1"/>
    <xf numFmtId="0" fontId="37" fillId="0" borderId="0" xfId="25" applyFont="1" applyAlignment="1">
      <alignment vertical="center"/>
    </xf>
    <xf numFmtId="1" fontId="37" fillId="0" borderId="0" xfId="25" applyNumberFormat="1" applyFont="1" applyAlignment="1">
      <alignment horizontal="center" vertical="center"/>
    </xf>
    <xf numFmtId="0" fontId="37" fillId="0" borderId="0" xfId="25" applyFont="1" applyAlignment="1">
      <alignment horizontal="center" vertical="center"/>
    </xf>
    <xf numFmtId="2" fontId="37" fillId="0" borderId="0" xfId="25" applyNumberFormat="1" applyFont="1" applyAlignment="1">
      <alignment horizontal="center" vertical="center"/>
    </xf>
    <xf numFmtId="177" fontId="37" fillId="0" borderId="0" xfId="25" applyNumberFormat="1" applyFont="1" applyAlignment="1">
      <alignment vertical="center"/>
    </xf>
    <xf numFmtId="0" fontId="37" fillId="0" borderId="0" xfId="25" applyFont="1"/>
    <xf numFmtId="0" fontId="1" fillId="11" borderId="38" xfId="25" applyFont="1" applyFill="1" applyBorder="1" applyAlignment="1">
      <alignment vertical="center"/>
    </xf>
    <xf numFmtId="0" fontId="37" fillId="11" borderId="1" xfId="25" applyFont="1" applyFill="1" applyBorder="1" applyAlignment="1">
      <alignment vertical="center"/>
    </xf>
    <xf numFmtId="0" fontId="8" fillId="0" borderId="0" xfId="25" applyFont="1" applyAlignment="1">
      <alignment horizontal="center" vertical="center"/>
    </xf>
    <xf numFmtId="0" fontId="37" fillId="12" borderId="1" xfId="25" applyFont="1" applyFill="1" applyBorder="1" applyAlignment="1">
      <alignment vertical="center"/>
    </xf>
    <xf numFmtId="1" fontId="8" fillId="12" borderId="1" xfId="25" applyNumberFormat="1" applyFont="1" applyFill="1" applyBorder="1" applyAlignment="1">
      <alignment horizontal="center" vertical="center"/>
    </xf>
    <xf numFmtId="0" fontId="8" fillId="12" borderId="1" xfId="25" applyFont="1" applyFill="1" applyBorder="1" applyAlignment="1">
      <alignment horizontal="center" vertical="center"/>
    </xf>
    <xf numFmtId="2" fontId="8" fillId="12" borderId="1" xfId="25" applyNumberFormat="1" applyFont="1" applyFill="1" applyBorder="1" applyAlignment="1">
      <alignment horizontal="center" vertical="center"/>
    </xf>
    <xf numFmtId="177" fontId="8" fillId="12" borderId="1" xfId="25" applyNumberFormat="1" applyFont="1" applyFill="1" applyBorder="1" applyAlignment="1">
      <alignment horizontal="center" vertical="center"/>
    </xf>
    <xf numFmtId="4" fontId="20" fillId="3" borderId="122" xfId="21" applyNumberFormat="1" applyFont="1" applyFill="1" applyBorder="1" applyAlignment="1">
      <alignment horizontal="center" vertical="center"/>
    </xf>
    <xf numFmtId="4" fontId="20" fillId="3" borderId="122" xfId="26" applyNumberFormat="1" applyFont="1" applyFill="1" applyBorder="1" applyAlignment="1">
      <alignment horizontal="center" vertical="center"/>
    </xf>
    <xf numFmtId="0" fontId="69" fillId="0" borderId="0" xfId="25" applyFont="1" applyAlignment="1">
      <alignment horizontal="center" vertical="center"/>
    </xf>
    <xf numFmtId="0" fontId="8" fillId="0" borderId="1" xfId="25" applyFont="1" applyBorder="1" applyAlignment="1">
      <alignment vertical="center"/>
    </xf>
    <xf numFmtId="1" fontId="8" fillId="7" borderId="1" xfId="25" applyNumberFormat="1" applyFont="1" applyFill="1" applyBorder="1" applyAlignment="1">
      <alignment horizontal="center" vertical="center" wrapText="1"/>
    </xf>
    <xf numFmtId="0" fontId="3" fillId="7" borderId="1" xfId="26" applyFill="1" applyBorder="1" applyAlignment="1">
      <alignment horizontal="center" vertical="center"/>
    </xf>
    <xf numFmtId="166" fontId="70" fillId="7" borderId="1" xfId="21" applyNumberFormat="1" applyFont="1" applyFill="1" applyBorder="1" applyAlignment="1">
      <alignment horizontal="right" vertical="center" shrinkToFit="1"/>
    </xf>
    <xf numFmtId="4" fontId="70" fillId="7" borderId="1" xfId="21" applyNumberFormat="1" applyFont="1" applyFill="1" applyBorder="1" applyAlignment="1">
      <alignment horizontal="right" vertical="center" shrinkToFit="1"/>
    </xf>
    <xf numFmtId="165" fontId="8" fillId="0" borderId="1" xfId="19" applyFont="1" applyFill="1" applyBorder="1" applyAlignment="1">
      <alignment horizontal="right" vertical="center" shrinkToFit="1"/>
    </xf>
    <xf numFmtId="0" fontId="8" fillId="0" borderId="0" xfId="25" applyFont="1" applyAlignment="1">
      <alignment vertical="center"/>
    </xf>
    <xf numFmtId="4" fontId="3" fillId="12" borderId="122" xfId="21" applyNumberFormat="1" applyFont="1" applyFill="1" applyBorder="1" applyAlignment="1">
      <alignment horizontal="center" vertical="center"/>
    </xf>
    <xf numFmtId="10" fontId="3" fillId="10" borderId="122" xfId="26" applyNumberFormat="1" applyFill="1" applyBorder="1" applyAlignment="1">
      <alignment horizontal="center" vertical="center" wrapText="1"/>
    </xf>
    <xf numFmtId="4" fontId="3" fillId="12" borderId="122" xfId="26" applyNumberFormat="1" applyFill="1" applyBorder="1" applyAlignment="1">
      <alignment horizontal="center" vertical="center"/>
    </xf>
    <xf numFmtId="4" fontId="20" fillId="0" borderId="122" xfId="26" applyNumberFormat="1" applyFont="1" applyBorder="1" applyAlignment="1">
      <alignment horizontal="center" vertical="center"/>
    </xf>
    <xf numFmtId="4" fontId="3" fillId="0" borderId="122" xfId="26" applyNumberFormat="1" applyBorder="1" applyAlignment="1">
      <alignment horizontal="center" vertical="center" wrapText="1"/>
    </xf>
    <xf numFmtId="4" fontId="3" fillId="0" borderId="122" xfId="26" applyNumberFormat="1" applyBorder="1" applyAlignment="1">
      <alignment horizontal="center" vertical="center"/>
    </xf>
    <xf numFmtId="183" fontId="8" fillId="0" borderId="0" xfId="25" applyNumberFormat="1" applyFont="1" applyAlignment="1">
      <alignment horizontal="center" vertical="center"/>
    </xf>
    <xf numFmtId="166" fontId="9" fillId="0" borderId="0" xfId="25" applyNumberFormat="1" applyFont="1" applyAlignment="1">
      <alignment horizontal="center" vertical="center"/>
    </xf>
    <xf numFmtId="0" fontId="37" fillId="0" borderId="1" xfId="25" applyFont="1" applyBorder="1" applyAlignment="1">
      <alignment vertical="center"/>
    </xf>
    <xf numFmtId="165" fontId="46" fillId="7" borderId="1" xfId="19" applyFont="1" applyFill="1" applyBorder="1" applyAlignment="1">
      <alignment vertical="center" wrapText="1"/>
    </xf>
    <xf numFmtId="0" fontId="8" fillId="0" borderId="0" xfId="25" applyFont="1"/>
    <xf numFmtId="1" fontId="8" fillId="7" borderId="0" xfId="25" applyNumberFormat="1" applyFont="1" applyFill="1" applyAlignment="1">
      <alignment horizontal="center" vertical="center"/>
    </xf>
    <xf numFmtId="0" fontId="8" fillId="7" borderId="0" xfId="25" applyFont="1" applyFill="1" applyAlignment="1">
      <alignment horizontal="center" vertical="center"/>
    </xf>
    <xf numFmtId="0" fontId="8" fillId="7" borderId="0" xfId="25" applyFont="1" applyFill="1" applyAlignment="1">
      <alignment vertical="center"/>
    </xf>
    <xf numFmtId="2" fontId="8" fillId="7" borderId="0" xfId="25" applyNumberFormat="1" applyFont="1" applyFill="1" applyAlignment="1">
      <alignment horizontal="center" vertical="center"/>
    </xf>
    <xf numFmtId="177" fontId="8" fillId="7" borderId="0" xfId="25" applyNumberFormat="1" applyFont="1" applyFill="1" applyAlignment="1">
      <alignment vertical="center"/>
    </xf>
    <xf numFmtId="0" fontId="6" fillId="11" borderId="1" xfId="25" applyFont="1" applyFill="1" applyBorder="1" applyAlignment="1">
      <alignment vertical="center"/>
    </xf>
    <xf numFmtId="1" fontId="8" fillId="7" borderId="1" xfId="27" applyNumberFormat="1" applyFont="1" applyFill="1" applyBorder="1" applyAlignment="1">
      <alignment horizontal="center" vertical="center" wrapText="1"/>
    </xf>
    <xf numFmtId="177" fontId="8" fillId="7" borderId="1" xfId="27" applyNumberFormat="1" applyFont="1" applyFill="1" applyBorder="1" applyAlignment="1">
      <alignment horizontal="center" vertical="center" wrapText="1"/>
    </xf>
    <xf numFmtId="172" fontId="8" fillId="7" borderId="1" xfId="27" applyNumberFormat="1" applyFont="1" applyFill="1" applyBorder="1" applyAlignment="1">
      <alignment horizontal="center" vertical="center" shrinkToFit="1"/>
    </xf>
    <xf numFmtId="4" fontId="8" fillId="7" borderId="1" xfId="27" applyNumberFormat="1" applyFont="1" applyFill="1" applyBorder="1" applyAlignment="1">
      <alignment vertical="center" shrinkToFit="1"/>
    </xf>
    <xf numFmtId="165" fontId="8" fillId="7" borderId="1" xfId="19" applyFont="1" applyFill="1" applyBorder="1" applyAlignment="1">
      <alignment horizontal="right" vertical="center" shrinkToFit="1"/>
    </xf>
    <xf numFmtId="10" fontId="3" fillId="12" borderId="122" xfId="26" applyNumberFormat="1" applyFill="1" applyBorder="1" applyAlignment="1">
      <alignment horizontal="center" vertical="center" wrapText="1"/>
    </xf>
    <xf numFmtId="184" fontId="0" fillId="0" borderId="0" xfId="19" applyNumberFormat="1" applyFont="1" applyAlignment="1">
      <alignment horizontal="center" vertical="center"/>
    </xf>
    <xf numFmtId="1" fontId="8" fillId="7" borderId="1" xfId="25" applyNumberFormat="1" applyFont="1" applyFill="1" applyBorder="1" applyAlignment="1">
      <alignment horizontal="center" vertical="center" shrinkToFit="1"/>
    </xf>
    <xf numFmtId="177" fontId="46" fillId="7" borderId="1" xfId="25" applyNumberFormat="1" applyFont="1" applyFill="1" applyBorder="1" applyAlignment="1">
      <alignment vertical="center" wrapText="1"/>
    </xf>
    <xf numFmtId="165" fontId="8" fillId="7" borderId="1" xfId="19" applyFont="1" applyFill="1" applyBorder="1" applyAlignment="1">
      <alignment vertical="center"/>
    </xf>
    <xf numFmtId="4" fontId="37" fillId="0" borderId="0" xfId="25" applyNumberFormat="1" applyFont="1" applyAlignment="1">
      <alignment vertical="center"/>
    </xf>
    <xf numFmtId="185" fontId="8" fillId="0" borderId="0" xfId="25" applyNumberFormat="1" applyFont="1" applyAlignment="1">
      <alignment vertical="center"/>
    </xf>
    <xf numFmtId="0" fontId="37" fillId="0" borderId="5" xfId="25" applyFont="1" applyBorder="1" applyAlignment="1">
      <alignment vertical="center"/>
    </xf>
    <xf numFmtId="165" fontId="8" fillId="7" borderId="5" xfId="19" applyFont="1" applyFill="1" applyBorder="1" applyAlignment="1">
      <alignment vertical="center"/>
    </xf>
    <xf numFmtId="0" fontId="6" fillId="11" borderId="62" xfId="25" applyFont="1" applyFill="1" applyBorder="1" applyAlignment="1">
      <alignment horizontal="center" vertical="center"/>
    </xf>
    <xf numFmtId="165" fontId="46" fillId="11" borderId="64" xfId="19" applyFont="1" applyFill="1" applyBorder="1" applyAlignment="1">
      <alignment vertical="center"/>
    </xf>
    <xf numFmtId="4" fontId="37" fillId="0" borderId="0" xfId="25" applyNumberFormat="1" applyFont="1" applyAlignment="1">
      <alignment horizontal="center" vertical="center"/>
    </xf>
    <xf numFmtId="43" fontId="37" fillId="0" borderId="0" xfId="25" applyNumberFormat="1" applyFont="1" applyAlignment="1">
      <alignment vertical="center"/>
    </xf>
    <xf numFmtId="165" fontId="1" fillId="11" borderId="64" xfId="19" applyFont="1" applyFill="1" applyBorder="1" applyAlignment="1">
      <alignment vertical="center"/>
    </xf>
    <xf numFmtId="0" fontId="1" fillId="11" borderId="38" xfId="25" applyFont="1" applyFill="1" applyBorder="1" applyAlignment="1">
      <alignment horizontal="center" vertical="center" wrapText="1"/>
    </xf>
    <xf numFmtId="0" fontId="28" fillId="0" borderId="88" xfId="4" applyFont="1" applyBorder="1" applyAlignment="1">
      <alignment horizontal="right" vertical="center"/>
    </xf>
    <xf numFmtId="174" fontId="28" fillId="0" borderId="44" xfId="4" applyNumberFormat="1" applyFont="1" applyBorder="1" applyAlignment="1">
      <alignment vertical="center"/>
    </xf>
    <xf numFmtId="0" fontId="28" fillId="5" borderId="1" xfId="4" applyFont="1" applyFill="1" applyBorder="1" applyAlignment="1">
      <alignment vertical="center"/>
    </xf>
    <xf numFmtId="0" fontId="0" fillId="0" borderId="3" xfId="0" applyBorder="1" applyAlignment="1">
      <alignment horizontal="left" vertical="center" wrapText="1"/>
    </xf>
    <xf numFmtId="166" fontId="1" fillId="0" borderId="2" xfId="0" applyNumberFormat="1" applyFon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2" fillId="0" borderId="31" xfId="0" applyFont="1" applyBorder="1" applyAlignment="1">
      <alignment horizontal="right"/>
    </xf>
    <xf numFmtId="10" fontId="0" fillId="0" borderId="2" xfId="0" applyNumberFormat="1" applyBorder="1" applyAlignment="1">
      <alignment horizontal="center" vertical="center"/>
    </xf>
    <xf numFmtId="2" fontId="11" fillId="0" borderId="0" xfId="3" applyNumberFormat="1" applyFont="1" applyAlignment="1">
      <alignment vertical="center"/>
    </xf>
    <xf numFmtId="173" fontId="17" fillId="0" borderId="0" xfId="0" applyNumberFormat="1" applyFont="1" applyAlignment="1">
      <alignment horizontal="right"/>
    </xf>
    <xf numFmtId="49" fontId="15" fillId="0" borderId="37" xfId="0" quotePrefix="1" applyNumberFormat="1" applyFont="1" applyBorder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0" fontId="17" fillId="0" borderId="16" xfId="0" applyFont="1" applyBorder="1" applyAlignment="1">
      <alignment wrapText="1"/>
    </xf>
    <xf numFmtId="0" fontId="47" fillId="0" borderId="16" xfId="0" applyFont="1" applyBorder="1" applyAlignment="1">
      <alignment wrapText="1"/>
    </xf>
    <xf numFmtId="0" fontId="17" fillId="0" borderId="38" xfId="0" applyFont="1" applyBorder="1" applyAlignment="1">
      <alignment vertical="center"/>
    </xf>
    <xf numFmtId="0" fontId="17" fillId="0" borderId="32" xfId="0" applyFont="1" applyBorder="1" applyAlignment="1">
      <alignment vertical="center"/>
    </xf>
    <xf numFmtId="0" fontId="17" fillId="0" borderId="37" xfId="0" applyFont="1" applyBorder="1" applyAlignment="1">
      <alignment vertical="center"/>
    </xf>
    <xf numFmtId="0" fontId="17" fillId="0" borderId="31" xfId="0" applyFont="1" applyBorder="1" applyAlignment="1">
      <alignment vertical="center"/>
    </xf>
    <xf numFmtId="0" fontId="17" fillId="0" borderId="27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0" fontId="18" fillId="0" borderId="0" xfId="0" applyFont="1" applyAlignment="1">
      <alignment horizontal="left" wrapText="1"/>
    </xf>
    <xf numFmtId="0" fontId="13" fillId="0" borderId="34" xfId="0" applyFont="1" applyBorder="1" applyAlignment="1">
      <alignment horizontal="left" vertical="center"/>
    </xf>
    <xf numFmtId="0" fontId="13" fillId="0" borderId="35" xfId="0" applyFont="1" applyBorder="1" applyAlignment="1">
      <alignment vertical="center"/>
    </xf>
    <xf numFmtId="0" fontId="13" fillId="0" borderId="36" xfId="0" applyFont="1" applyBorder="1" applyAlignment="1">
      <alignment horizontal="right" vertical="center"/>
    </xf>
    <xf numFmtId="0" fontId="14" fillId="0" borderId="16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17" xfId="0" applyFont="1" applyBorder="1" applyAlignment="1">
      <alignment vertical="center"/>
    </xf>
    <xf numFmtId="0" fontId="15" fillId="0" borderId="16" xfId="0" applyFont="1" applyBorder="1" applyAlignment="1">
      <alignment vertical="center"/>
    </xf>
    <xf numFmtId="17" fontId="15" fillId="0" borderId="0" xfId="0" quotePrefix="1" applyNumberFormat="1" applyFont="1" applyAlignment="1">
      <alignment vertical="center"/>
    </xf>
    <xf numFmtId="0" fontId="15" fillId="0" borderId="0" xfId="0" applyFont="1" applyAlignment="1">
      <alignment horizontal="right" vertical="center"/>
    </xf>
    <xf numFmtId="170" fontId="15" fillId="0" borderId="0" xfId="0" applyNumberFormat="1" applyFont="1" applyAlignment="1">
      <alignment horizontal="right" vertical="center"/>
    </xf>
    <xf numFmtId="0" fontId="15" fillId="0" borderId="17" xfId="0" applyFont="1" applyBorder="1" applyAlignment="1">
      <alignment horizontal="left" vertical="center"/>
    </xf>
    <xf numFmtId="0" fontId="17" fillId="0" borderId="39" xfId="0" applyFont="1" applyBorder="1" applyAlignment="1">
      <alignment vertical="center"/>
    </xf>
    <xf numFmtId="0" fontId="17" fillId="0" borderId="33" xfId="0" applyFont="1" applyBorder="1" applyAlignment="1">
      <alignment vertical="center"/>
    </xf>
    <xf numFmtId="0" fontId="17" fillId="0" borderId="33" xfId="0" applyFont="1" applyBorder="1" applyAlignment="1">
      <alignment horizontal="right" vertical="center"/>
    </xf>
    <xf numFmtId="0" fontId="18" fillId="0" borderId="37" xfId="0" applyFont="1" applyBorder="1" applyAlignment="1">
      <alignment vertical="center"/>
    </xf>
    <xf numFmtId="0" fontId="18" fillId="0" borderId="31" xfId="0" applyFont="1" applyBorder="1" applyAlignment="1">
      <alignment vertical="center"/>
    </xf>
    <xf numFmtId="0" fontId="17" fillId="0" borderId="31" xfId="0" applyFont="1" applyBorder="1" applyAlignment="1">
      <alignment horizontal="right" vertical="center"/>
    </xf>
    <xf numFmtId="0" fontId="18" fillId="0" borderId="31" xfId="0" applyFont="1" applyBorder="1" applyAlignment="1">
      <alignment horizontal="right" vertical="center"/>
    </xf>
    <xf numFmtId="172" fontId="17" fillId="0" borderId="17" xfId="0" applyNumberFormat="1" applyFont="1" applyBorder="1" applyAlignment="1">
      <alignment horizontal="right" vertical="center"/>
    </xf>
    <xf numFmtId="172" fontId="18" fillId="0" borderId="27" xfId="0" applyNumberFormat="1" applyFont="1" applyBorder="1" applyAlignment="1">
      <alignment vertical="center"/>
    </xf>
    <xf numFmtId="173" fontId="18" fillId="0" borderId="27" xfId="0" applyNumberFormat="1" applyFont="1" applyBorder="1" applyAlignment="1">
      <alignment horizontal="right" vertical="center"/>
    </xf>
    <xf numFmtId="172" fontId="17" fillId="0" borderId="40" xfId="0" applyNumberFormat="1" applyFont="1" applyBorder="1" applyAlignment="1">
      <alignment horizontal="right" vertical="center"/>
    </xf>
    <xf numFmtId="4" fontId="17" fillId="0" borderId="17" xfId="0" applyNumberFormat="1" applyFont="1" applyBorder="1" applyAlignment="1">
      <alignment horizontal="right" vertical="center"/>
    </xf>
    <xf numFmtId="10" fontId="17" fillId="0" borderId="17" xfId="0" applyNumberFormat="1" applyFont="1" applyBorder="1" applyAlignment="1">
      <alignment horizontal="right" vertical="center"/>
    </xf>
    <xf numFmtId="0" fontId="0" fillId="0" borderId="16" xfId="0" applyBorder="1" applyAlignment="1">
      <alignment horizontal="right" vertical="center"/>
    </xf>
    <xf numFmtId="43" fontId="17" fillId="0" borderId="17" xfId="7" applyFont="1" applyBorder="1" applyAlignment="1">
      <alignment horizontal="right" vertical="center"/>
    </xf>
    <xf numFmtId="0" fontId="7" fillId="4" borderId="37" xfId="4" applyFill="1" applyBorder="1" applyAlignment="1">
      <alignment vertical="center"/>
    </xf>
    <xf numFmtId="0" fontId="7" fillId="4" borderId="31" xfId="4" applyFill="1" applyBorder="1" applyAlignment="1">
      <alignment vertical="center"/>
    </xf>
    <xf numFmtId="164" fontId="7" fillId="4" borderId="0" xfId="4" applyNumberFormat="1" applyFill="1" applyAlignment="1">
      <alignment horizontal="left" vertical="center"/>
    </xf>
    <xf numFmtId="164" fontId="7" fillId="4" borderId="0" xfId="4" applyNumberFormat="1" applyFill="1" applyAlignment="1">
      <alignment horizontal="center" vertical="center"/>
    </xf>
    <xf numFmtId="164" fontId="12" fillId="4" borderId="0" xfId="4" applyNumberFormat="1" applyFont="1" applyFill="1" applyAlignment="1">
      <alignment horizontal="left" vertical="center"/>
    </xf>
    <xf numFmtId="0" fontId="7" fillId="4" borderId="0" xfId="4" applyFill="1" applyAlignment="1">
      <alignment horizontal="center" vertical="center"/>
    </xf>
    <xf numFmtId="1" fontId="75" fillId="0" borderId="32" xfId="0" applyNumberFormat="1" applyFont="1" applyBorder="1" applyAlignment="1">
      <alignment horizontal="center" vertical="top"/>
    </xf>
    <xf numFmtId="0" fontId="17" fillId="10" borderId="0" xfId="0" applyFont="1" applyFill="1" applyAlignment="1">
      <alignment horizontal="center" vertical="center"/>
    </xf>
    <xf numFmtId="0" fontId="18" fillId="0" borderId="16" xfId="0" quotePrefix="1" applyFont="1" applyBorder="1" applyAlignment="1">
      <alignment horizontal="center" vertical="center"/>
    </xf>
    <xf numFmtId="0" fontId="15" fillId="0" borderId="17" xfId="0" quotePrefix="1" applyFont="1" applyBorder="1" applyAlignment="1">
      <alignment horizontal="left"/>
    </xf>
    <xf numFmtId="43" fontId="11" fillId="0" borderId="27" xfId="3" applyNumberFormat="1" applyFont="1" applyBorder="1" applyAlignment="1">
      <alignment vertical="center"/>
    </xf>
    <xf numFmtId="2" fontId="39" fillId="6" borderId="2" xfId="15" applyNumberFormat="1" applyFont="1" applyFill="1" applyBorder="1" applyAlignment="1">
      <alignment horizontal="center" vertical="center"/>
    </xf>
    <xf numFmtId="4" fontId="17" fillId="0" borderId="40" xfId="0" applyNumberFormat="1" applyFont="1" applyBorder="1" applyAlignment="1">
      <alignment horizontal="right"/>
    </xf>
    <xf numFmtId="181" fontId="18" fillId="0" borderId="0" xfId="0" applyNumberFormat="1" applyFont="1" applyAlignment="1">
      <alignment horizontal="center" vertical="center"/>
    </xf>
    <xf numFmtId="1" fontId="15" fillId="0" borderId="37" xfId="0" quotePrefix="1" applyNumberFormat="1" applyFont="1" applyBorder="1" applyAlignment="1">
      <alignment horizontal="center" vertical="center"/>
    </xf>
    <xf numFmtId="0" fontId="18" fillId="0" borderId="0" xfId="0" quotePrefix="1" applyFont="1" applyAlignment="1">
      <alignment horizontal="center" vertical="center"/>
    </xf>
    <xf numFmtId="173" fontId="18" fillId="0" borderId="27" xfId="0" applyNumberFormat="1" applyFont="1" applyBorder="1"/>
    <xf numFmtId="0" fontId="47" fillId="0" borderId="0" xfId="0" applyFont="1"/>
    <xf numFmtId="173" fontId="18" fillId="0" borderId="0" xfId="0" applyNumberFormat="1" applyFont="1" applyAlignment="1">
      <alignment horizontal="right" vertical="top"/>
    </xf>
    <xf numFmtId="0" fontId="18" fillId="0" borderId="0" xfId="0" applyFont="1" applyAlignment="1">
      <alignment horizontal="right" vertical="top"/>
    </xf>
    <xf numFmtId="173" fontId="18" fillId="0" borderId="17" xfId="0" applyNumberFormat="1" applyFont="1" applyBorder="1" applyAlignment="1">
      <alignment horizontal="right" vertical="top"/>
    </xf>
    <xf numFmtId="0" fontId="17" fillId="0" borderId="27" xfId="0" applyFont="1" applyBorder="1" applyAlignment="1">
      <alignment horizontal="right"/>
    </xf>
    <xf numFmtId="0" fontId="76" fillId="0" borderId="16" xfId="0" applyFont="1" applyBorder="1"/>
    <xf numFmtId="0" fontId="76" fillId="0" borderId="0" xfId="0" applyFont="1"/>
    <xf numFmtId="0" fontId="77" fillId="4" borderId="0" xfId="4" applyFont="1" applyFill="1" applyAlignment="1">
      <alignment horizontal="left" vertical="top"/>
    </xf>
    <xf numFmtId="0" fontId="78" fillId="0" borderId="0" xfId="0" applyFont="1"/>
    <xf numFmtId="0" fontId="76" fillId="0" borderId="17" xfId="0" applyFont="1" applyBorder="1"/>
    <xf numFmtId="0" fontId="78" fillId="0" borderId="16" xfId="0" applyFont="1" applyBorder="1"/>
    <xf numFmtId="0" fontId="78" fillId="0" borderId="0" xfId="0" quotePrefix="1" applyFont="1"/>
    <xf numFmtId="0" fontId="78" fillId="0" borderId="0" xfId="0" applyFont="1" applyAlignment="1">
      <alignment horizontal="right"/>
    </xf>
    <xf numFmtId="170" fontId="78" fillId="0" borderId="0" xfId="0" applyNumberFormat="1" applyFont="1" applyAlignment="1">
      <alignment horizontal="right"/>
    </xf>
    <xf numFmtId="0" fontId="78" fillId="0" borderId="17" xfId="0" applyFont="1" applyBorder="1" applyAlignment="1">
      <alignment horizontal="left"/>
    </xf>
    <xf numFmtId="0" fontId="78" fillId="0" borderId="37" xfId="0" quotePrefix="1" applyFont="1" applyBorder="1" applyAlignment="1">
      <alignment vertical="center"/>
    </xf>
    <xf numFmtId="0" fontId="80" fillId="0" borderId="32" xfId="0" applyFont="1" applyBorder="1" applyAlignment="1">
      <alignment horizontal="center" vertical="center"/>
    </xf>
    <xf numFmtId="0" fontId="80" fillId="0" borderId="33" xfId="0" applyFont="1" applyBorder="1" applyAlignment="1">
      <alignment horizontal="center"/>
    </xf>
    <xf numFmtId="0" fontId="80" fillId="0" borderId="32" xfId="0" applyFont="1" applyBorder="1" applyAlignment="1">
      <alignment horizontal="center"/>
    </xf>
    <xf numFmtId="0" fontId="80" fillId="0" borderId="41" xfId="0" applyFont="1" applyBorder="1" applyAlignment="1">
      <alignment horizontal="center"/>
    </xf>
    <xf numFmtId="0" fontId="80" fillId="0" borderId="31" xfId="0" applyFont="1" applyBorder="1" applyAlignment="1">
      <alignment horizontal="center"/>
    </xf>
    <xf numFmtId="0" fontId="80" fillId="0" borderId="27" xfId="0" applyFont="1" applyBorder="1" applyAlignment="1">
      <alignment horizontal="center"/>
    </xf>
    <xf numFmtId="0" fontId="81" fillId="0" borderId="16" xfId="0" applyFont="1" applyBorder="1"/>
    <xf numFmtId="0" fontId="81" fillId="0" borderId="0" xfId="0" applyFont="1"/>
    <xf numFmtId="0" fontId="81" fillId="0" borderId="0" xfId="0" applyFont="1" applyAlignment="1">
      <alignment vertical="center"/>
    </xf>
    <xf numFmtId="2" fontId="81" fillId="0" borderId="0" xfId="0" applyNumberFormat="1" applyFont="1" applyAlignment="1">
      <alignment horizontal="center" vertical="center"/>
    </xf>
    <xf numFmtId="0" fontId="80" fillId="0" borderId="0" xfId="0" applyFont="1" applyAlignment="1">
      <alignment horizontal="right"/>
    </xf>
    <xf numFmtId="0" fontId="81" fillId="0" borderId="0" xfId="0" applyFont="1" applyAlignment="1">
      <alignment horizontal="right"/>
    </xf>
    <xf numFmtId="0" fontId="81" fillId="0" borderId="17" xfId="0" applyFont="1" applyBorder="1" applyAlignment="1">
      <alignment horizontal="right"/>
    </xf>
    <xf numFmtId="0" fontId="80" fillId="0" borderId="39" xfId="0" applyFont="1" applyBorder="1"/>
    <xf numFmtId="0" fontId="80" fillId="0" borderId="33" xfId="0" applyFont="1" applyBorder="1"/>
    <xf numFmtId="0" fontId="80" fillId="0" borderId="33" xfId="0" applyFont="1" applyBorder="1" applyAlignment="1">
      <alignment horizontal="right"/>
    </xf>
    <xf numFmtId="167" fontId="81" fillId="0" borderId="0" xfId="0" applyNumberFormat="1" applyFont="1" applyAlignment="1">
      <alignment horizontal="center"/>
    </xf>
    <xf numFmtId="0" fontId="81" fillId="0" borderId="0" xfId="0" applyFont="1" applyAlignment="1">
      <alignment horizontal="center"/>
    </xf>
    <xf numFmtId="0" fontId="81" fillId="0" borderId="37" xfId="0" applyFont="1" applyBorder="1"/>
    <xf numFmtId="0" fontId="81" fillId="0" borderId="31" xfId="0" applyFont="1" applyBorder="1"/>
    <xf numFmtId="0" fontId="80" fillId="0" borderId="31" xfId="0" applyFont="1" applyBorder="1" applyAlignment="1">
      <alignment horizontal="right"/>
    </xf>
    <xf numFmtId="0" fontId="81" fillId="0" borderId="31" xfId="0" applyFont="1" applyBorder="1" applyAlignment="1">
      <alignment horizontal="right"/>
    </xf>
    <xf numFmtId="172" fontId="81" fillId="0" borderId="27" xfId="0" applyNumberFormat="1" applyFont="1" applyBorder="1" applyAlignment="1">
      <alignment horizontal="right" vertical="center"/>
    </xf>
    <xf numFmtId="172" fontId="81" fillId="0" borderId="17" xfId="0" applyNumberFormat="1" applyFont="1" applyBorder="1" applyAlignment="1">
      <alignment horizontal="right"/>
    </xf>
    <xf numFmtId="0" fontId="81" fillId="0" borderId="27" xfId="0" applyFont="1" applyBorder="1" applyAlignment="1">
      <alignment horizontal="right"/>
    </xf>
    <xf numFmtId="0" fontId="80" fillId="0" borderId="38" xfId="0" applyFont="1" applyBorder="1"/>
    <xf numFmtId="0" fontId="80" fillId="0" borderId="32" xfId="0" applyFont="1" applyBorder="1"/>
    <xf numFmtId="171" fontId="81" fillId="0" borderId="0" xfId="0" applyNumberFormat="1" applyFont="1" applyAlignment="1">
      <alignment horizontal="center"/>
    </xf>
    <xf numFmtId="172" fontId="81" fillId="0" borderId="27" xfId="0" applyNumberFormat="1" applyFont="1" applyBorder="1"/>
    <xf numFmtId="173" fontId="81" fillId="0" borderId="27" xfId="0" applyNumberFormat="1" applyFont="1" applyBorder="1" applyAlignment="1">
      <alignment horizontal="right"/>
    </xf>
    <xf numFmtId="172" fontId="80" fillId="0" borderId="40" xfId="0" applyNumberFormat="1" applyFont="1" applyBorder="1" applyAlignment="1">
      <alignment horizontal="right"/>
    </xf>
    <xf numFmtId="0" fontId="81" fillId="0" borderId="0" xfId="0" applyFont="1" applyAlignment="1">
      <alignment wrapText="1"/>
    </xf>
    <xf numFmtId="0" fontId="80" fillId="0" borderId="0" xfId="0" applyFont="1" applyAlignment="1">
      <alignment horizontal="center"/>
    </xf>
    <xf numFmtId="0" fontId="80" fillId="0" borderId="17" xfId="0" applyFont="1" applyBorder="1" applyAlignment="1">
      <alignment horizontal="right"/>
    </xf>
    <xf numFmtId="0" fontId="80" fillId="0" borderId="37" xfId="0" applyFont="1" applyBorder="1"/>
    <xf numFmtId="0" fontId="80" fillId="0" borderId="31" xfId="0" applyFont="1" applyBorder="1"/>
    <xf numFmtId="172" fontId="80" fillId="0" borderId="27" xfId="0" applyNumberFormat="1" applyFont="1" applyBorder="1" applyAlignment="1">
      <alignment horizontal="right"/>
    </xf>
    <xf numFmtId="0" fontId="80" fillId="0" borderId="0" xfId="0" applyFont="1" applyAlignment="1">
      <alignment horizontal="center" vertical="center"/>
    </xf>
    <xf numFmtId="0" fontId="80" fillId="0" borderId="17" xfId="0" applyFont="1" applyBorder="1" applyAlignment="1">
      <alignment horizontal="center" vertical="center"/>
    </xf>
    <xf numFmtId="0" fontId="80" fillId="0" borderId="16" xfId="0" applyFont="1" applyBorder="1"/>
    <xf numFmtId="0" fontId="80" fillId="0" borderId="0" xfId="0" applyFont="1"/>
    <xf numFmtId="173" fontId="80" fillId="0" borderId="17" xfId="0" applyNumberFormat="1" applyFont="1" applyBorder="1" applyAlignment="1">
      <alignment horizontal="right"/>
    </xf>
    <xf numFmtId="4" fontId="80" fillId="0" borderId="17" xfId="0" applyNumberFormat="1" applyFont="1" applyBorder="1" applyAlignment="1">
      <alignment horizontal="right"/>
    </xf>
    <xf numFmtId="0" fontId="82" fillId="0" borderId="0" xfId="3" applyFont="1" applyAlignment="1">
      <alignment vertical="center"/>
    </xf>
    <xf numFmtId="0" fontId="83" fillId="0" borderId="0" xfId="3" applyFont="1" applyAlignment="1">
      <alignment vertical="center"/>
    </xf>
    <xf numFmtId="0" fontId="81" fillId="0" borderId="16" xfId="0" applyFont="1" applyBorder="1" applyAlignment="1">
      <alignment vertical="center"/>
    </xf>
    <xf numFmtId="0" fontId="81" fillId="0" borderId="0" xfId="0" applyFont="1" applyAlignment="1">
      <alignment vertical="center" wrapText="1"/>
    </xf>
    <xf numFmtId="0" fontId="81" fillId="0" borderId="0" xfId="0" applyFont="1" applyAlignment="1">
      <alignment horizontal="center" vertical="center"/>
    </xf>
    <xf numFmtId="0" fontId="81" fillId="0" borderId="17" xfId="0" applyFont="1" applyBorder="1" applyAlignment="1">
      <alignment horizontal="right" vertical="center"/>
    </xf>
    <xf numFmtId="173" fontId="81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0" fontId="81" fillId="0" borderId="16" xfId="0" applyFont="1" applyBorder="1" applyAlignment="1">
      <alignment horizontal="left" vertical="center"/>
    </xf>
    <xf numFmtId="173" fontId="81" fillId="0" borderId="17" xfId="0" applyNumberFormat="1" applyFont="1" applyBorder="1" applyAlignment="1">
      <alignment horizontal="right"/>
    </xf>
    <xf numFmtId="0" fontId="80" fillId="0" borderId="17" xfId="0" applyFont="1" applyBorder="1" applyAlignment="1">
      <alignment horizontal="right" vertical="center"/>
    </xf>
    <xf numFmtId="10" fontId="80" fillId="0" borderId="17" xfId="0" applyNumberFormat="1" applyFont="1" applyBorder="1" applyAlignment="1">
      <alignment horizontal="right"/>
    </xf>
    <xf numFmtId="0" fontId="68" fillId="0" borderId="16" xfId="0" applyFont="1" applyBorder="1" applyAlignment="1">
      <alignment horizontal="right"/>
    </xf>
    <xf numFmtId="0" fontId="68" fillId="0" borderId="0" xfId="0" applyFont="1"/>
    <xf numFmtId="43" fontId="80" fillId="0" borderId="17" xfId="7" applyFont="1" applyBorder="1" applyAlignment="1">
      <alignment horizontal="right"/>
    </xf>
    <xf numFmtId="0" fontId="84" fillId="0" borderId="0" xfId="3" applyFont="1" applyAlignment="1">
      <alignment vertical="center"/>
    </xf>
    <xf numFmtId="0" fontId="0" fillId="0" borderId="0" xfId="0" applyAlignment="1">
      <alignment horizontal="left"/>
    </xf>
    <xf numFmtId="4" fontId="0" fillId="10" borderId="4" xfId="0" applyNumberFormat="1" applyFill="1" applyBorder="1" applyAlignment="1">
      <alignment horizontal="left" vertical="center"/>
    </xf>
    <xf numFmtId="4" fontId="0" fillId="0" borderId="4" xfId="0" applyNumberFormat="1" applyBorder="1" applyAlignment="1">
      <alignment horizontal="left" vertical="center"/>
    </xf>
    <xf numFmtId="167" fontId="0" fillId="0" borderId="0" xfId="0" applyNumberFormat="1" applyAlignment="1">
      <alignment horizontal="left" vertical="center"/>
    </xf>
    <xf numFmtId="165" fontId="0" fillId="0" borderId="0" xfId="19" applyFont="1" applyAlignment="1">
      <alignment horizontal="left"/>
    </xf>
    <xf numFmtId="165" fontId="0" fillId="7" borderId="0" xfId="19" applyFont="1" applyFill="1" applyBorder="1" applyAlignment="1">
      <alignment horizontal="left"/>
    </xf>
    <xf numFmtId="4" fontId="0" fillId="0" borderId="0" xfId="0" applyNumberFormat="1" applyAlignment="1">
      <alignment horizontal="left"/>
    </xf>
    <xf numFmtId="0" fontId="47" fillId="0" borderId="0" xfId="0" applyFont="1" applyAlignment="1">
      <alignment vertical="center"/>
    </xf>
    <xf numFmtId="0" fontId="18" fillId="0" borderId="3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165" fontId="68" fillId="0" borderId="0" xfId="0" applyNumberFormat="1" applyFont="1"/>
    <xf numFmtId="0" fontId="0" fillId="0" borderId="3" xfId="0" applyBorder="1" applyAlignment="1">
      <alignment horizontal="center" vertical="center" wrapText="1"/>
    </xf>
    <xf numFmtId="2" fontId="0" fillId="0" borderId="1" xfId="19" applyNumberFormat="1" applyFont="1" applyFill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3" xfId="7" applyNumberFormat="1" applyFont="1" applyFill="1" applyBorder="1" applyAlignment="1">
      <alignment horizontal="center" vertical="center"/>
    </xf>
    <xf numFmtId="2" fontId="0" fillId="0" borderId="1" xfId="7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0" fontId="0" fillId="0" borderId="104" xfId="0" applyBorder="1" applyAlignment="1">
      <alignment horizontal="center" vertical="center" wrapText="1"/>
    </xf>
    <xf numFmtId="166" fontId="0" fillId="0" borderId="3" xfId="0" applyNumberFormat="1" applyBorder="1" applyAlignment="1">
      <alignment horizontal="center" vertical="center"/>
    </xf>
    <xf numFmtId="4" fontId="0" fillId="0" borderId="21" xfId="0" applyNumberForma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2" fontId="6" fillId="0" borderId="1" xfId="8" applyNumberFormat="1" applyBorder="1" applyAlignment="1">
      <alignment horizontal="center" vertical="center"/>
    </xf>
    <xf numFmtId="2" fontId="47" fillId="0" borderId="1" xfId="0" applyNumberFormat="1" applyFont="1" applyBorder="1" applyAlignment="1">
      <alignment horizontal="center" vertical="center"/>
    </xf>
    <xf numFmtId="2" fontId="6" fillId="0" borderId="1" xfId="22" applyNumberFormat="1" applyBorder="1" applyAlignment="1">
      <alignment horizontal="center" vertical="center"/>
    </xf>
    <xf numFmtId="1" fontId="8" fillId="0" borderId="1" xfId="25" applyNumberFormat="1" applyFont="1" applyBorder="1" applyAlignment="1">
      <alignment horizontal="center" vertical="center" wrapText="1"/>
    </xf>
    <xf numFmtId="4" fontId="21" fillId="0" borderId="1" xfId="28" applyNumberFormat="1" applyFont="1" applyBorder="1" applyAlignment="1">
      <alignment horizontal="center" vertical="center" wrapText="1"/>
    </xf>
    <xf numFmtId="1" fontId="0" fillId="0" borderId="1" xfId="25" applyNumberFormat="1" applyFont="1" applyBorder="1" applyAlignment="1">
      <alignment horizontal="center" vertical="center" wrapText="1"/>
    </xf>
    <xf numFmtId="1" fontId="0" fillId="0" borderId="5" xfId="25" applyNumberFormat="1" applyFont="1" applyBorder="1" applyAlignment="1">
      <alignment horizontal="center" vertical="center" wrapText="1"/>
    </xf>
    <xf numFmtId="2" fontId="6" fillId="0" borderId="1" xfId="31" applyNumberFormat="1" applyBorder="1" applyAlignment="1">
      <alignment horizontal="center" vertical="center"/>
    </xf>
    <xf numFmtId="2" fontId="6" fillId="0" borderId="1" xfId="5" applyNumberFormat="1" applyBorder="1" applyAlignment="1">
      <alignment horizontal="center" vertical="center"/>
    </xf>
    <xf numFmtId="0" fontId="0" fillId="0" borderId="1" xfId="0" applyBorder="1"/>
    <xf numFmtId="0" fontId="85" fillId="0" borderId="0" xfId="32"/>
    <xf numFmtId="0" fontId="87" fillId="11" borderId="22" xfId="33" applyFont="1" applyFill="1" applyBorder="1" applyAlignment="1">
      <alignment horizontal="center" vertical="center"/>
    </xf>
    <xf numFmtId="0" fontId="87" fillId="11" borderId="3" xfId="33" applyFont="1" applyFill="1" applyBorder="1" applyAlignment="1">
      <alignment horizontal="center" vertical="center"/>
    </xf>
    <xf numFmtId="0" fontId="87" fillId="11" borderId="1" xfId="33" applyFont="1" applyFill="1" applyBorder="1" applyAlignment="1">
      <alignment horizontal="center" vertical="center"/>
    </xf>
    <xf numFmtId="17" fontId="87" fillId="11" borderId="1" xfId="33" applyNumberFormat="1" applyFont="1" applyFill="1" applyBorder="1" applyAlignment="1">
      <alignment horizontal="center" vertical="center"/>
    </xf>
    <xf numFmtId="17" fontId="87" fillId="11" borderId="19" xfId="33" applyNumberFormat="1" applyFont="1" applyFill="1" applyBorder="1" applyAlignment="1">
      <alignment horizontal="center" vertical="center"/>
    </xf>
    <xf numFmtId="0" fontId="88" fillId="11" borderId="0" xfId="32" applyFont="1" applyFill="1"/>
    <xf numFmtId="165" fontId="34" fillId="0" borderId="0" xfId="32" applyNumberFormat="1" applyFont="1"/>
    <xf numFmtId="0" fontId="34" fillId="0" borderId="0" xfId="32" applyFont="1"/>
    <xf numFmtId="0" fontId="90" fillId="11" borderId="0" xfId="32" applyFont="1" applyFill="1"/>
    <xf numFmtId="165" fontId="87" fillId="11" borderId="127" xfId="34" applyFont="1" applyFill="1" applyBorder="1" applyAlignment="1">
      <alignment vertical="center"/>
    </xf>
    <xf numFmtId="9" fontId="87" fillId="11" borderId="127" xfId="12" applyFont="1" applyFill="1" applyBorder="1" applyAlignment="1">
      <alignment horizontal="center" vertical="center"/>
    </xf>
    <xf numFmtId="0" fontId="91" fillId="0" borderId="38" xfId="32" applyFont="1" applyBorder="1"/>
    <xf numFmtId="0" fontId="91" fillId="0" borderId="32" xfId="32" applyFont="1" applyBorder="1"/>
    <xf numFmtId="0" fontId="91" fillId="0" borderId="41" xfId="32" applyFont="1" applyBorder="1"/>
    <xf numFmtId="0" fontId="85" fillId="0" borderId="16" xfId="32" applyBorder="1"/>
    <xf numFmtId="0" fontId="85" fillId="0" borderId="17" xfId="32" applyBorder="1"/>
    <xf numFmtId="0" fontId="85" fillId="0" borderId="37" xfId="32" applyBorder="1"/>
    <xf numFmtId="0" fontId="85" fillId="0" borderId="31" xfId="32" applyBorder="1"/>
    <xf numFmtId="0" fontId="85" fillId="0" borderId="27" xfId="32" applyBorder="1"/>
    <xf numFmtId="10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4" fontId="34" fillId="0" borderId="0" xfId="32" applyNumberFormat="1" applyFont="1"/>
    <xf numFmtId="165" fontId="89" fillId="4" borderId="133" xfId="34" applyFont="1" applyFill="1" applyBorder="1" applyAlignment="1">
      <alignment vertical="center"/>
    </xf>
    <xf numFmtId="10" fontId="89" fillId="4" borderId="136" xfId="34" applyNumberFormat="1" applyFont="1" applyFill="1" applyBorder="1" applyAlignment="1">
      <alignment horizontal="center" vertical="center"/>
    </xf>
    <xf numFmtId="165" fontId="89" fillId="4" borderId="136" xfId="34" applyFont="1" applyFill="1" applyBorder="1" applyAlignment="1">
      <alignment vertical="center"/>
    </xf>
    <xf numFmtId="165" fontId="87" fillId="11" borderId="124" xfId="34" applyFont="1" applyFill="1" applyBorder="1" applyAlignment="1">
      <alignment vertical="center"/>
    </xf>
    <xf numFmtId="9" fontId="87" fillId="11" borderId="124" xfId="12" applyFont="1" applyFill="1" applyBorder="1" applyAlignment="1">
      <alignment horizontal="center" vertical="center"/>
    </xf>
    <xf numFmtId="10" fontId="89" fillId="13" borderId="136" xfId="34" applyNumberFormat="1" applyFont="1" applyFill="1" applyBorder="1" applyAlignment="1">
      <alignment horizontal="center" vertical="center"/>
    </xf>
    <xf numFmtId="10" fontId="89" fillId="4" borderId="136" xfId="34" applyNumberFormat="1" applyFont="1" applyFill="1" applyBorder="1" applyAlignment="1">
      <alignment vertical="center"/>
    </xf>
    <xf numFmtId="165" fontId="87" fillId="4" borderId="140" xfId="34" applyFont="1" applyFill="1" applyBorder="1" applyAlignment="1">
      <alignment vertical="center"/>
    </xf>
    <xf numFmtId="10" fontId="87" fillId="4" borderId="141" xfId="34" applyNumberFormat="1" applyFont="1" applyFill="1" applyBorder="1" applyAlignment="1">
      <alignment vertical="center"/>
    </xf>
    <xf numFmtId="10" fontId="87" fillId="4" borderId="140" xfId="34" applyNumberFormat="1" applyFont="1" applyFill="1" applyBorder="1" applyAlignment="1">
      <alignment vertical="center"/>
    </xf>
    <xf numFmtId="165" fontId="89" fillId="4" borderId="142" xfId="34" applyFont="1" applyFill="1" applyBorder="1" applyAlignment="1">
      <alignment vertical="center"/>
    </xf>
    <xf numFmtId="165" fontId="89" fillId="4" borderId="134" xfId="34" applyFont="1" applyFill="1" applyBorder="1" applyAlignment="1">
      <alignment vertical="center"/>
    </xf>
    <xf numFmtId="10" fontId="89" fillId="13" borderId="135" xfId="34" applyNumberFormat="1" applyFont="1" applyFill="1" applyBorder="1" applyAlignment="1">
      <alignment horizontal="center" vertical="center"/>
    </xf>
    <xf numFmtId="10" fontId="89" fillId="13" borderId="139" xfId="34" applyNumberFormat="1" applyFont="1" applyFill="1" applyBorder="1" applyAlignment="1">
      <alignment horizontal="center" vertical="center"/>
    </xf>
    <xf numFmtId="165" fontId="89" fillId="4" borderId="135" xfId="34" applyFont="1" applyFill="1" applyBorder="1" applyAlignment="1">
      <alignment vertical="center"/>
    </xf>
    <xf numFmtId="165" fontId="89" fillId="4" borderId="139" xfId="34" applyFont="1" applyFill="1" applyBorder="1" applyAlignment="1">
      <alignment vertical="center"/>
    </xf>
    <xf numFmtId="10" fontId="89" fillId="4" borderId="139" xfId="34" applyNumberFormat="1" applyFont="1" applyFill="1" applyBorder="1" applyAlignment="1">
      <alignment vertical="center"/>
    </xf>
    <xf numFmtId="10" fontId="89" fillId="4" borderId="139" xfId="34" applyNumberFormat="1" applyFont="1" applyFill="1" applyBorder="1" applyAlignment="1">
      <alignment horizontal="center" vertical="center"/>
    </xf>
    <xf numFmtId="10" fontId="89" fillId="0" borderId="136" xfId="34" applyNumberFormat="1" applyFont="1" applyFill="1" applyBorder="1" applyAlignment="1">
      <alignment horizontal="center" vertical="center"/>
    </xf>
    <xf numFmtId="10" fontId="89" fillId="0" borderId="135" xfId="34" applyNumberFormat="1" applyFont="1" applyFill="1" applyBorder="1" applyAlignment="1">
      <alignment horizontal="center" vertical="center"/>
    </xf>
    <xf numFmtId="165" fontId="89" fillId="0" borderId="133" xfId="34" applyFont="1" applyFill="1" applyBorder="1" applyAlignment="1">
      <alignment vertical="center"/>
    </xf>
    <xf numFmtId="165" fontId="89" fillId="4" borderId="143" xfId="34" applyFont="1" applyFill="1" applyBorder="1" applyAlignment="1">
      <alignment vertical="center"/>
    </xf>
    <xf numFmtId="165" fontId="87" fillId="4" borderId="140" xfId="34" applyFont="1" applyFill="1" applyBorder="1" applyAlignment="1">
      <alignment horizontal="center" vertical="center"/>
    </xf>
    <xf numFmtId="10" fontId="87" fillId="4" borderId="140" xfId="34" applyNumberFormat="1" applyFont="1" applyFill="1" applyBorder="1" applyAlignment="1">
      <alignment horizontal="right" vertical="center"/>
    </xf>
    <xf numFmtId="0" fontId="68" fillId="0" borderId="0" xfId="0" applyFont="1" applyAlignment="1">
      <alignment vertical="center"/>
    </xf>
    <xf numFmtId="10" fontId="0" fillId="0" borderId="0" xfId="0" applyNumberFormat="1"/>
    <xf numFmtId="165" fontId="0" fillId="0" borderId="0" xfId="19" applyFont="1" applyAlignment="1">
      <alignment horizontal="center" vertical="center"/>
    </xf>
    <xf numFmtId="165" fontId="7" fillId="4" borderId="0" xfId="19" applyFont="1" applyFill="1" applyAlignment="1">
      <alignment horizontal="left" vertical="top"/>
    </xf>
    <xf numFmtId="10" fontId="7" fillId="4" borderId="0" xfId="18" applyNumberFormat="1" applyFont="1" applyFill="1" applyAlignment="1">
      <alignment horizontal="left" vertical="top"/>
    </xf>
    <xf numFmtId="0" fontId="1" fillId="0" borderId="16" xfId="0" applyFont="1" applyBorder="1" applyAlignment="1">
      <alignment horizontal="center" vertical="center" wrapText="1"/>
    </xf>
    <xf numFmtId="10" fontId="4" fillId="0" borderId="17" xfId="0" applyNumberFormat="1" applyFont="1" applyBorder="1" applyAlignment="1">
      <alignment horizontal="center" vertical="center"/>
    </xf>
    <xf numFmtId="0" fontId="1" fillId="0" borderId="115" xfId="0" applyFont="1" applyBorder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/>
    </xf>
    <xf numFmtId="10" fontId="8" fillId="0" borderId="2" xfId="0" applyNumberFormat="1" applyFont="1" applyBorder="1" applyAlignment="1">
      <alignment horizontal="center" vertical="center"/>
    </xf>
    <xf numFmtId="2" fontId="8" fillId="0" borderId="2" xfId="0" applyNumberFormat="1" applyFont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5" fontId="0" fillId="0" borderId="0" xfId="19" applyFont="1" applyAlignment="1">
      <alignment vertical="center"/>
    </xf>
    <xf numFmtId="0" fontId="68" fillId="0" borderId="0" xfId="0" applyFont="1" applyAlignment="1">
      <alignment horizontal="left" vertical="center"/>
    </xf>
    <xf numFmtId="10" fontId="93" fillId="0" borderId="17" xfId="0" applyNumberFormat="1" applyFont="1" applyBorder="1" applyAlignment="1">
      <alignment horizontal="center" vertical="center"/>
    </xf>
    <xf numFmtId="0" fontId="94" fillId="0" borderId="16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/>
    </xf>
    <xf numFmtId="4" fontId="8" fillId="0" borderId="19" xfId="0" applyNumberFormat="1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0" fontId="68" fillId="14" borderId="0" xfId="0" applyFont="1" applyFill="1" applyAlignment="1">
      <alignment horizontal="left" vertical="center"/>
    </xf>
    <xf numFmtId="0" fontId="17" fillId="0" borderId="37" xfId="0" applyFont="1" applyBorder="1" applyAlignment="1">
      <alignment horizontal="center" vertical="center"/>
    </xf>
    <xf numFmtId="172" fontId="90" fillId="0" borderId="17" xfId="0" applyNumberFormat="1" applyFont="1" applyBorder="1" applyAlignment="1">
      <alignment horizontal="right" vertical="center"/>
    </xf>
    <xf numFmtId="172" fontId="17" fillId="0" borderId="27" xfId="0" applyNumberFormat="1" applyFont="1" applyBorder="1" applyAlignment="1">
      <alignment vertical="center"/>
    </xf>
    <xf numFmtId="0" fontId="11" fillId="0" borderId="111" xfId="3" applyFont="1" applyBorder="1" applyAlignment="1">
      <alignment vertical="center"/>
    </xf>
    <xf numFmtId="0" fontId="11" fillId="0" borderId="16" xfId="3" applyFont="1" applyBorder="1" applyAlignment="1">
      <alignment vertical="center"/>
    </xf>
    <xf numFmtId="0" fontId="24" fillId="0" borderId="16" xfId="3" applyFont="1" applyBorder="1" applyAlignment="1">
      <alignment vertical="center"/>
    </xf>
    <xf numFmtId="0" fontId="11" fillId="0" borderId="32" xfId="3" applyFont="1" applyBorder="1" applyAlignment="1">
      <alignment vertical="center"/>
    </xf>
    <xf numFmtId="166" fontId="0" fillId="0" borderId="0" xfId="0" applyNumberFormat="1" applyAlignment="1">
      <alignment horizontal="left" vertical="center"/>
    </xf>
    <xf numFmtId="165" fontId="95" fillId="11" borderId="0" xfId="32" applyNumberFormat="1" applyFont="1" applyFill="1"/>
    <xf numFmtId="44" fontId="85" fillId="0" borderId="0" xfId="32" applyNumberFormat="1"/>
    <xf numFmtId="43" fontId="17" fillId="0" borderId="27" xfId="7" applyFont="1" applyFill="1" applyBorder="1" applyAlignment="1">
      <alignment horizontal="right"/>
    </xf>
    <xf numFmtId="0" fontId="59" fillId="0" borderId="0" xfId="23" quotePrefix="1" applyFont="1" applyAlignment="1">
      <alignment horizontal="left" vertical="center"/>
    </xf>
    <xf numFmtId="0" fontId="59" fillId="0" borderId="13" xfId="23" quotePrefix="1" applyFont="1" applyBorder="1" applyAlignment="1">
      <alignment horizontal="left" vertical="center"/>
    </xf>
    <xf numFmtId="0" fontId="63" fillId="0" borderId="0" xfId="23" quotePrefix="1" applyFont="1" applyAlignment="1">
      <alignment horizontal="left" vertical="center"/>
    </xf>
    <xf numFmtId="0" fontId="63" fillId="0" borderId="17" xfId="23" quotePrefix="1" applyFont="1" applyBorder="1" applyAlignment="1">
      <alignment horizontal="left" vertical="center"/>
    </xf>
    <xf numFmtId="0" fontId="52" fillId="0" borderId="37" xfId="3" applyFont="1" applyBorder="1" applyAlignment="1">
      <alignment horizontal="left" vertical="top" wrapText="1"/>
    </xf>
    <xf numFmtId="0" fontId="52" fillId="0" borderId="31" xfId="3" applyFont="1" applyBorder="1" applyAlignment="1">
      <alignment horizontal="left" vertical="top" wrapText="1"/>
    </xf>
    <xf numFmtId="0" fontId="52" fillId="0" borderId="27" xfId="3" applyFont="1" applyBorder="1" applyAlignment="1">
      <alignment horizontal="left" vertical="top" wrapText="1"/>
    </xf>
    <xf numFmtId="0" fontId="55" fillId="3" borderId="2" xfId="23" applyFont="1" applyFill="1" applyBorder="1" applyAlignment="1">
      <alignment horizontal="center" vertical="center" wrapText="1"/>
    </xf>
    <xf numFmtId="0" fontId="55" fillId="3" borderId="3" xfId="23" applyFont="1" applyFill="1" applyBorder="1" applyAlignment="1">
      <alignment horizontal="center" vertical="center" wrapText="1"/>
    </xf>
    <xf numFmtId="0" fontId="55" fillId="3" borderId="4" xfId="23" applyFont="1" applyFill="1" applyBorder="1" applyAlignment="1">
      <alignment horizontal="center" vertical="center" wrapText="1"/>
    </xf>
    <xf numFmtId="0" fontId="56" fillId="0" borderId="30" xfId="23" applyFont="1" applyBorder="1" applyAlignment="1">
      <alignment horizontal="center" vertical="center"/>
    </xf>
    <xf numFmtId="0" fontId="56" fillId="0" borderId="0" xfId="23" applyFont="1" applyAlignment="1">
      <alignment horizontal="center" vertical="center"/>
    </xf>
    <xf numFmtId="0" fontId="51" fillId="9" borderId="38" xfId="3" applyFont="1" applyFill="1" applyBorder="1" applyAlignment="1">
      <alignment horizontal="center" vertical="center"/>
    </xf>
    <xf numFmtId="0" fontId="51" fillId="9" borderId="32" xfId="3" applyFont="1" applyFill="1" applyBorder="1" applyAlignment="1">
      <alignment horizontal="center" vertical="center"/>
    </xf>
    <xf numFmtId="0" fontId="51" fillId="9" borderId="16" xfId="3" applyFont="1" applyFill="1" applyBorder="1" applyAlignment="1">
      <alignment horizontal="center" vertical="center"/>
    </xf>
    <xf numFmtId="0" fontId="51" fillId="9" borderId="0" xfId="3" applyFont="1" applyFill="1" applyAlignment="1">
      <alignment horizontal="center" vertical="center"/>
    </xf>
    <xf numFmtId="0" fontId="2" fillId="7" borderId="16" xfId="3" applyFont="1" applyFill="1" applyBorder="1" applyAlignment="1">
      <alignment horizontal="left" vertical="center" wrapText="1"/>
    </xf>
    <xf numFmtId="0" fontId="2" fillId="7" borderId="0" xfId="3" applyFont="1" applyFill="1" applyAlignment="1">
      <alignment horizontal="left" vertical="center" wrapText="1"/>
    </xf>
    <xf numFmtId="0" fontId="4" fillId="7" borderId="0" xfId="3" applyFont="1" applyFill="1" applyAlignment="1">
      <alignment horizontal="left" vertical="center" wrapText="1"/>
    </xf>
    <xf numFmtId="0" fontId="52" fillId="7" borderId="0" xfId="3" applyFont="1" applyFill="1" applyAlignment="1">
      <alignment horizontal="left" vertical="center" wrapText="1"/>
    </xf>
    <xf numFmtId="0" fontId="52" fillId="7" borderId="17" xfId="3" applyFont="1" applyFill="1" applyBorder="1" applyAlignment="1">
      <alignment horizontal="left" vertical="center" wrapText="1"/>
    </xf>
    <xf numFmtId="0" fontId="2" fillId="7" borderId="16" xfId="3" applyFont="1" applyFill="1" applyBorder="1" applyAlignment="1">
      <alignment horizontal="left" vertical="center"/>
    </xf>
    <xf numFmtId="0" fontId="2" fillId="7" borderId="0" xfId="3" applyFont="1" applyFill="1" applyAlignment="1">
      <alignment horizontal="left" vertical="center"/>
    </xf>
    <xf numFmtId="0" fontId="4" fillId="0" borderId="0" xfId="3" applyFont="1" applyAlignment="1">
      <alignment horizontal="left" vertical="center"/>
    </xf>
    <xf numFmtId="0" fontId="52" fillId="0" borderId="0" xfId="3" applyFont="1" applyAlignment="1">
      <alignment horizontal="left" vertical="center"/>
    </xf>
    <xf numFmtId="0" fontId="52" fillId="0" borderId="17" xfId="3" applyFont="1" applyBorder="1" applyAlignment="1">
      <alignment horizontal="left" vertical="center"/>
    </xf>
    <xf numFmtId="0" fontId="4" fillId="7" borderId="0" xfId="3" applyFont="1" applyFill="1" applyAlignment="1">
      <alignment horizontal="left" vertical="center"/>
    </xf>
    <xf numFmtId="0" fontId="4" fillId="7" borderId="17" xfId="3" applyFont="1" applyFill="1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92" fillId="0" borderId="38" xfId="0" applyFont="1" applyBorder="1" applyAlignment="1">
      <alignment horizontal="left" vertical="center" wrapText="1"/>
    </xf>
    <xf numFmtId="0" fontId="92" fillId="0" borderId="32" xfId="0" applyFont="1" applyBorder="1" applyAlignment="1">
      <alignment horizontal="left" vertical="center" wrapText="1"/>
    </xf>
    <xf numFmtId="0" fontId="92" fillId="0" borderId="41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166" fontId="1" fillId="0" borderId="2" xfId="0" applyNumberFormat="1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2" fillId="0" borderId="118" xfId="0" applyFont="1" applyBorder="1" applyAlignment="1">
      <alignment horizontal="right"/>
    </xf>
    <xf numFmtId="0" fontId="2" fillId="0" borderId="108" xfId="0" applyFont="1" applyBorder="1" applyAlignment="1">
      <alignment horizontal="right"/>
    </xf>
    <xf numFmtId="0" fontId="2" fillId="0" borderId="29" xfId="0" applyFont="1" applyBorder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0" fontId="0" fillId="0" borderId="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0" fontId="2" fillId="3" borderId="144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14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46" xfId="0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9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1" fillId="0" borderId="38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53" fillId="0" borderId="39" xfId="0" applyFont="1" applyBorder="1" applyAlignment="1">
      <alignment horizontal="center" vertical="center"/>
    </xf>
    <xf numFmtId="0" fontId="53" fillId="0" borderId="33" xfId="0" applyFont="1" applyBorder="1" applyAlignment="1">
      <alignment horizontal="center" vertical="center"/>
    </xf>
    <xf numFmtId="0" fontId="53" fillId="0" borderId="32" xfId="0" applyFont="1" applyBorder="1" applyAlignment="1">
      <alignment horizontal="center" vertical="center"/>
    </xf>
    <xf numFmtId="0" fontId="53" fillId="0" borderId="40" xfId="0" applyFont="1" applyBorder="1" applyAlignment="1">
      <alignment horizontal="center" vertical="center"/>
    </xf>
    <xf numFmtId="0" fontId="2" fillId="3" borderId="145" xfId="0" applyFont="1" applyFill="1" applyBorder="1" applyAlignment="1">
      <alignment horizontal="center" vertical="center" wrapText="1"/>
    </xf>
    <xf numFmtId="0" fontId="2" fillId="3" borderId="123" xfId="0" applyFont="1" applyFill="1" applyBorder="1" applyAlignment="1">
      <alignment horizontal="center" wrapText="1"/>
    </xf>
    <xf numFmtId="0" fontId="2" fillId="3" borderId="68" xfId="0" applyFont="1" applyFill="1" applyBorder="1" applyAlignment="1">
      <alignment horizontal="center" wrapText="1"/>
    </xf>
    <xf numFmtId="0" fontId="2" fillId="3" borderId="123" xfId="0" applyFont="1" applyFill="1" applyBorder="1" applyAlignment="1">
      <alignment horizontal="center" vertical="center" wrapText="1"/>
    </xf>
    <xf numFmtId="0" fontId="2" fillId="3" borderId="68" xfId="0" applyFont="1" applyFill="1" applyBorder="1" applyAlignment="1">
      <alignment horizontal="center" vertical="center" wrapText="1"/>
    </xf>
    <xf numFmtId="10" fontId="89" fillId="4" borderId="138" xfId="12" applyNumberFormat="1" applyFont="1" applyFill="1" applyBorder="1" applyAlignment="1">
      <alignment horizontal="center" vertical="center"/>
    </xf>
    <xf numFmtId="10" fontId="89" fillId="4" borderId="139" xfId="12" applyNumberFormat="1" applyFont="1" applyFill="1" applyBorder="1" applyAlignment="1">
      <alignment horizontal="center" vertical="center"/>
    </xf>
    <xf numFmtId="0" fontId="89" fillId="4" borderId="132" xfId="33" applyFont="1" applyFill="1" applyBorder="1" applyAlignment="1">
      <alignment horizontal="center" vertical="center"/>
    </xf>
    <xf numFmtId="0" fontId="89" fillId="4" borderId="135" xfId="33" applyFont="1" applyFill="1" applyBorder="1" applyAlignment="1">
      <alignment horizontal="center" vertical="center"/>
    </xf>
    <xf numFmtId="0" fontId="89" fillId="4" borderId="129" xfId="33" applyFont="1" applyFill="1" applyBorder="1" applyAlignment="1">
      <alignment horizontal="center" vertical="center"/>
    </xf>
    <xf numFmtId="0" fontId="89" fillId="4" borderId="136" xfId="33" applyFont="1" applyFill="1" applyBorder="1" applyAlignment="1">
      <alignment horizontal="center" vertical="center"/>
    </xf>
    <xf numFmtId="165" fontId="89" fillId="4" borderId="129" xfId="34" applyFont="1" applyFill="1" applyBorder="1" applyAlignment="1">
      <alignment horizontal="center" vertical="center"/>
    </xf>
    <xf numFmtId="165" fontId="89" fillId="4" borderId="136" xfId="34" applyFont="1" applyFill="1" applyBorder="1" applyAlignment="1">
      <alignment horizontal="center" vertical="center"/>
    </xf>
    <xf numFmtId="0" fontId="89" fillId="0" borderId="129" xfId="33" applyFont="1" applyBorder="1" applyAlignment="1">
      <alignment horizontal="center" vertical="center"/>
    </xf>
    <xf numFmtId="0" fontId="89" fillId="0" borderId="136" xfId="33" applyFont="1" applyBorder="1" applyAlignment="1">
      <alignment horizontal="center" vertical="center"/>
    </xf>
    <xf numFmtId="165" fontId="89" fillId="0" borderId="129" xfId="34" applyFont="1" applyFill="1" applyBorder="1" applyAlignment="1">
      <alignment horizontal="center" vertical="center"/>
    </xf>
    <xf numFmtId="165" fontId="89" fillId="0" borderId="136" xfId="34" applyFont="1" applyFill="1" applyBorder="1" applyAlignment="1">
      <alignment horizontal="center" vertical="center"/>
    </xf>
    <xf numFmtId="0" fontId="86" fillId="0" borderId="23" xfId="32" applyFont="1" applyBorder="1" applyAlignment="1">
      <alignment horizontal="center" vertical="center"/>
    </xf>
    <xf numFmtId="0" fontId="86" fillId="0" borderId="24" xfId="32" applyFont="1" applyBorder="1" applyAlignment="1">
      <alignment horizontal="center" vertical="center"/>
    </xf>
    <xf numFmtId="0" fontId="86" fillId="0" borderId="105" xfId="32" applyFont="1" applyBorder="1" applyAlignment="1">
      <alignment horizontal="center" vertical="center"/>
    </xf>
    <xf numFmtId="0" fontId="87" fillId="11" borderId="130" xfId="33" applyFont="1" applyFill="1" applyBorder="1" applyAlignment="1">
      <alignment horizontal="center" vertical="center"/>
    </xf>
    <xf numFmtId="0" fontId="87" fillId="11" borderId="131" xfId="33" applyFont="1" applyFill="1" applyBorder="1" applyAlignment="1">
      <alignment horizontal="center" vertical="center"/>
    </xf>
    <xf numFmtId="165" fontId="87" fillId="11" borderId="137" xfId="34" applyFont="1" applyFill="1" applyBorder="1" applyAlignment="1">
      <alignment horizontal="center" vertical="center"/>
    </xf>
    <xf numFmtId="165" fontId="87" fillId="11" borderId="128" xfId="34" applyFont="1" applyFill="1" applyBorder="1" applyAlignment="1">
      <alignment horizontal="center" vertical="center"/>
    </xf>
    <xf numFmtId="0" fontId="87" fillId="11" borderId="125" xfId="33" applyFont="1" applyFill="1" applyBorder="1" applyAlignment="1">
      <alignment horizontal="center" vertical="center"/>
    </xf>
    <xf numFmtId="0" fontId="87" fillId="11" borderId="126" xfId="33" applyFont="1" applyFill="1" applyBorder="1" applyAlignment="1">
      <alignment horizontal="center" vertical="center"/>
    </xf>
    <xf numFmtId="0" fontId="89" fillId="4" borderId="129" xfId="33" applyFont="1" applyFill="1" applyBorder="1" applyAlignment="1">
      <alignment horizontal="center" vertical="center" wrapText="1"/>
    </xf>
    <xf numFmtId="0" fontId="89" fillId="4" borderId="136" xfId="33" applyFont="1" applyFill="1" applyBorder="1" applyAlignment="1">
      <alignment horizontal="center" vertical="center" wrapText="1"/>
    </xf>
    <xf numFmtId="0" fontId="15" fillId="0" borderId="31" xfId="0" applyFont="1" applyBorder="1" applyAlignment="1">
      <alignment vertical="center" wrapText="1"/>
    </xf>
    <xf numFmtId="0" fontId="16" fillId="0" borderId="31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7" fillId="0" borderId="38" xfId="0" applyFont="1" applyBorder="1" applyAlignment="1">
      <alignment vertical="center"/>
    </xf>
    <xf numFmtId="0" fontId="17" fillId="0" borderId="32" xfId="0" applyFont="1" applyBorder="1" applyAlignment="1">
      <alignment vertical="center"/>
    </xf>
    <xf numFmtId="0" fontId="17" fillId="0" borderId="37" xfId="0" applyFont="1" applyBorder="1" applyAlignment="1">
      <alignment vertical="center"/>
    </xf>
    <xf numFmtId="0" fontId="17" fillId="0" borderId="31" xfId="0" applyFont="1" applyBorder="1" applyAlignment="1">
      <alignment vertical="center"/>
    </xf>
    <xf numFmtId="0" fontId="17" fillId="0" borderId="32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/>
    </xf>
    <xf numFmtId="0" fontId="17" fillId="0" borderId="33" xfId="0" applyFont="1" applyBorder="1"/>
    <xf numFmtId="0" fontId="17" fillId="0" borderId="33" xfId="0" applyFont="1" applyBorder="1" applyAlignment="1">
      <alignment horizontal="right"/>
    </xf>
    <xf numFmtId="0" fontId="17" fillId="0" borderId="40" xfId="0" applyFont="1" applyBorder="1" applyAlignment="1">
      <alignment horizontal="right"/>
    </xf>
    <xf numFmtId="172" fontId="18" fillId="0" borderId="32" xfId="0" applyNumberFormat="1" applyFont="1" applyBorder="1" applyAlignment="1">
      <alignment horizontal="center" vertical="top"/>
    </xf>
    <xf numFmtId="0" fontId="17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172" fontId="18" fillId="0" borderId="0" xfId="0" applyNumberFormat="1" applyFont="1" applyAlignment="1">
      <alignment horizontal="right"/>
    </xf>
    <xf numFmtId="0" fontId="18" fillId="0" borderId="17" xfId="0" applyFont="1" applyBorder="1" applyAlignment="1">
      <alignment horizontal="right"/>
    </xf>
    <xf numFmtId="0" fontId="17" fillId="0" borderId="16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172" fontId="18" fillId="0" borderId="0" xfId="0" applyNumberFormat="1" applyFont="1" applyAlignment="1">
      <alignment horizontal="center" vertical="top"/>
    </xf>
    <xf numFmtId="0" fontId="18" fillId="0" borderId="0" xfId="0" applyFont="1" applyAlignment="1">
      <alignment horizontal="center"/>
    </xf>
    <xf numFmtId="0" fontId="18" fillId="0" borderId="33" xfId="0" applyFont="1" applyBorder="1" applyAlignment="1">
      <alignment horizontal="right"/>
    </xf>
    <xf numFmtId="0" fontId="17" fillId="0" borderId="32" xfId="0" applyFont="1" applyBorder="1" applyAlignment="1">
      <alignment horizontal="right"/>
    </xf>
    <xf numFmtId="0" fontId="17" fillId="0" borderId="41" xfId="0" applyFont="1" applyBorder="1" applyAlignment="1">
      <alignment horizontal="right"/>
    </xf>
    <xf numFmtId="0" fontId="17" fillId="0" borderId="31" xfId="0" applyFont="1" applyBorder="1" applyAlignment="1">
      <alignment horizontal="right"/>
    </xf>
    <xf numFmtId="0" fontId="18" fillId="0" borderId="31" xfId="0" applyFont="1" applyBorder="1" applyAlignment="1">
      <alignment horizontal="right"/>
    </xf>
    <xf numFmtId="0" fontId="17" fillId="0" borderId="17" xfId="0" applyFont="1" applyBorder="1" applyAlignment="1">
      <alignment horizontal="right"/>
    </xf>
    <xf numFmtId="0" fontId="17" fillId="0" borderId="33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173" fontId="18" fillId="0" borderId="0" xfId="0" applyNumberFormat="1" applyFont="1" applyAlignment="1">
      <alignment horizontal="center"/>
    </xf>
    <xf numFmtId="0" fontId="18" fillId="0" borderId="32" xfId="0" applyFont="1" applyBorder="1" applyAlignment="1">
      <alignment horizontal="center"/>
    </xf>
    <xf numFmtId="0" fontId="17" fillId="0" borderId="31" xfId="0" applyFont="1" applyBorder="1" applyAlignment="1">
      <alignment horizontal="right" vertical="center"/>
    </xf>
    <xf numFmtId="0" fontId="18" fillId="0" borderId="31" xfId="0" applyFont="1" applyBorder="1" applyAlignment="1">
      <alignment horizontal="right" vertical="center"/>
    </xf>
    <xf numFmtId="0" fontId="17" fillId="0" borderId="33" xfId="0" applyFont="1" applyBorder="1" applyAlignment="1">
      <alignment vertical="center"/>
    </xf>
    <xf numFmtId="0" fontId="17" fillId="0" borderId="33" xfId="0" applyFont="1" applyBorder="1" applyAlignment="1">
      <alignment horizontal="right" vertical="center"/>
    </xf>
    <xf numFmtId="0" fontId="17" fillId="0" borderId="40" xfId="0" applyFont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172" fontId="18" fillId="0" borderId="0" xfId="0" applyNumberFormat="1" applyFont="1" applyAlignment="1">
      <alignment horizontal="right" vertical="center"/>
    </xf>
    <xf numFmtId="0" fontId="18" fillId="0" borderId="17" xfId="0" applyFont="1" applyBorder="1" applyAlignment="1">
      <alignment horizontal="right" vertical="center"/>
    </xf>
    <xf numFmtId="0" fontId="17" fillId="0" borderId="32" xfId="0" applyFont="1" applyBorder="1" applyAlignment="1">
      <alignment horizontal="right" vertical="center"/>
    </xf>
    <xf numFmtId="0" fontId="17" fillId="0" borderId="41" xfId="0" applyFont="1" applyBorder="1" applyAlignment="1">
      <alignment horizontal="right" vertical="center"/>
    </xf>
    <xf numFmtId="0" fontId="17" fillId="0" borderId="17" xfId="0" applyFont="1" applyBorder="1" applyAlignment="1">
      <alignment horizontal="right" vertical="center"/>
    </xf>
    <xf numFmtId="173" fontId="18" fillId="0" borderId="0" xfId="0" applyNumberFormat="1" applyFont="1" applyAlignment="1">
      <alignment horizontal="center" vertical="center" wrapText="1"/>
    </xf>
    <xf numFmtId="0" fontId="17" fillId="0" borderId="39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0" fontId="25" fillId="0" borderId="1" xfId="5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/>
    </xf>
    <xf numFmtId="0" fontId="11" fillId="0" borderId="3" xfId="3" applyFont="1" applyBorder="1" applyAlignment="1">
      <alignment horizontal="center" vertical="center"/>
    </xf>
    <xf numFmtId="0" fontId="11" fillId="0" borderId="4" xfId="3" applyFont="1" applyBorder="1" applyAlignment="1">
      <alignment horizontal="center" vertical="center"/>
    </xf>
    <xf numFmtId="0" fontId="24" fillId="0" borderId="30" xfId="3" applyFont="1" applyBorder="1" applyAlignment="1">
      <alignment horizontal="left" vertical="center"/>
    </xf>
    <xf numFmtId="0" fontId="24" fillId="0" borderId="0" xfId="3" applyFont="1" applyAlignment="1">
      <alignment horizontal="left" vertical="center"/>
    </xf>
    <xf numFmtId="0" fontId="24" fillId="0" borderId="13" xfId="3" applyFont="1" applyBorder="1" applyAlignment="1">
      <alignment horizontal="left" vertical="center"/>
    </xf>
    <xf numFmtId="0" fontId="0" fillId="0" borderId="30" xfId="5" applyFont="1" applyBorder="1" applyAlignment="1">
      <alignment horizontal="right" vertical="center"/>
    </xf>
    <xf numFmtId="0" fontId="6" fillId="0" borderId="0" xfId="5" applyAlignment="1">
      <alignment horizontal="right" vertical="center"/>
    </xf>
    <xf numFmtId="0" fontId="6" fillId="0" borderId="13" xfId="5" applyBorder="1" applyAlignment="1">
      <alignment horizontal="right" vertical="center"/>
    </xf>
    <xf numFmtId="0" fontId="32" fillId="0" borderId="48" xfId="4" applyFont="1" applyBorder="1" applyAlignment="1">
      <alignment horizontal="right" vertical="center"/>
    </xf>
    <xf numFmtId="0" fontId="32" fillId="0" borderId="49" xfId="4" applyFont="1" applyBorder="1" applyAlignment="1">
      <alignment horizontal="right" vertical="center"/>
    </xf>
    <xf numFmtId="0" fontId="32" fillId="0" borderId="50" xfId="4" applyFont="1" applyBorder="1" applyAlignment="1">
      <alignment horizontal="right" vertical="center"/>
    </xf>
    <xf numFmtId="169" fontId="32" fillId="5" borderId="44" xfId="4" applyNumberFormat="1" applyFont="1" applyFill="1" applyBorder="1" applyAlignment="1">
      <alignment horizontal="right" vertical="center"/>
    </xf>
    <xf numFmtId="169" fontId="32" fillId="5" borderId="45" xfId="4" applyNumberFormat="1" applyFont="1" applyFill="1" applyBorder="1" applyAlignment="1">
      <alignment horizontal="right" vertical="center"/>
    </xf>
    <xf numFmtId="169" fontId="32" fillId="5" borderId="47" xfId="4" applyNumberFormat="1" applyFont="1" applyFill="1" applyBorder="1" applyAlignment="1">
      <alignment horizontal="right" vertical="center"/>
    </xf>
    <xf numFmtId="0" fontId="26" fillId="0" borderId="30" xfId="5" applyFont="1" applyBorder="1" applyAlignment="1">
      <alignment horizontal="center" vertical="center" wrapText="1"/>
    </xf>
    <xf numFmtId="0" fontId="26" fillId="0" borderId="0" xfId="5" applyFont="1" applyAlignment="1">
      <alignment horizontal="center" vertical="center" wrapText="1"/>
    </xf>
    <xf numFmtId="0" fontId="26" fillId="0" borderId="13" xfId="5" applyFont="1" applyBorder="1" applyAlignment="1">
      <alignment horizontal="center" vertical="center" wrapText="1"/>
    </xf>
    <xf numFmtId="0" fontId="27" fillId="0" borderId="30" xfId="5" applyFont="1" applyBorder="1" applyAlignment="1">
      <alignment horizontal="right" vertical="center"/>
    </xf>
    <xf numFmtId="0" fontId="27" fillId="0" borderId="0" xfId="5" applyFont="1" applyAlignment="1">
      <alignment horizontal="right" vertical="center"/>
    </xf>
    <xf numFmtId="0" fontId="27" fillId="0" borderId="13" xfId="5" applyFont="1" applyBorder="1" applyAlignment="1">
      <alignment horizontal="right" vertical="center"/>
    </xf>
    <xf numFmtId="0" fontId="28" fillId="5" borderId="44" xfId="4" applyFont="1" applyFill="1" applyBorder="1" applyAlignment="1">
      <alignment horizontal="right" vertical="center"/>
    </xf>
    <xf numFmtId="0" fontId="28" fillId="5" borderId="45" xfId="4" applyFont="1" applyFill="1" applyBorder="1" applyAlignment="1">
      <alignment horizontal="right" vertical="center"/>
    </xf>
    <xf numFmtId="0" fontId="28" fillId="5" borderId="44" xfId="4" applyFont="1" applyFill="1" applyBorder="1" applyAlignment="1">
      <alignment horizontal="center" vertical="center"/>
    </xf>
    <xf numFmtId="0" fontId="28" fillId="5" borderId="46" xfId="4" applyFont="1" applyFill="1" applyBorder="1" applyAlignment="1">
      <alignment horizontal="center" vertical="center"/>
    </xf>
    <xf numFmtId="0" fontId="28" fillId="5" borderId="45" xfId="4" applyFont="1" applyFill="1" applyBorder="1" applyAlignment="1">
      <alignment horizontal="center" vertical="center"/>
    </xf>
    <xf numFmtId="0" fontId="28" fillId="5" borderId="47" xfId="4" applyFont="1" applyFill="1" applyBorder="1" applyAlignment="1">
      <alignment horizontal="center" vertical="center"/>
    </xf>
    <xf numFmtId="174" fontId="28" fillId="0" borderId="44" xfId="4" applyNumberFormat="1" applyFont="1" applyBorder="1" applyAlignment="1">
      <alignment horizontal="right" vertical="top"/>
    </xf>
    <xf numFmtId="174" fontId="28" fillId="0" borderId="45" xfId="4" applyNumberFormat="1" applyFont="1" applyBorder="1" applyAlignment="1">
      <alignment horizontal="right" vertical="top"/>
    </xf>
    <xf numFmtId="174" fontId="28" fillId="0" borderId="46" xfId="4" applyNumberFormat="1" applyFont="1" applyBorder="1" applyAlignment="1">
      <alignment horizontal="right" vertical="top"/>
    </xf>
    <xf numFmtId="169" fontId="28" fillId="0" borderId="44" xfId="4" applyNumberFormat="1" applyFont="1" applyBorder="1" applyAlignment="1">
      <alignment horizontal="right" vertical="top"/>
    </xf>
    <xf numFmtId="169" fontId="28" fillId="0" borderId="46" xfId="4" applyNumberFormat="1" applyFont="1" applyBorder="1" applyAlignment="1">
      <alignment horizontal="right" vertical="top"/>
    </xf>
    <xf numFmtId="169" fontId="28" fillId="0" borderId="45" xfId="4" applyNumberFormat="1" applyFont="1" applyBorder="1" applyAlignment="1">
      <alignment horizontal="right" vertical="top"/>
    </xf>
    <xf numFmtId="169" fontId="28" fillId="0" borderId="47" xfId="4" applyNumberFormat="1" applyFont="1" applyBorder="1" applyAlignment="1">
      <alignment horizontal="right" vertical="top"/>
    </xf>
    <xf numFmtId="0" fontId="28" fillId="0" borderId="54" xfId="4" applyFont="1" applyBorder="1" applyAlignment="1">
      <alignment horizontal="right" vertical="center"/>
    </xf>
    <xf numFmtId="0" fontId="28" fillId="0" borderId="45" xfId="4" applyFont="1" applyBorder="1" applyAlignment="1">
      <alignment horizontal="right" vertical="center"/>
    </xf>
    <xf numFmtId="0" fontId="28" fillId="0" borderId="46" xfId="4" applyFont="1" applyBorder="1" applyAlignment="1">
      <alignment horizontal="right" vertical="center"/>
    </xf>
    <xf numFmtId="0" fontId="32" fillId="0" borderId="0" xfId="4" applyFont="1" applyAlignment="1">
      <alignment horizontal="right" vertical="center"/>
    </xf>
    <xf numFmtId="0" fontId="28" fillId="5" borderId="51" xfId="4" applyFont="1" applyFill="1" applyBorder="1" applyAlignment="1">
      <alignment horizontal="right" vertical="top"/>
    </xf>
    <xf numFmtId="0" fontId="28" fillId="5" borderId="49" xfId="4" applyFont="1" applyFill="1" applyBorder="1" applyAlignment="1">
      <alignment horizontal="right" vertical="top"/>
    </xf>
    <xf numFmtId="0" fontId="28" fillId="5" borderId="52" xfId="4" applyFont="1" applyFill="1" applyBorder="1" applyAlignment="1">
      <alignment horizontal="right" vertical="top"/>
    </xf>
    <xf numFmtId="0" fontId="28" fillId="5" borderId="53" xfId="4" applyFont="1" applyFill="1" applyBorder="1" applyAlignment="1">
      <alignment horizontal="right" vertical="top"/>
    </xf>
    <xf numFmtId="0" fontId="28" fillId="5" borderId="44" xfId="4" applyFont="1" applyFill="1" applyBorder="1" applyAlignment="1">
      <alignment horizontal="right" vertical="top"/>
    </xf>
    <xf numFmtId="0" fontId="28" fillId="5" borderId="45" xfId="4" applyFont="1" applyFill="1" applyBorder="1" applyAlignment="1">
      <alignment horizontal="right" vertical="top"/>
    </xf>
    <xf numFmtId="0" fontId="28" fillId="5" borderId="46" xfId="4" applyFont="1" applyFill="1" applyBorder="1" applyAlignment="1">
      <alignment horizontal="right" vertical="top"/>
    </xf>
    <xf numFmtId="0" fontId="28" fillId="5" borderId="47" xfId="4" applyFont="1" applyFill="1" applyBorder="1" applyAlignment="1">
      <alignment horizontal="right" vertical="top"/>
    </xf>
    <xf numFmtId="0" fontId="28" fillId="5" borderId="44" xfId="4" applyFont="1" applyFill="1" applyBorder="1" applyAlignment="1">
      <alignment horizontal="center" vertical="top"/>
    </xf>
    <xf numFmtId="0" fontId="28" fillId="5" borderId="46" xfId="4" applyFont="1" applyFill="1" applyBorder="1" applyAlignment="1">
      <alignment horizontal="center" vertical="top"/>
    </xf>
    <xf numFmtId="0" fontId="28" fillId="5" borderId="51" xfId="4" applyFont="1" applyFill="1" applyBorder="1" applyAlignment="1">
      <alignment horizontal="center" vertical="top"/>
    </xf>
    <xf numFmtId="0" fontId="28" fillId="5" borderId="49" xfId="4" applyFont="1" applyFill="1" applyBorder="1" applyAlignment="1">
      <alignment horizontal="center" vertical="top"/>
    </xf>
    <xf numFmtId="175" fontId="32" fillId="5" borderId="45" xfId="4" applyNumberFormat="1" applyFont="1" applyFill="1" applyBorder="1" applyAlignment="1">
      <alignment horizontal="right" vertical="center"/>
    </xf>
    <xf numFmtId="175" fontId="32" fillId="5" borderId="47" xfId="4" applyNumberFormat="1" applyFont="1" applyFill="1" applyBorder="1" applyAlignment="1">
      <alignment horizontal="right" vertical="center"/>
    </xf>
    <xf numFmtId="0" fontId="28" fillId="5" borderId="50" xfId="4" applyFont="1" applyFill="1" applyBorder="1" applyAlignment="1">
      <alignment horizontal="center" vertical="top"/>
    </xf>
    <xf numFmtId="0" fontId="32" fillId="5" borderId="49" xfId="4" applyFont="1" applyFill="1" applyBorder="1" applyAlignment="1">
      <alignment horizontal="right" vertical="top"/>
    </xf>
    <xf numFmtId="0" fontId="28" fillId="5" borderId="50" xfId="4" applyFont="1" applyFill="1" applyBorder="1" applyAlignment="1">
      <alignment horizontal="right" vertical="top"/>
    </xf>
    <xf numFmtId="0" fontId="28" fillId="5" borderId="56" xfId="4" applyFont="1" applyFill="1" applyBorder="1" applyAlignment="1">
      <alignment horizontal="right" vertical="top"/>
    </xf>
    <xf numFmtId="0" fontId="32" fillId="0" borderId="8" xfId="4" applyFont="1" applyBorder="1" applyAlignment="1">
      <alignment horizontal="right" vertical="center"/>
    </xf>
    <xf numFmtId="0" fontId="32" fillId="0" borderId="9" xfId="4" applyFont="1" applyBorder="1" applyAlignment="1">
      <alignment horizontal="right" vertical="center"/>
    </xf>
    <xf numFmtId="0" fontId="32" fillId="0" borderId="57" xfId="4" applyFont="1" applyBorder="1" applyAlignment="1">
      <alignment horizontal="right" vertical="center"/>
    </xf>
    <xf numFmtId="169" fontId="32" fillId="5" borderId="58" xfId="4" applyNumberFormat="1" applyFont="1" applyFill="1" applyBorder="1" applyAlignment="1">
      <alignment horizontal="right" vertical="center"/>
    </xf>
    <xf numFmtId="169" fontId="32" fillId="5" borderId="59" xfId="4" applyNumberFormat="1" applyFont="1" applyFill="1" applyBorder="1" applyAlignment="1">
      <alignment horizontal="right" vertical="center"/>
    </xf>
    <xf numFmtId="169" fontId="32" fillId="5" borderId="60" xfId="4" applyNumberFormat="1" applyFont="1" applyFill="1" applyBorder="1" applyAlignment="1">
      <alignment horizontal="right" vertical="center"/>
    </xf>
    <xf numFmtId="0" fontId="32" fillId="0" borderId="30" xfId="4" applyFont="1" applyBorder="1" applyAlignment="1">
      <alignment horizontal="right" vertical="center"/>
    </xf>
    <xf numFmtId="0" fontId="28" fillId="5" borderId="5" xfId="4" applyFont="1" applyFill="1" applyBorder="1" applyAlignment="1">
      <alignment horizontal="center" vertical="top"/>
    </xf>
    <xf numFmtId="0" fontId="32" fillId="5" borderId="5" xfId="4" applyFont="1" applyFill="1" applyBorder="1" applyAlignment="1">
      <alignment horizontal="right" vertical="top"/>
    </xf>
    <xf numFmtId="0" fontId="28" fillId="5" borderId="5" xfId="4" applyFont="1" applyFill="1" applyBorder="1" applyAlignment="1">
      <alignment horizontal="right" vertical="top"/>
    </xf>
    <xf numFmtId="0" fontId="28" fillId="5" borderId="1" xfId="4" applyFont="1" applyFill="1" applyBorder="1" applyAlignment="1">
      <alignment horizontal="right" vertical="top"/>
    </xf>
    <xf numFmtId="0" fontId="28" fillId="0" borderId="2" xfId="4" applyFont="1" applyBorder="1" applyAlignment="1">
      <alignment horizontal="center" vertical="center"/>
    </xf>
    <xf numFmtId="0" fontId="28" fillId="0" borderId="4" xfId="4" applyFont="1" applyBorder="1" applyAlignment="1">
      <alignment horizontal="center" vertical="center"/>
    </xf>
    <xf numFmtId="0" fontId="29" fillId="0" borderId="54" xfId="4" applyFont="1" applyBorder="1" applyAlignment="1">
      <alignment horizontal="right" vertical="center"/>
    </xf>
    <xf numFmtId="0" fontId="29" fillId="0" borderId="45" xfId="4" applyFont="1" applyBorder="1" applyAlignment="1">
      <alignment horizontal="right" vertical="center"/>
    </xf>
    <xf numFmtId="0" fontId="28" fillId="0" borderId="2" xfId="4" applyFont="1" applyBorder="1" applyAlignment="1">
      <alignment horizontal="right" vertical="center"/>
    </xf>
    <xf numFmtId="0" fontId="28" fillId="0" borderId="3" xfId="4" applyFont="1" applyBorder="1" applyAlignment="1">
      <alignment horizontal="right" vertical="center"/>
    </xf>
    <xf numFmtId="0" fontId="28" fillId="0" borderId="4" xfId="4" applyFont="1" applyBorder="1" applyAlignment="1">
      <alignment horizontal="right" vertical="center"/>
    </xf>
    <xf numFmtId="173" fontId="28" fillId="0" borderId="2" xfId="4" applyNumberFormat="1" applyFont="1" applyBorder="1" applyAlignment="1">
      <alignment horizontal="right" vertical="center"/>
    </xf>
    <xf numFmtId="173" fontId="28" fillId="0" borderId="3" xfId="4" applyNumberFormat="1" applyFont="1" applyBorder="1" applyAlignment="1">
      <alignment horizontal="right" vertical="center"/>
    </xf>
    <xf numFmtId="173" fontId="28" fillId="0" borderId="4" xfId="4" applyNumberFormat="1" applyFont="1" applyBorder="1" applyAlignment="1">
      <alignment horizontal="right" vertical="center"/>
    </xf>
    <xf numFmtId="1" fontId="3" fillId="0" borderId="1" xfId="14" applyNumberFormat="1" applyBorder="1" applyAlignment="1">
      <alignment horizontal="center" vertical="top" wrapText="1"/>
    </xf>
    <xf numFmtId="0" fontId="33" fillId="0" borderId="8" xfId="14" applyFont="1" applyBorder="1" applyAlignment="1">
      <alignment horizontal="center" vertical="center" wrapText="1"/>
    </xf>
    <xf numFmtId="0" fontId="33" fillId="0" borderId="9" xfId="14" applyFont="1" applyBorder="1" applyAlignment="1">
      <alignment horizontal="center" vertical="center" wrapText="1"/>
    </xf>
    <xf numFmtId="0" fontId="33" fillId="0" borderId="7" xfId="14" applyFont="1" applyBorder="1" applyAlignment="1">
      <alignment horizontal="center" vertical="center" wrapText="1"/>
    </xf>
    <xf numFmtId="0" fontId="33" fillId="0" borderId="30" xfId="14" applyFont="1" applyBorder="1" applyAlignment="1">
      <alignment horizontal="center" vertical="center" wrapText="1"/>
    </xf>
    <xf numFmtId="0" fontId="33" fillId="0" borderId="0" xfId="14" applyFont="1" applyAlignment="1">
      <alignment horizontal="center" vertical="center" wrapText="1"/>
    </xf>
    <xf numFmtId="0" fontId="33" fillId="0" borderId="13" xfId="14" applyFont="1" applyBorder="1" applyAlignment="1">
      <alignment horizontal="center" vertical="center" wrapText="1"/>
    </xf>
    <xf numFmtId="0" fontId="33" fillId="0" borderId="10" xfId="14" applyFont="1" applyBorder="1" applyAlignment="1">
      <alignment horizontal="center" vertical="center" wrapText="1"/>
    </xf>
    <xf numFmtId="0" fontId="33" fillId="0" borderId="11" xfId="14" applyFont="1" applyBorder="1" applyAlignment="1">
      <alignment horizontal="center" vertical="center" wrapText="1"/>
    </xf>
    <xf numFmtId="0" fontId="33" fillId="0" borderId="12" xfId="14" applyFont="1" applyBorder="1" applyAlignment="1">
      <alignment horizontal="center" vertical="center" wrapText="1"/>
    </xf>
    <xf numFmtId="177" fontId="8" fillId="0" borderId="1" xfId="14" applyNumberFormat="1" applyFont="1" applyBorder="1" applyAlignment="1">
      <alignment horizontal="left" vertical="center" wrapText="1"/>
    </xf>
    <xf numFmtId="1" fontId="35" fillId="0" borderId="1" xfId="14" applyNumberFormat="1" applyFont="1" applyBorder="1" applyAlignment="1">
      <alignment horizontal="center" vertical="center"/>
    </xf>
    <xf numFmtId="0" fontId="35" fillId="0" borderId="1" xfId="14" applyFont="1" applyBorder="1" applyAlignment="1">
      <alignment horizontal="left" vertical="center" wrapText="1"/>
    </xf>
    <xf numFmtId="0" fontId="35" fillId="0" borderId="1" xfId="14" applyFont="1" applyBorder="1" applyAlignment="1">
      <alignment horizontal="left" vertical="top"/>
    </xf>
    <xf numFmtId="1" fontId="36" fillId="0" borderId="1" xfId="14" applyNumberFormat="1" applyFont="1" applyBorder="1" applyAlignment="1">
      <alignment horizontal="center"/>
    </xf>
    <xf numFmtId="1" fontId="35" fillId="0" borderId="1" xfId="14" applyNumberFormat="1" applyFont="1" applyBorder="1" applyAlignment="1">
      <alignment horizontal="center"/>
    </xf>
    <xf numFmtId="0" fontId="37" fillId="0" borderId="1" xfId="14" applyFont="1" applyBorder="1" applyAlignment="1">
      <alignment horizontal="center" vertical="center"/>
    </xf>
    <xf numFmtId="0" fontId="37" fillId="0" borderId="1" xfId="14" applyFont="1" applyBorder="1" applyAlignment="1">
      <alignment horizontal="left" vertical="center" wrapText="1"/>
    </xf>
    <xf numFmtId="49" fontId="0" fillId="0" borderId="1" xfId="14" applyNumberFormat="1" applyFont="1" applyBorder="1" applyAlignment="1">
      <alignment horizontal="left" vertical="center" wrapText="1"/>
    </xf>
    <xf numFmtId="49" fontId="6" fillId="0" borderId="1" xfId="14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/>
    </xf>
    <xf numFmtId="0" fontId="0" fillId="0" borderId="1" xfId="0" applyBorder="1" applyAlignment="1">
      <alignment horizontal="center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39" fillId="0" borderId="1" xfId="15" applyFont="1" applyBorder="1" applyAlignment="1">
      <alignment horizontal="center" vertical="center" wrapText="1"/>
    </xf>
    <xf numFmtId="0" fontId="39" fillId="0" borderId="1" xfId="15" applyFont="1" applyBorder="1" applyAlignment="1">
      <alignment horizontal="center" vertical="center"/>
    </xf>
    <xf numFmtId="4" fontId="38" fillId="6" borderId="18" xfId="15" applyNumberFormat="1" applyFont="1" applyFill="1" applyBorder="1" applyAlignment="1">
      <alignment horizontal="right" vertical="center"/>
    </xf>
    <xf numFmtId="4" fontId="38" fillId="6" borderId="1" xfId="15" applyNumberFormat="1" applyFont="1" applyFill="1" applyBorder="1" applyAlignment="1">
      <alignment horizontal="right" vertical="center"/>
    </xf>
    <xf numFmtId="4" fontId="38" fillId="6" borderId="20" xfId="15" applyNumberFormat="1" applyFont="1" applyFill="1" applyBorder="1" applyAlignment="1">
      <alignment horizontal="center" vertical="center"/>
    </xf>
    <xf numFmtId="4" fontId="38" fillId="6" borderId="5" xfId="15" applyNumberFormat="1" applyFont="1" applyFill="1" applyBorder="1" applyAlignment="1">
      <alignment horizontal="center" vertical="center"/>
    </xf>
    <xf numFmtId="4" fontId="38" fillId="6" borderId="8" xfId="15" applyNumberFormat="1" applyFont="1" applyFill="1" applyBorder="1" applyAlignment="1">
      <alignment horizontal="center" vertical="center"/>
    </xf>
    <xf numFmtId="4" fontId="38" fillId="6" borderId="69" xfId="15" applyNumberFormat="1" applyFont="1" applyFill="1" applyBorder="1" applyAlignment="1">
      <alignment horizontal="center" vertical="center"/>
    </xf>
    <xf numFmtId="0" fontId="38" fillId="6" borderId="39" xfId="15" applyFont="1" applyFill="1" applyBorder="1" applyAlignment="1">
      <alignment horizontal="center" vertical="center"/>
    </xf>
    <xf numFmtId="0" fontId="38" fillId="6" borderId="33" xfId="15" applyFont="1" applyFill="1" applyBorder="1" applyAlignment="1">
      <alignment horizontal="center" vertical="center"/>
    </xf>
    <xf numFmtId="0" fontId="38" fillId="6" borderId="70" xfId="15" applyFont="1" applyFill="1" applyBorder="1" applyAlignment="1">
      <alignment horizontal="center" vertical="center"/>
    </xf>
    <xf numFmtId="179" fontId="38" fillId="6" borderId="63" xfId="15" applyNumberFormat="1" applyFont="1" applyFill="1" applyBorder="1" applyAlignment="1">
      <alignment horizontal="center" vertical="center"/>
    </xf>
    <xf numFmtId="179" fontId="38" fillId="6" borderId="71" xfId="15" applyNumberFormat="1" applyFont="1" applyFill="1" applyBorder="1" applyAlignment="1">
      <alignment horizontal="center" vertical="center"/>
    </xf>
    <xf numFmtId="179" fontId="38" fillId="6" borderId="64" xfId="15" applyNumberFormat="1" applyFont="1" applyFill="1" applyBorder="1" applyAlignment="1">
      <alignment horizontal="center" vertical="center"/>
    </xf>
    <xf numFmtId="4" fontId="38" fillId="6" borderId="18" xfId="15" applyNumberFormat="1" applyFont="1" applyFill="1" applyBorder="1" applyAlignment="1">
      <alignment horizontal="center" vertical="center"/>
    </xf>
    <xf numFmtId="4" fontId="38" fillId="6" borderId="1" xfId="15" applyNumberFormat="1" applyFont="1" applyFill="1" applyBorder="1" applyAlignment="1">
      <alignment horizontal="center" vertical="center"/>
    </xf>
    <xf numFmtId="4" fontId="38" fillId="6" borderId="2" xfId="15" applyNumberFormat="1" applyFont="1" applyFill="1" applyBorder="1" applyAlignment="1">
      <alignment horizontal="center" vertical="center"/>
    </xf>
    <xf numFmtId="4" fontId="38" fillId="6" borderId="19" xfId="15" applyNumberFormat="1" applyFont="1" applyFill="1" applyBorder="1" applyAlignment="1">
      <alignment horizontal="center" vertical="center"/>
    </xf>
    <xf numFmtId="0" fontId="38" fillId="6" borderId="18" xfId="15" applyFont="1" applyFill="1" applyBorder="1" applyAlignment="1">
      <alignment horizontal="center" vertical="center" wrapText="1"/>
    </xf>
    <xf numFmtId="0" fontId="38" fillId="6" borderId="1" xfId="15" applyFont="1" applyFill="1" applyBorder="1" applyAlignment="1">
      <alignment horizontal="center" vertical="center"/>
    </xf>
    <xf numFmtId="0" fontId="38" fillId="6" borderId="1" xfId="15" applyFont="1" applyFill="1" applyBorder="1" applyAlignment="1">
      <alignment horizontal="center" vertical="center" wrapText="1"/>
    </xf>
    <xf numFmtId="0" fontId="38" fillId="6" borderId="5" xfId="15" applyFont="1" applyFill="1" applyBorder="1" applyAlignment="1">
      <alignment horizontal="center" vertical="center"/>
    </xf>
    <xf numFmtId="0" fontId="38" fillId="6" borderId="6" xfId="15" applyFont="1" applyFill="1" applyBorder="1" applyAlignment="1">
      <alignment horizontal="center" vertical="center"/>
    </xf>
    <xf numFmtId="2" fontId="38" fillId="6" borderId="19" xfId="15" applyNumberFormat="1" applyFont="1" applyFill="1" applyBorder="1" applyAlignment="1">
      <alignment horizontal="center" vertical="center" wrapText="1"/>
    </xf>
    <xf numFmtId="0" fontId="38" fillId="6" borderId="18" xfId="15" applyFont="1" applyFill="1" applyBorder="1" applyAlignment="1">
      <alignment horizontal="center" vertical="center"/>
    </xf>
    <xf numFmtId="0" fontId="39" fillId="7" borderId="18" xfId="15" applyFont="1" applyFill="1" applyBorder="1" applyAlignment="1">
      <alignment horizontal="left" vertical="center" wrapText="1"/>
    </xf>
    <xf numFmtId="0" fontId="39" fillId="7" borderId="1" xfId="15" applyFont="1" applyFill="1" applyBorder="1" applyAlignment="1">
      <alignment horizontal="left" vertical="center" wrapText="1"/>
    </xf>
    <xf numFmtId="4" fontId="39" fillId="7" borderId="1" xfId="15" applyNumberFormat="1" applyFont="1" applyFill="1" applyBorder="1" applyAlignment="1">
      <alignment horizontal="center" vertical="center"/>
    </xf>
    <xf numFmtId="170" fontId="39" fillId="7" borderId="1" xfId="15" applyNumberFormat="1" applyFont="1" applyFill="1" applyBorder="1" applyAlignment="1">
      <alignment horizontal="center" vertical="center"/>
    </xf>
    <xf numFmtId="4" fontId="39" fillId="7" borderId="2" xfId="15" applyNumberFormat="1" applyFont="1" applyFill="1" applyBorder="1" applyAlignment="1">
      <alignment horizontal="center" vertical="center"/>
    </xf>
    <xf numFmtId="4" fontId="39" fillId="7" borderId="4" xfId="15" applyNumberFormat="1" applyFont="1" applyFill="1" applyBorder="1" applyAlignment="1">
      <alignment horizontal="center" vertical="center"/>
    </xf>
    <xf numFmtId="0" fontId="38" fillId="6" borderId="2" xfId="15" applyFont="1" applyFill="1" applyBorder="1" applyAlignment="1">
      <alignment horizontal="center" vertical="center" wrapText="1"/>
    </xf>
    <xf numFmtId="0" fontId="38" fillId="6" borderId="4" xfId="15" applyFont="1" applyFill="1" applyBorder="1" applyAlignment="1">
      <alignment horizontal="center" vertical="center" wrapText="1"/>
    </xf>
    <xf numFmtId="0" fontId="39" fillId="6" borderId="2" xfId="15" applyFont="1" applyFill="1" applyBorder="1" applyAlignment="1">
      <alignment horizontal="center" vertical="center" wrapText="1"/>
    </xf>
    <xf numFmtId="0" fontId="39" fillId="6" borderId="4" xfId="15" applyFont="1" applyFill="1" applyBorder="1" applyAlignment="1">
      <alignment horizontal="center" vertical="center" wrapText="1"/>
    </xf>
    <xf numFmtId="4" fontId="38" fillId="6" borderId="22" xfId="15" applyNumberFormat="1" applyFont="1" applyFill="1" applyBorder="1" applyAlignment="1">
      <alignment horizontal="center" vertical="center"/>
    </xf>
    <xf numFmtId="4" fontId="38" fillId="6" borderId="3" xfId="15" applyNumberFormat="1" applyFont="1" applyFill="1" applyBorder="1" applyAlignment="1">
      <alignment horizontal="center" vertical="center"/>
    </xf>
    <xf numFmtId="4" fontId="38" fillId="6" borderId="21" xfId="15" applyNumberFormat="1" applyFont="1" applyFill="1" applyBorder="1" applyAlignment="1">
      <alignment horizontal="center" vertical="center"/>
    </xf>
    <xf numFmtId="0" fontId="39" fillId="6" borderId="22" xfId="15" applyFont="1" applyFill="1" applyBorder="1" applyAlignment="1">
      <alignment horizontal="center" vertical="center"/>
    </xf>
    <xf numFmtId="0" fontId="39" fillId="6" borderId="3" xfId="15" applyFont="1" applyFill="1" applyBorder="1" applyAlignment="1">
      <alignment horizontal="center" vertical="center"/>
    </xf>
    <xf numFmtId="0" fontId="39" fillId="6" borderId="18" xfId="15" applyFont="1" applyFill="1" applyBorder="1" applyAlignment="1">
      <alignment horizontal="left" vertical="center"/>
    </xf>
    <xf numFmtId="0" fontId="39" fillId="6" borderId="1" xfId="15" applyFont="1" applyFill="1" applyBorder="1" applyAlignment="1">
      <alignment horizontal="left" vertical="center"/>
    </xf>
    <xf numFmtId="0" fontId="38" fillId="6" borderId="22" xfId="15" applyFont="1" applyFill="1" applyBorder="1" applyAlignment="1">
      <alignment horizontal="center" vertical="center"/>
    </xf>
    <xf numFmtId="0" fontId="38" fillId="6" borderId="4" xfId="15" applyFont="1" applyFill="1" applyBorder="1" applyAlignment="1">
      <alignment horizontal="center" vertical="center"/>
    </xf>
    <xf numFmtId="0" fontId="39" fillId="6" borderId="4" xfId="15" applyFont="1" applyFill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20" fillId="0" borderId="63" xfId="0" applyFont="1" applyBorder="1" applyAlignment="1">
      <alignment horizontal="center" vertical="center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2" fontId="0" fillId="0" borderId="6" xfId="0" applyNumberFormat="1" applyBorder="1" applyAlignment="1">
      <alignment horizontal="left" vertical="center" wrapText="1"/>
    </xf>
    <xf numFmtId="0" fontId="38" fillId="6" borderId="19" xfId="15" applyFont="1" applyFill="1" applyBorder="1" applyAlignment="1">
      <alignment horizontal="center" vertical="center" wrapText="1"/>
    </xf>
    <xf numFmtId="0" fontId="29" fillId="5" borderId="44" xfId="4" applyFont="1" applyFill="1" applyBorder="1" applyAlignment="1">
      <alignment horizontal="center" vertical="center"/>
    </xf>
    <xf numFmtId="171" fontId="28" fillId="0" borderId="2" xfId="4" applyNumberFormat="1" applyFont="1" applyBorder="1" applyAlignment="1">
      <alignment horizontal="center" vertical="top"/>
    </xf>
    <xf numFmtId="171" fontId="28" fillId="0" borderId="4" xfId="4" applyNumberFormat="1" applyFont="1" applyBorder="1" applyAlignment="1">
      <alignment horizontal="center" vertical="top"/>
    </xf>
    <xf numFmtId="0" fontId="28" fillId="0" borderId="2" xfId="4" applyFont="1" applyBorder="1" applyAlignment="1">
      <alignment horizontal="center" vertical="top"/>
    </xf>
    <xf numFmtId="0" fontId="28" fillId="0" borderId="4" xfId="4" applyFont="1" applyBorder="1" applyAlignment="1">
      <alignment horizontal="center" vertical="top"/>
    </xf>
    <xf numFmtId="0" fontId="28" fillId="0" borderId="2" xfId="4" applyFont="1" applyBorder="1" applyAlignment="1">
      <alignment horizontal="right" vertical="top"/>
    </xf>
    <xf numFmtId="0" fontId="28" fillId="0" borderId="3" xfId="4" applyFont="1" applyBorder="1" applyAlignment="1">
      <alignment horizontal="right" vertical="top"/>
    </xf>
    <xf numFmtId="0" fontId="28" fillId="0" borderId="4" xfId="4" applyFont="1" applyBorder="1" applyAlignment="1">
      <alignment horizontal="right" vertical="top"/>
    </xf>
    <xf numFmtId="173" fontId="28" fillId="0" borderId="2" xfId="4" applyNumberFormat="1" applyFont="1" applyBorder="1" applyAlignment="1">
      <alignment horizontal="center" vertical="top"/>
    </xf>
    <xf numFmtId="173" fontId="28" fillId="0" borderId="3" xfId="4" applyNumberFormat="1" applyFont="1" applyBorder="1" applyAlignment="1">
      <alignment horizontal="center" vertical="top"/>
    </xf>
    <xf numFmtId="173" fontId="28" fillId="0" borderId="4" xfId="4" applyNumberFormat="1" applyFont="1" applyBorder="1" applyAlignment="1">
      <alignment horizontal="center" vertical="top"/>
    </xf>
    <xf numFmtId="2" fontId="28" fillId="0" borderId="2" xfId="4" applyNumberFormat="1" applyFont="1" applyBorder="1" applyAlignment="1">
      <alignment horizontal="center" vertical="top"/>
    </xf>
    <xf numFmtId="2" fontId="28" fillId="0" borderId="4" xfId="4" applyNumberFormat="1" applyFont="1" applyBorder="1" applyAlignment="1">
      <alignment horizontal="center" vertical="top"/>
    </xf>
    <xf numFmtId="0" fontId="28" fillId="0" borderId="3" xfId="4" applyFont="1" applyBorder="1" applyAlignment="1">
      <alignment horizontal="center" vertical="top"/>
    </xf>
    <xf numFmtId="167" fontId="28" fillId="0" borderId="2" xfId="4" applyNumberFormat="1" applyFont="1" applyBorder="1" applyAlignment="1">
      <alignment horizontal="center" vertical="top"/>
    </xf>
    <xf numFmtId="167" fontId="28" fillId="0" borderId="3" xfId="4" applyNumberFormat="1" applyFont="1" applyBorder="1" applyAlignment="1">
      <alignment horizontal="center" vertical="top"/>
    </xf>
    <xf numFmtId="167" fontId="28" fillId="0" borderId="4" xfId="4" applyNumberFormat="1" applyFont="1" applyBorder="1" applyAlignment="1">
      <alignment horizontal="center" vertical="top"/>
    </xf>
    <xf numFmtId="0" fontId="17" fillId="0" borderId="96" xfId="0" applyFont="1" applyBorder="1" applyAlignment="1">
      <alignment horizontal="right"/>
    </xf>
    <xf numFmtId="0" fontId="18" fillId="0" borderId="32" xfId="0" applyFont="1" applyBorder="1" applyAlignment="1">
      <alignment horizontal="right"/>
    </xf>
    <xf numFmtId="172" fontId="17" fillId="0" borderId="0" xfId="0" applyNumberFormat="1" applyFont="1" applyAlignment="1">
      <alignment horizontal="right"/>
    </xf>
    <xf numFmtId="0" fontId="38" fillId="6" borderId="39" xfId="15" applyFont="1" applyFill="1" applyBorder="1" applyAlignment="1">
      <alignment horizontal="right" vertical="center"/>
    </xf>
    <xf numFmtId="0" fontId="38" fillId="6" borderId="33" xfId="15" applyFont="1" applyFill="1" applyBorder="1" applyAlignment="1">
      <alignment horizontal="right" vertical="center"/>
    </xf>
    <xf numFmtId="0" fontId="38" fillId="6" borderId="70" xfId="15" applyFont="1" applyFill="1" applyBorder="1" applyAlignment="1">
      <alignment horizontal="right" vertical="center"/>
    </xf>
    <xf numFmtId="10" fontId="38" fillId="6" borderId="63" xfId="18" applyNumberFormat="1" applyFont="1" applyFill="1" applyBorder="1" applyAlignment="1">
      <alignment horizontal="center" vertical="center"/>
    </xf>
    <xf numFmtId="10" fontId="38" fillId="6" borderId="71" xfId="18" applyNumberFormat="1" applyFont="1" applyFill="1" applyBorder="1" applyAlignment="1">
      <alignment horizontal="center" vertical="center"/>
    </xf>
    <xf numFmtId="10" fontId="38" fillId="6" borderId="64" xfId="18" applyNumberFormat="1" applyFont="1" applyFill="1" applyBorder="1" applyAlignment="1">
      <alignment horizontal="center" vertical="center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173" fontId="28" fillId="0" borderId="2" xfId="4" applyNumberFormat="1" applyFont="1" applyBorder="1" applyAlignment="1">
      <alignment horizontal="right" vertical="top"/>
    </xf>
    <xf numFmtId="173" fontId="28" fillId="0" borderId="3" xfId="4" applyNumberFormat="1" applyFont="1" applyBorder="1" applyAlignment="1">
      <alignment horizontal="right" vertical="top"/>
    </xf>
    <xf numFmtId="173" fontId="28" fillId="0" borderId="4" xfId="4" applyNumberFormat="1" applyFont="1" applyBorder="1" applyAlignment="1">
      <alignment horizontal="right" vertical="top"/>
    </xf>
    <xf numFmtId="0" fontId="32" fillId="0" borderId="2" xfId="4" applyFont="1" applyBorder="1" applyAlignment="1">
      <alignment horizontal="center" vertical="top"/>
    </xf>
    <xf numFmtId="0" fontId="32" fillId="0" borderId="3" xfId="4" applyFont="1" applyBorder="1" applyAlignment="1">
      <alignment horizontal="center" vertical="top"/>
    </xf>
    <xf numFmtId="0" fontId="32" fillId="0" borderId="4" xfId="4" applyFont="1" applyBorder="1" applyAlignment="1">
      <alignment horizontal="center" vertical="top"/>
    </xf>
    <xf numFmtId="2" fontId="28" fillId="0" borderId="2" xfId="4" applyNumberFormat="1" applyFont="1" applyBorder="1" applyAlignment="1">
      <alignment horizontal="right" vertical="top"/>
    </xf>
    <xf numFmtId="2" fontId="28" fillId="0" borderId="3" xfId="4" applyNumberFormat="1" applyFont="1" applyBorder="1" applyAlignment="1">
      <alignment horizontal="right" vertical="top"/>
    </xf>
    <xf numFmtId="2" fontId="28" fillId="0" borderId="21" xfId="4" applyNumberFormat="1" applyFont="1" applyBorder="1" applyAlignment="1">
      <alignment horizontal="right" vertical="top"/>
    </xf>
    <xf numFmtId="0" fontId="28" fillId="0" borderId="88" xfId="4" applyFont="1" applyBorder="1" applyAlignment="1">
      <alignment horizontal="right" vertical="center"/>
    </xf>
    <xf numFmtId="169" fontId="32" fillId="5" borderId="81" xfId="4" applyNumberFormat="1" applyFont="1" applyFill="1" applyBorder="1" applyAlignment="1">
      <alignment horizontal="right" vertical="center"/>
    </xf>
    <xf numFmtId="0" fontId="29" fillId="0" borderId="88" xfId="4" applyFont="1" applyBorder="1" applyAlignment="1">
      <alignment horizontal="right" vertical="center"/>
    </xf>
    <xf numFmtId="0" fontId="28" fillId="0" borderId="92" xfId="4" applyFont="1" applyBorder="1" applyAlignment="1">
      <alignment horizontal="right" vertical="center"/>
    </xf>
    <xf numFmtId="0" fontId="28" fillId="0" borderId="93" xfId="4" applyFont="1" applyBorder="1" applyAlignment="1">
      <alignment horizontal="right" vertical="center"/>
    </xf>
    <xf numFmtId="169" fontId="32" fillId="5" borderId="94" xfId="4" applyNumberFormat="1" applyFont="1" applyFill="1" applyBorder="1" applyAlignment="1">
      <alignment horizontal="right" vertical="center"/>
    </xf>
    <xf numFmtId="169" fontId="32" fillId="5" borderId="93" xfId="4" applyNumberFormat="1" applyFont="1" applyFill="1" applyBorder="1" applyAlignment="1">
      <alignment horizontal="right" vertical="center"/>
    </xf>
    <xf numFmtId="169" fontId="32" fillId="5" borderId="95" xfId="4" applyNumberFormat="1" applyFont="1" applyFill="1" applyBorder="1" applyAlignment="1">
      <alignment horizontal="right" vertical="center"/>
    </xf>
    <xf numFmtId="0" fontId="32" fillId="0" borderId="111" xfId="4" applyFont="1" applyBorder="1" applyAlignment="1">
      <alignment horizontal="right" vertical="center"/>
    </xf>
    <xf numFmtId="169" fontId="32" fillId="5" borderId="87" xfId="4" applyNumberFormat="1" applyFont="1" applyFill="1" applyBorder="1" applyAlignment="1">
      <alignment horizontal="right" vertical="center"/>
    </xf>
    <xf numFmtId="0" fontId="32" fillId="0" borderId="16" xfId="4" applyFont="1" applyBorder="1" applyAlignment="1">
      <alignment horizontal="right" vertical="center"/>
    </xf>
    <xf numFmtId="0" fontId="28" fillId="5" borderId="69" xfId="4" applyFont="1" applyFill="1" applyBorder="1" applyAlignment="1">
      <alignment horizontal="right" vertical="top"/>
    </xf>
    <xf numFmtId="0" fontId="28" fillId="5" borderId="75" xfId="4" applyFont="1" applyFill="1" applyBorder="1" applyAlignment="1">
      <alignment horizontal="right" vertical="top"/>
    </xf>
    <xf numFmtId="0" fontId="28" fillId="5" borderId="83" xfId="4" applyFont="1" applyFill="1" applyBorder="1" applyAlignment="1">
      <alignment horizontal="right" vertical="top"/>
    </xf>
    <xf numFmtId="175" fontId="32" fillId="5" borderId="81" xfId="4" applyNumberFormat="1" applyFont="1" applyFill="1" applyBorder="1" applyAlignment="1">
      <alignment horizontal="right" vertical="center"/>
    </xf>
    <xf numFmtId="167" fontId="28" fillId="0" borderId="2" xfId="4" applyNumberFormat="1" applyFont="1" applyBorder="1" applyAlignment="1">
      <alignment horizontal="right" vertical="top"/>
    </xf>
    <xf numFmtId="167" fontId="28" fillId="0" borderId="3" xfId="4" applyNumberFormat="1" applyFont="1" applyBorder="1" applyAlignment="1">
      <alignment horizontal="right" vertical="top"/>
    </xf>
    <xf numFmtId="167" fontId="28" fillId="0" borderId="4" xfId="4" applyNumberFormat="1" applyFont="1" applyBorder="1" applyAlignment="1">
      <alignment horizontal="right" vertical="top"/>
    </xf>
    <xf numFmtId="0" fontId="28" fillId="0" borderId="21" xfId="4" applyFont="1" applyBorder="1" applyAlignment="1">
      <alignment horizontal="right" vertical="top"/>
    </xf>
    <xf numFmtId="0" fontId="32" fillId="0" borderId="80" xfId="4" applyFont="1" applyBorder="1" applyAlignment="1">
      <alignment horizontal="right" vertical="center"/>
    </xf>
    <xf numFmtId="0" fontId="26" fillId="0" borderId="16" xfId="5" applyFont="1" applyBorder="1" applyAlignment="1">
      <alignment horizontal="center" vertical="center" wrapText="1"/>
    </xf>
    <xf numFmtId="0" fontId="26" fillId="0" borderId="17" xfId="5" applyFont="1" applyBorder="1" applyAlignment="1">
      <alignment horizontal="center" vertical="center" wrapText="1"/>
    </xf>
    <xf numFmtId="0" fontId="27" fillId="0" borderId="16" xfId="5" applyFont="1" applyBorder="1" applyAlignment="1">
      <alignment horizontal="right" vertical="center"/>
    </xf>
    <xf numFmtId="0" fontId="27" fillId="0" borderId="17" xfId="5" applyFont="1" applyBorder="1" applyAlignment="1">
      <alignment horizontal="right" vertical="center"/>
    </xf>
    <xf numFmtId="0" fontId="28" fillId="5" borderId="81" xfId="4" applyFont="1" applyFill="1" applyBorder="1" applyAlignment="1">
      <alignment horizontal="center" vertical="center"/>
    </xf>
    <xf numFmtId="0" fontId="25" fillId="0" borderId="18" xfId="5" applyFont="1" applyBorder="1" applyAlignment="1">
      <alignment horizontal="center" vertical="center" wrapText="1"/>
    </xf>
    <xf numFmtId="0" fontId="25" fillId="0" borderId="19" xfId="5" applyFont="1" applyBorder="1" applyAlignment="1">
      <alignment horizontal="center" vertical="center" wrapText="1"/>
    </xf>
    <xf numFmtId="0" fontId="11" fillId="0" borderId="101" xfId="3" applyFont="1" applyBorder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0" fontId="11" fillId="0" borderId="15" xfId="3" applyFont="1" applyBorder="1" applyAlignment="1">
      <alignment horizontal="center" vertical="center"/>
    </xf>
    <xf numFmtId="0" fontId="24" fillId="0" borderId="16" xfId="3" applyFont="1" applyBorder="1" applyAlignment="1">
      <alignment horizontal="left" vertical="center"/>
    </xf>
    <xf numFmtId="0" fontId="24" fillId="0" borderId="17" xfId="3" applyFont="1" applyBorder="1" applyAlignment="1">
      <alignment horizontal="left" vertical="center"/>
    </xf>
    <xf numFmtId="0" fontId="0" fillId="0" borderId="16" xfId="5" applyFont="1" applyBorder="1" applyAlignment="1">
      <alignment horizontal="right" vertical="center"/>
    </xf>
    <xf numFmtId="0" fontId="6" fillId="0" borderId="17" xfId="5" applyBorder="1" applyAlignment="1">
      <alignment horizontal="right" vertical="center"/>
    </xf>
    <xf numFmtId="2" fontId="28" fillId="0" borderId="4" xfId="4" applyNumberFormat="1" applyFont="1" applyBorder="1" applyAlignment="1">
      <alignment horizontal="right" vertical="top"/>
    </xf>
    <xf numFmtId="0" fontId="28" fillId="0" borderId="3" xfId="4" applyFont="1" applyBorder="1" applyAlignment="1">
      <alignment horizontal="center" vertical="center"/>
    </xf>
    <xf numFmtId="173" fontId="28" fillId="0" borderId="2" xfId="4" applyNumberFormat="1" applyFont="1" applyBorder="1" applyAlignment="1">
      <alignment horizontal="center" vertical="center"/>
    </xf>
    <xf numFmtId="173" fontId="28" fillId="0" borderId="4" xfId="4" applyNumberFormat="1" applyFont="1" applyBorder="1" applyAlignment="1">
      <alignment horizontal="center" vertical="center"/>
    </xf>
    <xf numFmtId="0" fontId="28" fillId="5" borderId="1" xfId="4" applyFont="1" applyFill="1" applyBorder="1" applyAlignment="1">
      <alignment horizontal="center" vertical="top"/>
    </xf>
    <xf numFmtId="0" fontId="32" fillId="5" borderId="1" xfId="4" applyFont="1" applyFill="1" applyBorder="1" applyAlignment="1">
      <alignment horizontal="right" vertical="top"/>
    </xf>
    <xf numFmtId="0" fontId="28" fillId="5" borderId="51" xfId="4" applyFont="1" applyFill="1" applyBorder="1" applyAlignment="1">
      <alignment horizontal="right" vertical="center"/>
    </xf>
    <xf numFmtId="0" fontId="28" fillId="5" borderId="49" xfId="4" applyFont="1" applyFill="1" applyBorder="1" applyAlignment="1">
      <alignment horizontal="right" vertical="center"/>
    </xf>
    <xf numFmtId="0" fontId="28" fillId="5" borderId="51" xfId="4" applyFont="1" applyFill="1" applyBorder="1" applyAlignment="1">
      <alignment horizontal="center" vertical="center"/>
    </xf>
    <xf numFmtId="0" fontId="28" fillId="5" borderId="50" xfId="4" applyFont="1" applyFill="1" applyBorder="1" applyAlignment="1">
      <alignment horizontal="center" vertical="center"/>
    </xf>
    <xf numFmtId="0" fontId="28" fillId="5" borderId="49" xfId="4" applyFont="1" applyFill="1" applyBorder="1" applyAlignment="1">
      <alignment horizontal="center" vertical="center"/>
    </xf>
    <xf numFmtId="0" fontId="28" fillId="5" borderId="56" xfId="4" applyFont="1" applyFill="1" applyBorder="1" applyAlignment="1">
      <alignment horizontal="center" vertical="center"/>
    </xf>
    <xf numFmtId="0" fontId="18" fillId="0" borderId="16" xfId="0" applyFont="1" applyBorder="1" applyAlignment="1">
      <alignment horizontal="left" wrapText="1"/>
    </xf>
    <xf numFmtId="0" fontId="18" fillId="0" borderId="0" xfId="0" applyFont="1" applyAlignment="1">
      <alignment horizontal="left" wrapText="1"/>
    </xf>
    <xf numFmtId="0" fontId="17" fillId="0" borderId="39" xfId="0" applyFont="1" applyBorder="1" applyAlignment="1">
      <alignment horizontal="right"/>
    </xf>
    <xf numFmtId="0" fontId="18" fillId="0" borderId="38" xfId="0" applyFont="1" applyBorder="1" applyAlignment="1">
      <alignment horizontal="left" wrapText="1"/>
    </xf>
    <xf numFmtId="0" fontId="18" fillId="0" borderId="32" xfId="0" applyFont="1" applyBorder="1" applyAlignment="1">
      <alignment horizontal="left"/>
    </xf>
    <xf numFmtId="0" fontId="67" fillId="0" borderId="34" xfId="0" applyFont="1" applyBorder="1" applyAlignment="1">
      <alignment horizontal="left" wrapText="1"/>
    </xf>
    <xf numFmtId="0" fontId="67" fillId="0" borderId="35" xfId="0" applyFont="1" applyBorder="1" applyAlignment="1">
      <alignment horizontal="left" wrapText="1"/>
    </xf>
    <xf numFmtId="0" fontId="67" fillId="0" borderId="36" xfId="0" applyFont="1" applyBorder="1" applyAlignment="1">
      <alignment horizontal="left" wrapText="1"/>
    </xf>
    <xf numFmtId="0" fontId="14" fillId="0" borderId="112" xfId="0" applyFont="1" applyBorder="1" applyAlignment="1">
      <alignment horizontal="left" vertical="center" wrapText="1"/>
    </xf>
    <xf numFmtId="0" fontId="14" fillId="0" borderId="113" xfId="0" applyFont="1" applyBorder="1" applyAlignment="1">
      <alignment horizontal="left" vertical="center"/>
    </xf>
    <xf numFmtId="0" fontId="14" fillId="0" borderId="114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7" xfId="0" applyFont="1" applyBorder="1" applyAlignment="1">
      <alignment horizontal="left" vertical="center"/>
    </xf>
    <xf numFmtId="0" fontId="14" fillId="0" borderId="37" xfId="0" applyFont="1" applyBorder="1" applyAlignment="1">
      <alignment horizontal="left" vertical="center"/>
    </xf>
    <xf numFmtId="0" fontId="14" fillId="0" borderId="31" xfId="0" applyFont="1" applyBorder="1" applyAlignment="1">
      <alignment horizontal="left" vertical="center"/>
    </xf>
    <xf numFmtId="0" fontId="14" fillId="0" borderId="27" xfId="0" applyFont="1" applyBorder="1" applyAlignment="1">
      <alignment horizontal="left" vertical="center"/>
    </xf>
    <xf numFmtId="0" fontId="17" fillId="0" borderId="38" xfId="0" applyFont="1" applyBorder="1" applyAlignment="1">
      <alignment horizontal="left" vertical="center"/>
    </xf>
    <xf numFmtId="0" fontId="17" fillId="0" borderId="32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7" fillId="0" borderId="37" xfId="0" applyFont="1" applyBorder="1" applyAlignment="1">
      <alignment horizontal="left" vertical="center"/>
    </xf>
    <xf numFmtId="0" fontId="17" fillId="0" borderId="31" xfId="0" applyFont="1" applyBorder="1" applyAlignment="1">
      <alignment horizontal="left" vertical="center"/>
    </xf>
    <xf numFmtId="0" fontId="17" fillId="0" borderId="27" xfId="0" applyFont="1" applyBorder="1" applyAlignment="1">
      <alignment horizontal="left" vertical="center"/>
    </xf>
    <xf numFmtId="0" fontId="18" fillId="0" borderId="38" xfId="0" applyFont="1" applyBorder="1" applyAlignment="1">
      <alignment horizontal="left" vertical="center" wrapText="1"/>
    </xf>
    <xf numFmtId="0" fontId="18" fillId="0" borderId="32" xfId="0" applyFont="1" applyBorder="1" applyAlignment="1">
      <alignment horizontal="left" vertical="center"/>
    </xf>
    <xf numFmtId="0" fontId="18" fillId="0" borderId="41" xfId="0" applyFont="1" applyBorder="1" applyAlignment="1">
      <alignment horizontal="left" vertical="center"/>
    </xf>
    <xf numFmtId="0" fontId="18" fillId="0" borderId="37" xfId="0" applyFont="1" applyBorder="1" applyAlignment="1">
      <alignment horizontal="left" vertical="center"/>
    </xf>
    <xf numFmtId="0" fontId="18" fillId="0" borderId="31" xfId="0" applyFont="1" applyBorder="1" applyAlignment="1">
      <alignment horizontal="left" vertical="center"/>
    </xf>
    <xf numFmtId="0" fontId="18" fillId="0" borderId="27" xfId="0" applyFont="1" applyBorder="1" applyAlignment="1">
      <alignment horizontal="left" vertical="center"/>
    </xf>
    <xf numFmtId="0" fontId="32" fillId="0" borderId="20" xfId="4" applyFont="1" applyBorder="1" applyAlignment="1">
      <alignment horizontal="right" vertical="center"/>
    </xf>
    <xf numFmtId="0" fontId="32" fillId="0" borderId="5" xfId="4" applyFont="1" applyBorder="1" applyAlignment="1">
      <alignment horizontal="right" vertical="center"/>
    </xf>
    <xf numFmtId="169" fontId="32" fillId="5" borderId="1" xfId="4" applyNumberFormat="1" applyFont="1" applyFill="1" applyBorder="1" applyAlignment="1">
      <alignment horizontal="right" vertical="center"/>
    </xf>
    <xf numFmtId="169" fontId="32" fillId="5" borderId="19" xfId="4" applyNumberFormat="1" applyFont="1" applyFill="1" applyBorder="1" applyAlignment="1">
      <alignment horizontal="right" vertical="center"/>
    </xf>
    <xf numFmtId="173" fontId="28" fillId="0" borderId="3" xfId="4" applyNumberFormat="1" applyFont="1" applyBorder="1" applyAlignment="1">
      <alignment horizontal="center" vertical="center"/>
    </xf>
    <xf numFmtId="2" fontId="28" fillId="0" borderId="2" xfId="4" applyNumberFormat="1" applyFont="1" applyBorder="1" applyAlignment="1">
      <alignment horizontal="right" vertical="center"/>
    </xf>
    <xf numFmtId="2" fontId="28" fillId="0" borderId="3" xfId="4" applyNumberFormat="1" applyFont="1" applyBorder="1" applyAlignment="1">
      <alignment horizontal="right" vertical="center"/>
    </xf>
    <xf numFmtId="2" fontId="28" fillId="0" borderId="21" xfId="4" applyNumberFormat="1" applyFont="1" applyBorder="1" applyAlignment="1">
      <alignment horizontal="right" vertical="center"/>
    </xf>
    <xf numFmtId="169" fontId="32" fillId="5" borderId="4" xfId="4" applyNumberFormat="1" applyFont="1" applyFill="1" applyBorder="1" applyAlignment="1">
      <alignment horizontal="right" vertical="center"/>
    </xf>
    <xf numFmtId="0" fontId="28" fillId="5" borderId="1" xfId="4" applyFont="1" applyFill="1" applyBorder="1" applyAlignment="1">
      <alignment horizontal="center" vertical="center"/>
    </xf>
    <xf numFmtId="0" fontId="32" fillId="5" borderId="1" xfId="4" applyFont="1" applyFill="1" applyBorder="1" applyAlignment="1">
      <alignment horizontal="center" vertical="center"/>
    </xf>
    <xf numFmtId="0" fontId="28" fillId="5" borderId="2" xfId="4" applyFont="1" applyFill="1" applyBorder="1" applyAlignment="1">
      <alignment horizontal="center" vertical="center"/>
    </xf>
    <xf numFmtId="0" fontId="28" fillId="5" borderId="3" xfId="4" applyFont="1" applyFill="1" applyBorder="1" applyAlignment="1">
      <alignment horizontal="center" vertical="center"/>
    </xf>
    <xf numFmtId="0" fontId="28" fillId="5" borderId="21" xfId="4" applyFont="1" applyFill="1" applyBorder="1" applyAlignment="1">
      <alignment horizontal="center" vertical="center"/>
    </xf>
    <xf numFmtId="0" fontId="28" fillId="0" borderId="89" xfId="4" applyFont="1" applyBorder="1" applyAlignment="1">
      <alignment horizontal="center" vertical="center"/>
    </xf>
    <xf numFmtId="0" fontId="28" fillId="0" borderId="100" xfId="4" applyFont="1" applyBorder="1" applyAlignment="1">
      <alignment horizontal="center" vertical="center"/>
    </xf>
    <xf numFmtId="167" fontId="28" fillId="0" borderId="2" xfId="4" applyNumberFormat="1" applyFont="1" applyBorder="1" applyAlignment="1">
      <alignment horizontal="center" vertical="center"/>
    </xf>
    <xf numFmtId="167" fontId="28" fillId="0" borderId="3" xfId="4" applyNumberFormat="1" applyFont="1" applyBorder="1" applyAlignment="1">
      <alignment horizontal="center" vertical="center"/>
    </xf>
    <xf numFmtId="167" fontId="28" fillId="0" borderId="4" xfId="4" applyNumberFormat="1" applyFont="1" applyBorder="1" applyAlignment="1">
      <alignment horizontal="center" vertical="center"/>
    </xf>
    <xf numFmtId="0" fontId="28" fillId="5" borderId="78" xfId="4" applyFont="1" applyFill="1" applyBorder="1" applyAlignment="1">
      <alignment horizontal="center" vertical="center"/>
    </xf>
    <xf numFmtId="0" fontId="28" fillId="5" borderId="79" xfId="4" applyFont="1" applyFill="1" applyBorder="1" applyAlignment="1">
      <alignment horizontal="center" vertical="center"/>
    </xf>
    <xf numFmtId="0" fontId="32" fillId="5" borderId="2" xfId="4" applyFont="1" applyFill="1" applyBorder="1" applyAlignment="1">
      <alignment horizontal="center" vertical="center"/>
    </xf>
    <xf numFmtId="0" fontId="32" fillId="5" borderId="3" xfId="4" applyFont="1" applyFill="1" applyBorder="1" applyAlignment="1">
      <alignment horizontal="center" vertical="center"/>
    </xf>
    <xf numFmtId="0" fontId="32" fillId="5" borderId="4" xfId="4" applyFont="1" applyFill="1" applyBorder="1" applyAlignment="1">
      <alignment horizontal="center" vertical="center"/>
    </xf>
    <xf numFmtId="0" fontId="28" fillId="5" borderId="4" xfId="4" applyFont="1" applyFill="1" applyBorder="1" applyAlignment="1">
      <alignment horizontal="center" vertical="center"/>
    </xf>
    <xf numFmtId="0" fontId="28" fillId="5" borderId="89" xfId="4" applyFont="1" applyFill="1" applyBorder="1" applyAlignment="1">
      <alignment horizontal="center" vertical="center"/>
    </xf>
    <xf numFmtId="0" fontId="28" fillId="5" borderId="75" xfId="4" applyFont="1" applyFill="1" applyBorder="1" applyAlignment="1">
      <alignment horizontal="center" vertical="center"/>
    </xf>
    <xf numFmtId="0" fontId="28" fillId="5" borderId="76" xfId="4" applyFont="1" applyFill="1" applyBorder="1" applyAlignment="1">
      <alignment horizontal="center" vertical="center"/>
    </xf>
    <xf numFmtId="175" fontId="40" fillId="0" borderId="45" xfId="4" applyNumberFormat="1" applyFont="1" applyBorder="1" applyAlignment="1">
      <alignment horizontal="right" vertical="center"/>
    </xf>
    <xf numFmtId="175" fontId="40" fillId="0" borderId="81" xfId="4" applyNumberFormat="1" applyFont="1" applyBorder="1" applyAlignment="1">
      <alignment horizontal="right" vertical="center"/>
    </xf>
    <xf numFmtId="0" fontId="28" fillId="5" borderId="52" xfId="4" applyFont="1" applyFill="1" applyBorder="1" applyAlignment="1">
      <alignment horizontal="center" vertical="center"/>
    </xf>
    <xf numFmtId="0" fontId="28" fillId="5" borderId="53" xfId="4" applyFont="1" applyFill="1" applyBorder="1" applyAlignment="1">
      <alignment horizontal="center" vertical="center"/>
    </xf>
    <xf numFmtId="174" fontId="28" fillId="0" borderId="58" xfId="4" applyNumberFormat="1" applyFont="1" applyBorder="1" applyAlignment="1">
      <alignment horizontal="center" vertical="center"/>
    </xf>
    <xf numFmtId="174" fontId="28" fillId="0" borderId="86" xfId="4" applyNumberFormat="1" applyFont="1" applyBorder="1" applyAlignment="1">
      <alignment horizontal="center" vertical="center"/>
    </xf>
    <xf numFmtId="0" fontId="28" fillId="0" borderId="10" xfId="4" applyFont="1" applyBorder="1" applyAlignment="1">
      <alignment horizontal="center" vertical="center"/>
    </xf>
    <xf numFmtId="0" fontId="28" fillId="0" borderId="12" xfId="4" applyFont="1" applyBorder="1" applyAlignment="1">
      <alignment horizontal="center" vertical="center"/>
    </xf>
    <xf numFmtId="169" fontId="28" fillId="0" borderId="77" xfId="4" applyNumberFormat="1" applyFont="1" applyBorder="1" applyAlignment="1">
      <alignment horizontal="right" vertical="center"/>
    </xf>
    <xf numFmtId="169" fontId="28" fillId="0" borderId="59" xfId="4" applyNumberFormat="1" applyFont="1" applyBorder="1" applyAlignment="1">
      <alignment horizontal="right" vertical="center"/>
    </xf>
    <xf numFmtId="169" fontId="28" fillId="0" borderId="87" xfId="4" applyNumberFormat="1" applyFont="1" applyBorder="1" applyAlignment="1">
      <alignment horizontal="right" vertical="center"/>
    </xf>
    <xf numFmtId="0" fontId="28" fillId="0" borderId="51" xfId="4" applyFont="1" applyBorder="1" applyAlignment="1">
      <alignment horizontal="center" vertical="center"/>
    </xf>
    <xf numFmtId="0" fontId="28" fillId="0" borderId="49" xfId="4" applyFont="1" applyBorder="1" applyAlignment="1">
      <alignment horizontal="center" vertical="center"/>
    </xf>
    <xf numFmtId="0" fontId="32" fillId="0" borderId="51" xfId="4" applyFont="1" applyBorder="1" applyAlignment="1">
      <alignment horizontal="center" vertical="center"/>
    </xf>
    <xf numFmtId="0" fontId="32" fillId="0" borderId="49" xfId="4" applyFont="1" applyBorder="1" applyAlignment="1">
      <alignment horizontal="center" vertical="center"/>
    </xf>
    <xf numFmtId="0" fontId="28" fillId="0" borderId="50" xfId="4" applyFont="1" applyBorder="1" applyAlignment="1">
      <alignment horizontal="center" vertical="center"/>
    </xf>
    <xf numFmtId="0" fontId="28" fillId="0" borderId="83" xfId="4" applyFont="1" applyBorder="1" applyAlignment="1">
      <alignment horizontal="center" vertical="center"/>
    </xf>
    <xf numFmtId="0" fontId="26" fillId="0" borderId="16" xfId="6" applyFont="1" applyBorder="1" applyAlignment="1">
      <alignment horizontal="center" vertical="center" wrapText="1"/>
    </xf>
    <xf numFmtId="0" fontId="26" fillId="0" borderId="0" xfId="6" applyFont="1" applyAlignment="1">
      <alignment horizontal="center" vertical="center" wrapText="1"/>
    </xf>
    <xf numFmtId="0" fontId="26" fillId="0" borderId="17" xfId="6" applyFont="1" applyBorder="1" applyAlignment="1">
      <alignment horizontal="center" vertical="center" wrapText="1"/>
    </xf>
    <xf numFmtId="0" fontId="27" fillId="0" borderId="16" xfId="6" applyFont="1" applyBorder="1" applyAlignment="1">
      <alignment horizontal="right" vertical="center"/>
    </xf>
    <xf numFmtId="0" fontId="27" fillId="0" borderId="0" xfId="6" applyFont="1" applyAlignment="1">
      <alignment horizontal="right" vertical="center"/>
    </xf>
    <xf numFmtId="0" fontId="27" fillId="0" borderId="17" xfId="6" applyFont="1" applyBorder="1" applyAlignment="1">
      <alignment horizontal="right" vertical="center"/>
    </xf>
    <xf numFmtId="0" fontId="32" fillId="5" borderId="52" xfId="4" applyFont="1" applyFill="1" applyBorder="1" applyAlignment="1">
      <alignment horizontal="center" vertical="center"/>
    </xf>
    <xf numFmtId="0" fontId="32" fillId="5" borderId="75" xfId="4" applyFont="1" applyFill="1" applyBorder="1" applyAlignment="1">
      <alignment horizontal="center" vertical="center"/>
    </xf>
    <xf numFmtId="0" fontId="25" fillId="0" borderId="18" xfId="6" applyFont="1" applyBorder="1" applyAlignment="1">
      <alignment horizontal="center" vertical="center" wrapText="1"/>
    </xf>
    <xf numFmtId="0" fontId="25" fillId="0" borderId="1" xfId="6" applyFont="1" applyBorder="1" applyAlignment="1">
      <alignment horizontal="center" vertical="center" wrapText="1"/>
    </xf>
    <xf numFmtId="0" fontId="25" fillId="0" borderId="19" xfId="6" applyFont="1" applyBorder="1" applyAlignment="1">
      <alignment horizontal="center" vertical="center" wrapText="1"/>
    </xf>
    <xf numFmtId="0" fontId="11" fillId="0" borderId="38" xfId="6" applyFont="1" applyBorder="1" applyAlignment="1">
      <alignment horizontal="center" vertical="center"/>
    </xf>
    <xf numFmtId="0" fontId="11" fillId="0" borderId="32" xfId="6" applyFont="1" applyBorder="1" applyAlignment="1">
      <alignment horizontal="center" vertical="center"/>
    </xf>
    <xf numFmtId="0" fontId="11" fillId="0" borderId="41" xfId="6" applyFont="1" applyBorder="1" applyAlignment="1">
      <alignment horizontal="center" vertical="center"/>
    </xf>
    <xf numFmtId="0" fontId="11" fillId="0" borderId="16" xfId="6" applyFont="1" applyBorder="1" applyAlignment="1">
      <alignment horizontal="center" vertical="center"/>
    </xf>
    <xf numFmtId="0" fontId="11" fillId="0" borderId="0" xfId="6" applyFont="1" applyAlignment="1">
      <alignment horizontal="center" vertical="center"/>
    </xf>
    <xf numFmtId="0" fontId="11" fillId="0" borderId="17" xfId="6" applyFont="1" applyBorder="1" applyAlignment="1">
      <alignment horizontal="center" vertical="center"/>
    </xf>
    <xf numFmtId="0" fontId="24" fillId="0" borderId="16" xfId="6" applyFont="1" applyBorder="1" applyAlignment="1">
      <alignment horizontal="left" vertical="center"/>
    </xf>
    <xf numFmtId="0" fontId="24" fillId="0" borderId="0" xfId="6" applyFont="1" applyAlignment="1">
      <alignment horizontal="left" vertical="center"/>
    </xf>
    <xf numFmtId="0" fontId="24" fillId="0" borderId="17" xfId="6" applyFont="1" applyBorder="1" applyAlignment="1">
      <alignment horizontal="left" vertical="center"/>
    </xf>
    <xf numFmtId="0" fontId="24" fillId="0" borderId="72" xfId="6" applyFont="1" applyBorder="1" applyAlignment="1">
      <alignment horizontal="right" vertical="center"/>
    </xf>
    <xf numFmtId="0" fontId="24" fillId="0" borderId="11" xfId="6" applyFont="1" applyBorder="1" applyAlignment="1">
      <alignment horizontal="right" vertical="center"/>
    </xf>
    <xf numFmtId="0" fontId="24" fillId="0" borderId="73" xfId="6" applyFont="1" applyBorder="1" applyAlignment="1">
      <alignment horizontal="right" vertical="center"/>
    </xf>
    <xf numFmtId="0" fontId="80" fillId="0" borderId="0" xfId="0" applyFont="1" applyAlignment="1">
      <alignment horizontal="right"/>
    </xf>
    <xf numFmtId="0" fontId="81" fillId="0" borderId="32" xfId="0" applyFont="1" applyBorder="1" applyAlignment="1">
      <alignment horizontal="center"/>
    </xf>
    <xf numFmtId="0" fontId="81" fillId="0" borderId="0" xfId="0" applyFont="1" applyAlignment="1">
      <alignment horizontal="center"/>
    </xf>
    <xf numFmtId="0" fontId="80" fillId="0" borderId="32" xfId="0" applyFont="1" applyBorder="1" applyAlignment="1">
      <alignment horizontal="right"/>
    </xf>
    <xf numFmtId="0" fontId="80" fillId="0" borderId="41" xfId="0" applyFont="1" applyBorder="1" applyAlignment="1">
      <alignment horizontal="right"/>
    </xf>
    <xf numFmtId="0" fontId="80" fillId="0" borderId="31" xfId="0" applyFont="1" applyBorder="1" applyAlignment="1">
      <alignment horizontal="right"/>
    </xf>
    <xf numFmtId="0" fontId="81" fillId="0" borderId="31" xfId="0" applyFont="1" applyBorder="1" applyAlignment="1">
      <alignment horizontal="right"/>
    </xf>
    <xf numFmtId="0" fontId="81" fillId="0" borderId="0" xfId="0" applyFont="1" applyAlignment="1">
      <alignment horizontal="right"/>
    </xf>
    <xf numFmtId="0" fontId="80" fillId="0" borderId="41" xfId="0" applyFont="1" applyBorder="1" applyAlignment="1">
      <alignment horizontal="center" vertical="center"/>
    </xf>
    <xf numFmtId="0" fontId="80" fillId="0" borderId="17" xfId="0" applyFont="1" applyBorder="1" applyAlignment="1">
      <alignment horizontal="center" vertical="center"/>
    </xf>
    <xf numFmtId="0" fontId="80" fillId="0" borderId="38" xfId="0" applyFont="1" applyBorder="1" applyAlignment="1">
      <alignment vertical="center"/>
    </xf>
    <xf numFmtId="0" fontId="80" fillId="0" borderId="32" xfId="0" applyFont="1" applyBorder="1" applyAlignment="1">
      <alignment vertical="center"/>
    </xf>
    <xf numFmtId="0" fontId="80" fillId="0" borderId="16" xfId="0" applyFont="1" applyBorder="1" applyAlignment="1">
      <alignment vertical="center"/>
    </xf>
    <xf numFmtId="0" fontId="80" fillId="0" borderId="0" xfId="0" applyFont="1" applyAlignment="1">
      <alignment vertical="center"/>
    </xf>
    <xf numFmtId="0" fontId="80" fillId="0" borderId="32" xfId="0" applyFont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0" fillId="0" borderId="33" xfId="0" applyFont="1" applyBorder="1" applyAlignment="1">
      <alignment horizontal="center" vertical="center"/>
    </xf>
    <xf numFmtId="0" fontId="78" fillId="0" borderId="31" xfId="0" applyFont="1" applyBorder="1" applyAlignment="1">
      <alignment vertical="center" wrapText="1"/>
    </xf>
    <xf numFmtId="0" fontId="79" fillId="0" borderId="31" xfId="0" applyFont="1" applyBorder="1" applyAlignment="1">
      <alignment horizontal="center" vertical="center"/>
    </xf>
    <xf numFmtId="0" fontId="78" fillId="0" borderId="27" xfId="0" applyFont="1" applyBorder="1" applyAlignment="1">
      <alignment horizontal="center" vertical="center"/>
    </xf>
    <xf numFmtId="0" fontId="80" fillId="0" borderId="37" xfId="0" applyFont="1" applyBorder="1" applyAlignment="1">
      <alignment vertical="center"/>
    </xf>
    <xf numFmtId="0" fontId="80" fillId="0" borderId="31" xfId="0" applyFont="1" applyBorder="1" applyAlignment="1">
      <alignment vertical="center"/>
    </xf>
    <xf numFmtId="0" fontId="80" fillId="0" borderId="31" xfId="0" applyFont="1" applyBorder="1" applyAlignment="1">
      <alignment horizontal="center" vertical="center"/>
    </xf>
    <xf numFmtId="0" fontId="80" fillId="0" borderId="33" xfId="0" applyFont="1" applyBorder="1" applyAlignment="1">
      <alignment horizontal="center"/>
    </xf>
    <xf numFmtId="0" fontId="80" fillId="0" borderId="33" xfId="0" applyFont="1" applyBorder="1"/>
    <xf numFmtId="0" fontId="80" fillId="0" borderId="33" xfId="0" applyFont="1" applyBorder="1" applyAlignment="1">
      <alignment horizontal="right"/>
    </xf>
    <xf numFmtId="0" fontId="80" fillId="0" borderId="40" xfId="0" applyFont="1" applyBorder="1" applyAlignment="1">
      <alignment horizontal="right"/>
    </xf>
    <xf numFmtId="172" fontId="81" fillId="0" borderId="0" xfId="0" applyNumberFormat="1" applyFont="1" applyAlignment="1">
      <alignment horizontal="right"/>
    </xf>
    <xf numFmtId="0" fontId="81" fillId="0" borderId="17" xfId="0" applyFont="1" applyBorder="1" applyAlignment="1">
      <alignment horizontal="right"/>
    </xf>
    <xf numFmtId="0" fontId="17" fillId="0" borderId="3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28" fillId="5" borderId="83" xfId="4" applyFont="1" applyFill="1" applyBorder="1" applyAlignment="1">
      <alignment horizontal="center" vertical="center"/>
    </xf>
    <xf numFmtId="2" fontId="28" fillId="0" borderId="2" xfId="4" applyNumberFormat="1" applyFont="1" applyBorder="1" applyAlignment="1">
      <alignment horizontal="center" vertical="center"/>
    </xf>
    <xf numFmtId="2" fontId="28" fillId="0" borderId="4" xfId="4" applyNumberFormat="1" applyFont="1" applyBorder="1" applyAlignment="1">
      <alignment horizontal="center" vertical="center"/>
    </xf>
    <xf numFmtId="2" fontId="28" fillId="0" borderId="3" xfId="4" applyNumberFormat="1" applyFont="1" applyBorder="1" applyAlignment="1">
      <alignment horizontal="center" vertical="center"/>
    </xf>
    <xf numFmtId="2" fontId="32" fillId="0" borderId="20" xfId="4" applyNumberFormat="1" applyFont="1" applyBorder="1" applyAlignment="1">
      <alignment horizontal="right" vertical="center"/>
    </xf>
    <xf numFmtId="2" fontId="32" fillId="0" borderId="5" xfId="4" applyNumberFormat="1" applyFont="1" applyBorder="1" applyAlignment="1">
      <alignment horizontal="right" vertical="center"/>
    </xf>
    <xf numFmtId="0" fontId="3" fillId="0" borderId="0" xfId="1" applyAlignment="1">
      <alignment horizontal="center"/>
    </xf>
    <xf numFmtId="0" fontId="32" fillId="0" borderId="2" xfId="4" applyFont="1" applyBorder="1" applyAlignment="1">
      <alignment horizontal="center" vertical="center"/>
    </xf>
    <xf numFmtId="0" fontId="32" fillId="0" borderId="3" xfId="4" applyFont="1" applyBorder="1" applyAlignment="1">
      <alignment horizontal="center" vertical="center"/>
    </xf>
    <xf numFmtId="0" fontId="32" fillId="0" borderId="4" xfId="4" applyFont="1" applyBorder="1" applyAlignment="1">
      <alignment horizontal="center" vertical="center"/>
    </xf>
    <xf numFmtId="0" fontId="28" fillId="0" borderId="21" xfId="4" applyFont="1" applyBorder="1" applyAlignment="1">
      <alignment horizontal="right" vertical="center"/>
    </xf>
    <xf numFmtId="0" fontId="80" fillId="0" borderId="17" xfId="0" applyFont="1" applyBorder="1" applyAlignment="1">
      <alignment horizontal="right"/>
    </xf>
    <xf numFmtId="0" fontId="29" fillId="0" borderId="92" xfId="4" applyFont="1" applyBorder="1" applyAlignment="1">
      <alignment horizontal="right" vertical="center"/>
    </xf>
    <xf numFmtId="0" fontId="28" fillId="0" borderId="21" xfId="4" applyFont="1" applyBorder="1" applyAlignment="1">
      <alignment horizontal="center" vertical="center"/>
    </xf>
    <xf numFmtId="2" fontId="28" fillId="0" borderId="21" xfId="4" applyNumberFormat="1" applyFont="1" applyBorder="1" applyAlignment="1">
      <alignment horizontal="center" vertical="center"/>
    </xf>
    <xf numFmtId="0" fontId="28" fillId="0" borderId="1" xfId="4" applyFont="1" applyBorder="1" applyAlignment="1">
      <alignment horizontal="center" vertical="top"/>
    </xf>
    <xf numFmtId="0" fontId="32" fillId="0" borderId="1" xfId="4" applyFont="1" applyBorder="1" applyAlignment="1">
      <alignment horizontal="center" vertical="top"/>
    </xf>
    <xf numFmtId="167" fontId="28" fillId="0" borderId="1" xfId="4" applyNumberFormat="1" applyFont="1" applyBorder="1" applyAlignment="1">
      <alignment horizontal="center" vertical="top"/>
    </xf>
    <xf numFmtId="167" fontId="32" fillId="0" borderId="1" xfId="4" applyNumberFormat="1" applyFont="1" applyBorder="1" applyAlignment="1">
      <alignment horizontal="center" vertical="top"/>
    </xf>
    <xf numFmtId="173" fontId="18" fillId="0" borderId="0" xfId="0" applyNumberFormat="1" applyFont="1" applyAlignment="1">
      <alignment horizontal="right"/>
    </xf>
    <xf numFmtId="173" fontId="18" fillId="0" borderId="17" xfId="0" applyNumberFormat="1" applyFont="1" applyBorder="1" applyAlignment="1">
      <alignment horizontal="right"/>
    </xf>
    <xf numFmtId="2" fontId="37" fillId="0" borderId="2" xfId="14" applyNumberFormat="1" applyFont="1" applyBorder="1" applyAlignment="1">
      <alignment horizontal="right" vertical="center" wrapText="1"/>
    </xf>
    <xf numFmtId="2" fontId="37" fillId="0" borderId="4" xfId="14" applyNumberFormat="1" applyFont="1" applyBorder="1" applyAlignment="1">
      <alignment horizontal="right" vertical="center" wrapText="1"/>
    </xf>
    <xf numFmtId="1" fontId="37" fillId="0" borderId="8" xfId="14" applyNumberFormat="1" applyFont="1" applyBorder="1" applyAlignment="1">
      <alignment horizontal="center" vertical="center" wrapText="1"/>
    </xf>
    <xf numFmtId="1" fontId="37" fillId="0" borderId="9" xfId="14" applyNumberFormat="1" applyFont="1" applyBorder="1" applyAlignment="1">
      <alignment horizontal="center" vertical="center" wrapText="1"/>
    </xf>
    <xf numFmtId="1" fontId="37" fillId="0" borderId="7" xfId="14" applyNumberFormat="1" applyFont="1" applyBorder="1" applyAlignment="1">
      <alignment horizontal="center" vertical="center" wrapText="1"/>
    </xf>
    <xf numFmtId="1" fontId="37" fillId="0" borderId="10" xfId="14" applyNumberFormat="1" applyFont="1" applyBorder="1" applyAlignment="1">
      <alignment horizontal="center" vertical="center" wrapText="1"/>
    </xf>
    <xf numFmtId="1" fontId="37" fillId="0" borderId="11" xfId="14" applyNumberFormat="1" applyFont="1" applyBorder="1" applyAlignment="1">
      <alignment horizontal="center" vertical="center" wrapText="1"/>
    </xf>
    <xf numFmtId="1" fontId="37" fillId="0" borderId="12" xfId="14" applyNumberFormat="1" applyFont="1" applyBorder="1" applyAlignment="1">
      <alignment horizontal="center" vertical="center" wrapText="1"/>
    </xf>
    <xf numFmtId="0" fontId="33" fillId="0" borderId="1" xfId="14" applyFont="1" applyBorder="1" applyAlignment="1">
      <alignment horizontal="center" vertical="center" wrapText="1"/>
    </xf>
    <xf numFmtId="0" fontId="34" fillId="0" borderId="1" xfId="15" applyFont="1" applyBorder="1" applyAlignment="1">
      <alignment horizontal="center" vertical="center"/>
    </xf>
    <xf numFmtId="176" fontId="34" fillId="0" borderId="1" xfId="15" applyNumberFormat="1" applyFont="1" applyBorder="1" applyAlignment="1">
      <alignment horizontal="center" vertical="center"/>
    </xf>
    <xf numFmtId="10" fontId="38" fillId="6" borderId="109" xfId="18" applyNumberFormat="1" applyFont="1" applyFill="1" applyBorder="1" applyAlignment="1">
      <alignment horizontal="center" vertical="center"/>
    </xf>
    <xf numFmtId="10" fontId="38" fillId="6" borderId="108" xfId="18" applyNumberFormat="1" applyFont="1" applyFill="1" applyBorder="1" applyAlignment="1">
      <alignment horizontal="center" vertical="center"/>
    </xf>
    <xf numFmtId="10" fontId="38" fillId="6" borderId="110" xfId="18" applyNumberFormat="1" applyFont="1" applyFill="1" applyBorder="1" applyAlignment="1">
      <alignment horizontal="center" vertical="center"/>
    </xf>
    <xf numFmtId="0" fontId="41" fillId="0" borderId="24" xfId="0" applyFont="1" applyBorder="1" applyAlignment="1">
      <alignment horizontal="center" vertical="center"/>
    </xf>
    <xf numFmtId="0" fontId="41" fillId="0" borderId="105" xfId="0" applyFont="1" applyBorder="1" applyAlignment="1">
      <alignment horizontal="center" vertical="center"/>
    </xf>
    <xf numFmtId="17" fontId="41" fillId="0" borderId="1" xfId="0" applyNumberFormat="1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51" fillId="0" borderId="38" xfId="0" applyFont="1" applyBorder="1" applyAlignment="1">
      <alignment horizontal="center" vertical="center"/>
    </xf>
    <xf numFmtId="0" fontId="51" fillId="0" borderId="32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0" borderId="31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20" fillId="0" borderId="33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2" fontId="0" fillId="0" borderId="25" xfId="0" applyNumberFormat="1" applyBorder="1" applyAlignment="1">
      <alignment horizontal="left" vertical="center" wrapText="1"/>
    </xf>
    <xf numFmtId="2" fontId="0" fillId="0" borderId="14" xfId="0" applyNumberFormat="1" applyBorder="1" applyAlignment="1">
      <alignment horizontal="left" vertical="center" wrapText="1"/>
    </xf>
    <xf numFmtId="2" fontId="0" fillId="0" borderId="28" xfId="0" applyNumberFormat="1" applyBorder="1" applyAlignment="1">
      <alignment horizontal="left" vertical="center" wrapText="1"/>
    </xf>
    <xf numFmtId="0" fontId="38" fillId="6" borderId="3" xfId="15" applyFont="1" applyFill="1" applyBorder="1" applyAlignment="1">
      <alignment horizontal="center" vertical="center"/>
    </xf>
    <xf numFmtId="0" fontId="38" fillId="6" borderId="2" xfId="15" applyFont="1" applyFill="1" applyBorder="1" applyAlignment="1">
      <alignment horizontal="center" vertical="center"/>
    </xf>
    <xf numFmtId="0" fontId="38" fillId="6" borderId="69" xfId="15" applyFont="1" applyFill="1" applyBorder="1" applyAlignment="1">
      <alignment horizontal="center" vertical="center" wrapText="1"/>
    </xf>
    <xf numFmtId="0" fontId="38" fillId="6" borderId="68" xfId="15" applyFont="1" applyFill="1" applyBorder="1" applyAlignment="1">
      <alignment horizontal="center" vertical="center" wrapText="1"/>
    </xf>
    <xf numFmtId="0" fontId="51" fillId="0" borderId="99" xfId="0" applyFont="1" applyBorder="1" applyAlignment="1">
      <alignment horizontal="center" vertical="center"/>
    </xf>
    <xf numFmtId="0" fontId="51" fillId="0" borderId="106" xfId="0" applyFont="1" applyBorder="1" applyAlignment="1">
      <alignment horizontal="center" vertical="center"/>
    </xf>
    <xf numFmtId="0" fontId="20" fillId="0" borderId="23" xfId="20" applyFont="1" applyBorder="1" applyAlignment="1">
      <alignment horizontal="left" vertical="center"/>
    </xf>
    <xf numFmtId="0" fontId="20" fillId="0" borderId="20" xfId="20" applyFont="1" applyBorder="1" applyAlignment="1">
      <alignment horizontal="left" vertical="center"/>
    </xf>
    <xf numFmtId="49" fontId="43" fillId="0" borderId="24" xfId="0" applyNumberFormat="1" applyFont="1" applyBorder="1" applyAlignment="1">
      <alignment horizontal="center" vertical="center" wrapText="1"/>
    </xf>
    <xf numFmtId="49" fontId="43" fillId="0" borderId="5" xfId="0" applyNumberFormat="1" applyFont="1" applyBorder="1" applyAlignment="1">
      <alignment horizontal="center" vertical="center"/>
    </xf>
    <xf numFmtId="0" fontId="43" fillId="0" borderId="24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20" fillId="6" borderId="24" xfId="20" applyFont="1" applyFill="1" applyBorder="1" applyAlignment="1">
      <alignment horizontal="center" vertical="center" wrapText="1"/>
    </xf>
    <xf numFmtId="0" fontId="20" fillId="6" borderId="5" xfId="20" applyFont="1" applyFill="1" applyBorder="1" applyAlignment="1">
      <alignment horizontal="center" vertical="center" wrapText="1"/>
    </xf>
    <xf numFmtId="0" fontId="20" fillId="6" borderId="24" xfId="20" applyFont="1" applyFill="1" applyBorder="1" applyAlignment="1">
      <alignment horizontal="center" vertical="center"/>
    </xf>
    <xf numFmtId="0" fontId="20" fillId="6" borderId="5" xfId="20" applyFont="1" applyFill="1" applyBorder="1" applyAlignment="1">
      <alignment horizontal="center" vertical="center"/>
    </xf>
    <xf numFmtId="43" fontId="20" fillId="6" borderId="24" xfId="7" applyFont="1" applyFill="1" applyBorder="1" applyAlignment="1">
      <alignment horizontal="center" vertical="center"/>
    </xf>
    <xf numFmtId="43" fontId="20" fillId="6" borderId="5" xfId="7" applyFont="1" applyFill="1" applyBorder="1" applyAlignment="1">
      <alignment horizontal="center" vertical="center"/>
    </xf>
    <xf numFmtId="0" fontId="20" fillId="6" borderId="105" xfId="20" applyFont="1" applyFill="1" applyBorder="1" applyAlignment="1">
      <alignment horizontal="center" vertical="center"/>
    </xf>
    <xf numFmtId="0" fontId="6" fillId="11" borderId="63" xfId="25" applyFont="1" applyFill="1" applyBorder="1" applyAlignment="1">
      <alignment horizontal="right" vertical="center"/>
    </xf>
    <xf numFmtId="0" fontId="70" fillId="7" borderId="1" xfId="26" applyFont="1" applyFill="1" applyBorder="1" applyAlignment="1">
      <alignment horizontal="left" vertical="center" wrapText="1"/>
    </xf>
    <xf numFmtId="0" fontId="46" fillId="7" borderId="1" xfId="25" applyFont="1" applyFill="1" applyBorder="1" applyAlignment="1">
      <alignment horizontal="right" vertical="center"/>
    </xf>
    <xf numFmtId="0" fontId="8" fillId="7" borderId="2" xfId="25" applyFont="1" applyFill="1" applyBorder="1" applyAlignment="1">
      <alignment horizontal="center" vertical="center"/>
    </xf>
    <xf numFmtId="0" fontId="8" fillId="7" borderId="3" xfId="25" applyFont="1" applyFill="1" applyBorder="1" applyAlignment="1">
      <alignment horizontal="center" vertical="center"/>
    </xf>
    <xf numFmtId="0" fontId="8" fillId="7" borderId="4" xfId="25" applyFont="1" applyFill="1" applyBorder="1" applyAlignment="1">
      <alignment horizontal="center" vertical="center"/>
    </xf>
    <xf numFmtId="0" fontId="2" fillId="11" borderId="1" xfId="25" applyFont="1" applyFill="1" applyBorder="1" applyAlignment="1">
      <alignment horizontal="center" vertical="center"/>
    </xf>
    <xf numFmtId="0" fontId="8" fillId="7" borderId="1" xfId="25" applyFont="1" applyFill="1" applyBorder="1" applyAlignment="1">
      <alignment horizontal="right" vertical="center"/>
    </xf>
    <xf numFmtId="0" fontId="37" fillId="7" borderId="5" xfId="25" applyFont="1" applyFill="1" applyBorder="1" applyAlignment="1">
      <alignment horizontal="right" vertical="center"/>
    </xf>
    <xf numFmtId="0" fontId="1" fillId="11" borderId="38" xfId="25" applyFont="1" applyFill="1" applyBorder="1" applyAlignment="1">
      <alignment horizontal="left" vertical="center" wrapText="1"/>
    </xf>
    <xf numFmtId="0" fontId="1" fillId="11" borderId="32" xfId="25" applyFont="1" applyFill="1" applyBorder="1" applyAlignment="1">
      <alignment horizontal="left" vertical="center"/>
    </xf>
    <xf numFmtId="0" fontId="1" fillId="11" borderId="41" xfId="25" applyFont="1" applyFill="1" applyBorder="1" applyAlignment="1">
      <alignment horizontal="left" vertical="center"/>
    </xf>
    <xf numFmtId="0" fontId="46" fillId="11" borderId="1" xfId="25" applyFont="1" applyFill="1" applyBorder="1" applyAlignment="1">
      <alignment horizontal="center" vertical="center"/>
    </xf>
    <xf numFmtId="4" fontId="20" fillId="3" borderId="119" xfId="21" applyNumberFormat="1" applyFont="1" applyFill="1" applyBorder="1" applyAlignment="1">
      <alignment horizontal="center" vertical="center"/>
    </xf>
    <xf numFmtId="4" fontId="20" fillId="3" borderId="120" xfId="21" applyNumberFormat="1" applyFont="1" applyFill="1" applyBorder="1" applyAlignment="1">
      <alignment horizontal="center" vertical="center"/>
    </xf>
    <xf numFmtId="4" fontId="20" fillId="3" borderId="121" xfId="21" applyNumberFormat="1" applyFont="1" applyFill="1" applyBorder="1" applyAlignment="1">
      <alignment horizontal="center" vertical="center"/>
    </xf>
    <xf numFmtId="0" fontId="8" fillId="12" borderId="1" xfId="25" applyFont="1" applyFill="1" applyBorder="1" applyAlignment="1">
      <alignment horizontal="center" vertical="center"/>
    </xf>
    <xf numFmtId="0" fontId="1" fillId="11" borderId="1" xfId="25" applyFont="1" applyFill="1" applyBorder="1" applyAlignment="1">
      <alignment horizontal="center" vertical="center"/>
    </xf>
    <xf numFmtId="177" fontId="8" fillId="7" borderId="1" xfId="27" applyNumberFormat="1" applyFont="1" applyFill="1" applyBorder="1" applyAlignment="1">
      <alignment horizontal="left" vertical="center" wrapText="1"/>
    </xf>
    <xf numFmtId="0" fontId="28" fillId="0" borderId="103" xfId="4" applyFont="1" applyBorder="1" applyAlignment="1">
      <alignment horizontal="right" vertical="center"/>
    </xf>
    <xf numFmtId="0" fontId="28" fillId="0" borderId="75" xfId="4" applyFont="1" applyBorder="1" applyAlignment="1">
      <alignment horizontal="right" vertical="center"/>
    </xf>
    <xf numFmtId="169" fontId="32" fillId="5" borderId="52" xfId="4" applyNumberFormat="1" applyFont="1" applyFill="1" applyBorder="1" applyAlignment="1">
      <alignment horizontal="right" vertical="center"/>
    </xf>
    <xf numFmtId="169" fontId="32" fillId="5" borderId="75" xfId="4" applyNumberFormat="1" applyFont="1" applyFill="1" applyBorder="1" applyAlignment="1">
      <alignment horizontal="right" vertical="center"/>
    </xf>
    <xf numFmtId="169" fontId="32" fillId="5" borderId="76" xfId="4" applyNumberFormat="1" applyFont="1" applyFill="1" applyBorder="1" applyAlignment="1">
      <alignment horizontal="right" vertical="center"/>
    </xf>
    <xf numFmtId="4" fontId="28" fillId="0" borderId="2" xfId="4" applyNumberFormat="1" applyFont="1" applyBorder="1" applyAlignment="1">
      <alignment horizontal="right" vertical="center"/>
    </xf>
    <xf numFmtId="4" fontId="28" fillId="0" borderId="3" xfId="4" applyNumberFormat="1" applyFont="1" applyBorder="1" applyAlignment="1">
      <alignment horizontal="right" vertical="center"/>
    </xf>
    <xf numFmtId="4" fontId="28" fillId="0" borderId="4" xfId="4" applyNumberFormat="1" applyFont="1" applyBorder="1" applyAlignment="1">
      <alignment horizontal="right" vertical="center"/>
    </xf>
    <xf numFmtId="4" fontId="28" fillId="7" borderId="3" xfId="4" applyNumberFormat="1" applyFont="1" applyFill="1" applyBorder="1" applyAlignment="1">
      <alignment horizontal="right" vertical="center"/>
    </xf>
    <xf numFmtId="4" fontId="28" fillId="7" borderId="21" xfId="4" applyNumberFormat="1" applyFont="1" applyFill="1" applyBorder="1" applyAlignment="1">
      <alignment horizontal="right" vertical="center"/>
    </xf>
    <xf numFmtId="0" fontId="28" fillId="5" borderId="19" xfId="4" applyFont="1" applyFill="1" applyBorder="1" applyAlignment="1">
      <alignment horizontal="center" vertical="center"/>
    </xf>
    <xf numFmtId="175" fontId="28" fillId="0" borderId="102" xfId="4" applyNumberFormat="1" applyFont="1" applyBorder="1" applyAlignment="1">
      <alignment horizontal="right" vertical="center"/>
    </xf>
    <xf numFmtId="175" fontId="28" fillId="0" borderId="3" xfId="4" applyNumberFormat="1" applyFont="1" applyBorder="1" applyAlignment="1">
      <alignment horizontal="right" vertical="center"/>
    </xf>
    <xf numFmtId="175" fontId="28" fillId="0" borderId="4" xfId="4" applyNumberFormat="1" applyFont="1" applyBorder="1" applyAlignment="1">
      <alignment horizontal="right" vertical="center"/>
    </xf>
    <xf numFmtId="175" fontId="31" fillId="0" borderId="2" xfId="4" applyNumberFormat="1" applyFont="1" applyBorder="1" applyAlignment="1">
      <alignment horizontal="right" vertical="center"/>
    </xf>
    <xf numFmtId="175" fontId="31" fillId="0" borderId="3" xfId="4" applyNumberFormat="1" applyFont="1" applyBorder="1" applyAlignment="1">
      <alignment horizontal="right" vertical="center"/>
    </xf>
    <xf numFmtId="169" fontId="28" fillId="0" borderId="1" xfId="4" applyNumberFormat="1" applyFont="1" applyBorder="1" applyAlignment="1">
      <alignment horizontal="right" vertical="center"/>
    </xf>
    <xf numFmtId="169" fontId="28" fillId="0" borderId="19" xfId="4" applyNumberFormat="1" applyFont="1" applyBorder="1" applyAlignment="1">
      <alignment horizontal="right" vertical="center"/>
    </xf>
    <xf numFmtId="4" fontId="28" fillId="0" borderId="2" xfId="4" applyNumberFormat="1" applyFont="1" applyBorder="1" applyAlignment="1">
      <alignment vertical="center"/>
    </xf>
    <xf numFmtId="4" fontId="28" fillId="0" borderId="3" xfId="4" applyNumberFormat="1" applyFont="1" applyBorder="1" applyAlignment="1">
      <alignment vertical="center"/>
    </xf>
    <xf numFmtId="4" fontId="28" fillId="0" borderId="4" xfId="4" applyNumberFormat="1" applyFont="1" applyBorder="1" applyAlignment="1">
      <alignment vertical="center"/>
    </xf>
    <xf numFmtId="173" fontId="28" fillId="0" borderId="2" xfId="4" applyNumberFormat="1" applyFont="1" applyBorder="1" applyAlignment="1">
      <alignment vertical="center"/>
    </xf>
    <xf numFmtId="173" fontId="28" fillId="0" borderId="3" xfId="4" applyNumberFormat="1" applyFont="1" applyBorder="1" applyAlignment="1">
      <alignment vertical="center"/>
    </xf>
    <xf numFmtId="173" fontId="28" fillId="0" borderId="4" xfId="4" applyNumberFormat="1" applyFont="1" applyBorder="1" applyAlignment="1">
      <alignment vertical="center"/>
    </xf>
    <xf numFmtId="2" fontId="28" fillId="0" borderId="2" xfId="4" applyNumberFormat="1" applyFont="1" applyBorder="1" applyAlignment="1">
      <alignment vertical="center"/>
    </xf>
    <xf numFmtId="2" fontId="28" fillId="0" borderId="3" xfId="4" applyNumberFormat="1" applyFont="1" applyBorder="1" applyAlignment="1">
      <alignment vertical="center"/>
    </xf>
    <xf numFmtId="2" fontId="28" fillId="0" borderId="21" xfId="4" applyNumberFormat="1" applyFont="1" applyBorder="1" applyAlignment="1">
      <alignment vertical="center"/>
    </xf>
    <xf numFmtId="169" fontId="28" fillId="0" borderId="2" xfId="4" applyNumberFormat="1" applyFont="1" applyBorder="1" applyAlignment="1">
      <alignment horizontal="center" vertical="center"/>
    </xf>
    <xf numFmtId="169" fontId="28" fillId="0" borderId="4" xfId="4" applyNumberFormat="1" applyFont="1" applyBorder="1" applyAlignment="1">
      <alignment horizontal="center" vertical="center"/>
    </xf>
    <xf numFmtId="174" fontId="28" fillId="0" borderId="44" xfId="4" applyNumberFormat="1" applyFont="1" applyBorder="1" applyAlignment="1">
      <alignment horizontal="center" vertical="center"/>
    </xf>
    <xf numFmtId="174" fontId="28" fillId="0" borderId="45" xfId="4" applyNumberFormat="1" applyFont="1" applyBorder="1" applyAlignment="1">
      <alignment horizontal="center" vertical="center"/>
    </xf>
    <xf numFmtId="174" fontId="28" fillId="0" borderId="46" xfId="4" applyNumberFormat="1" applyFont="1" applyBorder="1" applyAlignment="1">
      <alignment horizontal="center" vertical="center"/>
    </xf>
    <xf numFmtId="169" fontId="28" fillId="0" borderId="44" xfId="4" applyNumberFormat="1" applyFont="1" applyBorder="1" applyAlignment="1">
      <alignment horizontal="right" vertical="center"/>
    </xf>
    <xf numFmtId="169" fontId="28" fillId="0" borderId="81" xfId="4" applyNumberFormat="1" applyFont="1" applyBorder="1" applyAlignment="1">
      <alignment horizontal="right" vertical="center"/>
    </xf>
    <xf numFmtId="0" fontId="11" fillId="0" borderId="101" xfId="6" applyFont="1" applyBorder="1" applyAlignment="1">
      <alignment horizontal="center" vertical="center"/>
    </xf>
    <xf numFmtId="0" fontId="11" fillId="0" borderId="14" xfId="6" applyFont="1" applyBorder="1" applyAlignment="1">
      <alignment horizontal="center" vertical="center"/>
    </xf>
    <xf numFmtId="0" fontId="11" fillId="0" borderId="15" xfId="6" applyFont="1" applyBorder="1" applyAlignment="1">
      <alignment horizontal="center" vertical="center"/>
    </xf>
  </cellXfs>
  <cellStyles count="35">
    <cellStyle name="Moeda" xfId="19" builtinId="4"/>
    <cellStyle name="Moeda 2" xfId="34" xr:uid="{615A1C57-60CE-4289-984F-BED36C4B0CBC}"/>
    <cellStyle name="Normal" xfId="0" builtinId="0"/>
    <cellStyle name="Normal 11" xfId="1" xr:uid="{00000000-0005-0000-0000-000001000000}"/>
    <cellStyle name="Normal 2" xfId="3" xr:uid="{00000000-0005-0000-0000-000002000000}"/>
    <cellStyle name="Normal 2 12" xfId="6" xr:uid="{00000000-0005-0000-0000-000003000000}"/>
    <cellStyle name="Normal 2 2" xfId="9" xr:uid="{00000000-0005-0000-0000-000004000000}"/>
    <cellStyle name="Normal 2 2 10" xfId="15" xr:uid="{3CDDAF24-FD71-40ED-B7E6-E41AAF69139B}"/>
    <cellStyle name="Normal 2 2 2" xfId="17" xr:uid="{D3794908-D825-4C75-8838-E1BE6BEFEA5A}"/>
    <cellStyle name="Normal 2 2 2 2" xfId="26" xr:uid="{4ACFEB5A-C895-48DE-8E33-C880E1B8134C}"/>
    <cellStyle name="Normal 2 4" xfId="33" xr:uid="{569F2C9C-1113-4EB6-9BA7-DA54ECDFFE12}"/>
    <cellStyle name="Normal 2_Modelo de Detalhamento do  BDI 2" xfId="10" xr:uid="{00000000-0005-0000-0000-000005000000}"/>
    <cellStyle name="Normal 26 3" xfId="27" xr:uid="{4EAC7DC5-67C1-4E3F-854B-1A52D86AE610}"/>
    <cellStyle name="Normal 3" xfId="4" xr:uid="{00000000-0005-0000-0000-000006000000}"/>
    <cellStyle name="Normal 3 2" xfId="8" xr:uid="{00000000-0005-0000-0000-000007000000}"/>
    <cellStyle name="Normal 4" xfId="14" xr:uid="{93A7DA95-B17E-439F-AF1D-70FECBA5A22B}"/>
    <cellStyle name="Normal 4 2" xfId="22" xr:uid="{01C1C5E7-81E2-4EDF-9F65-9A1C54E83AB1}"/>
    <cellStyle name="Normal 4 3 4 3 2 3" xfId="24" xr:uid="{0F1BCEFF-EE96-4F53-A340-E94417ACFA60}"/>
    <cellStyle name="Normal 4 3 4 3 2 3 2" xfId="28" xr:uid="{062431A0-3582-4EB8-9A62-204587E602A2}"/>
    <cellStyle name="Normal 4 3 4 3 2 3 3" xfId="29" xr:uid="{E4726794-337C-47E1-AAEC-6C29680647AE}"/>
    <cellStyle name="Normal 4 4" xfId="25" xr:uid="{F691581F-68C7-48CC-84F4-B6D930EB90A4}"/>
    <cellStyle name="Normal 5" xfId="32" xr:uid="{F3FDB4AB-3B77-4217-BB61-34EE01D7C02A}"/>
    <cellStyle name="Normal 5 2" xfId="16" xr:uid="{F0D2A382-436D-46E3-B7BC-27BB176F717A}"/>
    <cellStyle name="Normal 6" xfId="30" xr:uid="{B055B510-C616-4F3B-977A-2D4CA357303E}"/>
    <cellStyle name="Normal 7" xfId="5" xr:uid="{00000000-0005-0000-0000-000008000000}"/>
    <cellStyle name="Normal 8" xfId="31" xr:uid="{1AEF05E6-030F-4A47-9E80-190F954133C2}"/>
    <cellStyle name="Normal_CUSTOS RESUMO" xfId="20" xr:uid="{82972C4A-F963-4EC8-B790-E6923498E5C2}"/>
    <cellStyle name="Normal_Novo padrão - BDI e Encargos - SG_Proposta" xfId="23" xr:uid="{5025DF4B-4093-44C8-8955-953D12F92A89}"/>
    <cellStyle name="Porcentagem" xfId="18" builtinId="5"/>
    <cellStyle name="Porcentagem 2" xfId="12" xr:uid="{00000000-0005-0000-0000-000009000000}"/>
    <cellStyle name="Porcentagem 3" xfId="13" xr:uid="{00000000-0005-0000-0000-00000A000000}"/>
    <cellStyle name="Separador de milhares 13" xfId="2" xr:uid="{00000000-0005-0000-0000-00000B000000}"/>
    <cellStyle name="Separador de milhares 2" xfId="11" xr:uid="{00000000-0005-0000-0000-00000C000000}"/>
    <cellStyle name="Vírgula" xfId="7" builtinId="3"/>
    <cellStyle name="Vírgula 2" xfId="21" xr:uid="{7C9BB489-A2D2-45FA-9D5A-1E6E691D8E0C}"/>
  </cellStyles>
  <dxfs count="4"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10.xml"/><Relationship Id="rId159" Type="http://schemas.openxmlformats.org/officeDocument/2006/relationships/externalLink" Target="externalLinks/externalLink31.xml"/><Relationship Id="rId170" Type="http://schemas.openxmlformats.org/officeDocument/2006/relationships/externalLink" Target="externalLinks/externalLink42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externalLink" Target="externalLinks/externalLink21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32.xml"/><Relationship Id="rId181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externalLink" Target="externalLinks/externalLink11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22.xml"/><Relationship Id="rId171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externalLink" Target="externalLinks/externalLink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12.xml"/><Relationship Id="rId161" Type="http://schemas.openxmlformats.org/officeDocument/2006/relationships/externalLink" Target="externalLinks/externalLink33.xml"/><Relationship Id="rId182" Type="http://schemas.openxmlformats.org/officeDocument/2006/relationships/styles" Target="styles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2.xml"/><Relationship Id="rId135" Type="http://schemas.openxmlformats.org/officeDocument/2006/relationships/externalLink" Target="externalLinks/externalLink7.xml"/><Relationship Id="rId151" Type="http://schemas.openxmlformats.org/officeDocument/2006/relationships/externalLink" Target="externalLinks/externalLink23.xml"/><Relationship Id="rId156" Type="http://schemas.openxmlformats.org/officeDocument/2006/relationships/externalLink" Target="externalLinks/externalLink28.xml"/><Relationship Id="rId177" Type="http://schemas.openxmlformats.org/officeDocument/2006/relationships/externalLink" Target="externalLinks/externalLink49.xml"/><Relationship Id="rId172" Type="http://schemas.openxmlformats.org/officeDocument/2006/relationships/externalLink" Target="externalLinks/externalLink44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13.xml"/><Relationship Id="rId146" Type="http://schemas.openxmlformats.org/officeDocument/2006/relationships/externalLink" Target="externalLinks/externalLink18.xml"/><Relationship Id="rId167" Type="http://schemas.openxmlformats.org/officeDocument/2006/relationships/externalLink" Target="externalLinks/externalLink3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34.xml"/><Relationship Id="rId18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externalLink" Target="externalLinks/externalLink3.xml"/><Relationship Id="rId136" Type="http://schemas.openxmlformats.org/officeDocument/2006/relationships/externalLink" Target="externalLinks/externalLink8.xml"/><Relationship Id="rId157" Type="http://schemas.openxmlformats.org/officeDocument/2006/relationships/externalLink" Target="externalLinks/externalLink29.xml"/><Relationship Id="rId178" Type="http://schemas.openxmlformats.org/officeDocument/2006/relationships/externalLink" Target="externalLinks/externalLink50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24.xml"/><Relationship Id="rId173" Type="http://schemas.openxmlformats.org/officeDocument/2006/relationships/externalLink" Target="externalLinks/externalLink4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19.xml"/><Relationship Id="rId168" Type="http://schemas.openxmlformats.org/officeDocument/2006/relationships/externalLink" Target="externalLinks/externalLink4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14.xml"/><Relationship Id="rId163" Type="http://schemas.openxmlformats.org/officeDocument/2006/relationships/externalLink" Target="externalLinks/externalLink35.xml"/><Relationship Id="rId184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externalLink" Target="externalLinks/externalLink9.xml"/><Relationship Id="rId158" Type="http://schemas.openxmlformats.org/officeDocument/2006/relationships/externalLink" Target="externalLinks/externalLink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4.xml"/><Relationship Id="rId153" Type="http://schemas.openxmlformats.org/officeDocument/2006/relationships/externalLink" Target="externalLinks/externalLink25.xml"/><Relationship Id="rId174" Type="http://schemas.openxmlformats.org/officeDocument/2006/relationships/externalLink" Target="externalLinks/externalLink46.xml"/><Relationship Id="rId179" Type="http://schemas.openxmlformats.org/officeDocument/2006/relationships/externalLink" Target="externalLinks/externalLink5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externalLink" Target="externalLinks/externalLink15.xml"/><Relationship Id="rId148" Type="http://schemas.openxmlformats.org/officeDocument/2006/relationships/externalLink" Target="externalLinks/externalLink20.xml"/><Relationship Id="rId164" Type="http://schemas.openxmlformats.org/officeDocument/2006/relationships/externalLink" Target="externalLinks/externalLink36.xml"/><Relationship Id="rId169" Type="http://schemas.openxmlformats.org/officeDocument/2006/relationships/externalLink" Target="externalLinks/externalLink4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52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5.xml"/><Relationship Id="rId154" Type="http://schemas.openxmlformats.org/officeDocument/2006/relationships/externalLink" Target="externalLinks/externalLink26.xml"/><Relationship Id="rId175" Type="http://schemas.openxmlformats.org/officeDocument/2006/relationships/externalLink" Target="externalLinks/externalLink47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externalLink" Target="externalLinks/externalLink16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37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externalLink" Target="externalLinks/externalLink6.xml"/><Relationship Id="rId80" Type="http://schemas.openxmlformats.org/officeDocument/2006/relationships/worksheet" Target="worksheets/sheet80.xml"/><Relationship Id="rId155" Type="http://schemas.openxmlformats.org/officeDocument/2006/relationships/externalLink" Target="externalLinks/externalLink27.xml"/><Relationship Id="rId176" Type="http://schemas.openxmlformats.org/officeDocument/2006/relationships/externalLink" Target="externalLinks/externalLink48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externalLink" Target="externalLinks/externalLink17.xml"/><Relationship Id="rId166" Type="http://schemas.openxmlformats.org/officeDocument/2006/relationships/externalLink" Target="externalLinks/externalLink38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800"/>
              <a:t> PREVISÃO DE MEDIÇÃO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3.6644493869898549E-2"/>
          <c:y val="0.18617114914425431"/>
          <c:w val="0.96510670876452487"/>
          <c:h val="0.654108850085670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Cronograma!$F$2:$P$2</c:f>
              <c:strCache>
                <c:ptCount val="11"/>
                <c:pt idx="0">
                  <c:v>Mês 01</c:v>
                </c:pt>
                <c:pt idx="1">
                  <c:v>Mês 02</c:v>
                </c:pt>
                <c:pt idx="2">
                  <c:v>Mês 03</c:v>
                </c:pt>
                <c:pt idx="3">
                  <c:v>Mês 04</c:v>
                </c:pt>
                <c:pt idx="4">
                  <c:v>Mês 05</c:v>
                </c:pt>
                <c:pt idx="5">
                  <c:v>Mês 06</c:v>
                </c:pt>
                <c:pt idx="6">
                  <c:v>Mês 07</c:v>
                </c:pt>
                <c:pt idx="7">
                  <c:v>Mês 08</c:v>
                </c:pt>
                <c:pt idx="8">
                  <c:v>Mês 09</c:v>
                </c:pt>
                <c:pt idx="9">
                  <c:v>Mês 10</c:v>
                </c:pt>
                <c:pt idx="10">
                  <c:v>Acumulado</c:v>
                </c:pt>
              </c:strCache>
            </c:strRef>
          </c:cat>
          <c:val>
            <c:numRef>
              <c:f>Cronograma!$F$41:$P$41</c:f>
              <c:numCache>
                <c:formatCode>_-"R$"\ * #,##0.00_-;\-"R$"\ * #,##0.00_-;_-"R$"\ * "-"??_-;_-@_-</c:formatCode>
                <c:ptCount val="11"/>
                <c:pt idx="0">
                  <c:v>308347.42</c:v>
                </c:pt>
                <c:pt idx="1">
                  <c:v>4462633.3600000003</c:v>
                </c:pt>
                <c:pt idx="2">
                  <c:v>4322433.17</c:v>
                </c:pt>
                <c:pt idx="3">
                  <c:v>3687757.7</c:v>
                </c:pt>
                <c:pt idx="4">
                  <c:v>3782067.22</c:v>
                </c:pt>
                <c:pt idx="5">
                  <c:v>3799685.58</c:v>
                </c:pt>
                <c:pt idx="6">
                  <c:v>3836791.76</c:v>
                </c:pt>
                <c:pt idx="7">
                  <c:v>4167477.12</c:v>
                </c:pt>
                <c:pt idx="8">
                  <c:v>4074838.1</c:v>
                </c:pt>
                <c:pt idx="9">
                  <c:v>2255444.46</c:v>
                </c:pt>
                <c:pt idx="10">
                  <c:v>34697475.890000001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0-4D39-B2E2-05BC699D5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94115328"/>
        <c:axId val="-129411478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Cronograma!$F$2:$P$2</c:f>
              <c:strCache>
                <c:ptCount val="11"/>
                <c:pt idx="0">
                  <c:v>Mês 01</c:v>
                </c:pt>
                <c:pt idx="1">
                  <c:v>Mês 02</c:v>
                </c:pt>
                <c:pt idx="2">
                  <c:v>Mês 03</c:v>
                </c:pt>
                <c:pt idx="3">
                  <c:v>Mês 04</c:v>
                </c:pt>
                <c:pt idx="4">
                  <c:v>Mês 05</c:v>
                </c:pt>
                <c:pt idx="5">
                  <c:v>Mês 06</c:v>
                </c:pt>
                <c:pt idx="6">
                  <c:v>Mês 07</c:v>
                </c:pt>
                <c:pt idx="7">
                  <c:v>Mês 08</c:v>
                </c:pt>
                <c:pt idx="8">
                  <c:v>Mês 09</c:v>
                </c:pt>
                <c:pt idx="9">
                  <c:v>Mês 10</c:v>
                </c:pt>
                <c:pt idx="10">
                  <c:v>Acumulado</c:v>
                </c:pt>
              </c:strCache>
            </c:strRef>
          </c:cat>
          <c:val>
            <c:numRef>
              <c:f>Cronograma!$F$42:$P$42</c:f>
              <c:numCache>
                <c:formatCode>_-"R$"\ * #,##0.00_-;\-"R$"\ * #,##0.00_-;_-"R$"\ * "-"??_-;_-@_-</c:formatCode>
                <c:ptCount val="11"/>
                <c:pt idx="0">
                  <c:v>308347.42</c:v>
                </c:pt>
                <c:pt idx="1">
                  <c:v>4770980.78</c:v>
                </c:pt>
                <c:pt idx="2">
                  <c:v>9093413.9499999993</c:v>
                </c:pt>
                <c:pt idx="3">
                  <c:v>12781171.65</c:v>
                </c:pt>
                <c:pt idx="4">
                  <c:v>16563238.869999999</c:v>
                </c:pt>
                <c:pt idx="5">
                  <c:v>20362924.449999999</c:v>
                </c:pt>
                <c:pt idx="6">
                  <c:v>24199716.210000001</c:v>
                </c:pt>
                <c:pt idx="7">
                  <c:v>28367193.329999998</c:v>
                </c:pt>
                <c:pt idx="8">
                  <c:v>32442031.43</c:v>
                </c:pt>
                <c:pt idx="9">
                  <c:v>34697475.890000001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B0-4D39-B2E2-05BC699D5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94115328"/>
        <c:axId val="-1294114784"/>
      </c:lineChart>
      <c:catAx>
        <c:axId val="-12941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94114784"/>
        <c:crossesAt val="500000"/>
        <c:auto val="1"/>
        <c:lblAlgn val="ctr"/>
        <c:lblOffset val="100"/>
        <c:noMultiLvlLbl val="0"/>
      </c:catAx>
      <c:valAx>
        <c:axId val="-1294114784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R$&quot;\ * #,##0.00_-;\-&quot;R$&quot;\ * #,##0.00_-;_-&quot;R$&quot;\ 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94115328"/>
        <c:crosses val="autoZero"/>
        <c:crossBetween val="between"/>
        <c:majorUnit val="2500000"/>
      </c:valAx>
      <c:spPr>
        <a:noFill/>
        <a:ln w="25400"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3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ayout>
        <c:manualLayout>
          <c:xMode val="edge"/>
          <c:yMode val="edge"/>
          <c:x val="0.44249895435228898"/>
          <c:y val="0.88707175172785557"/>
          <c:w val="0.18977027181053249"/>
          <c:h val="0.112928248272144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8"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180340</xdr:colOff>
      <xdr:row>47</xdr:row>
      <xdr:rowOff>111125</xdr:rowOff>
    </xdr:from>
    <xdr:to>
      <xdr:col>15</xdr:col>
      <xdr:colOff>1825624</xdr:colOff>
      <xdr:row>88</xdr:row>
      <xdr:rowOff>102870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E5A287-D5A6-4CD0-9B6B-1468CB83A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112058</xdr:rowOff>
    </xdr:from>
    <xdr:to>
      <xdr:col>0</xdr:col>
      <xdr:colOff>1120588</xdr:colOff>
      <xdr:row>0</xdr:row>
      <xdr:rowOff>1176617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F3BE616-406A-4712-9FEE-13B4F77E1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29" y="112058"/>
          <a:ext cx="1064559" cy="10645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112058</xdr:rowOff>
    </xdr:from>
    <xdr:to>
      <xdr:col>0</xdr:col>
      <xdr:colOff>1120588</xdr:colOff>
      <xdr:row>0</xdr:row>
      <xdr:rowOff>1176617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91A5D69-6D1E-40A6-A5B4-9E356B36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29" y="112058"/>
          <a:ext cx="1064559" cy="10645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112058</xdr:rowOff>
    </xdr:from>
    <xdr:to>
      <xdr:col>0</xdr:col>
      <xdr:colOff>1120588</xdr:colOff>
      <xdr:row>0</xdr:row>
      <xdr:rowOff>1176617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D414C0F-8859-4177-88A2-AEB5AA19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29" y="112058"/>
          <a:ext cx="1064559" cy="10645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112058</xdr:rowOff>
    </xdr:from>
    <xdr:to>
      <xdr:col>0</xdr:col>
      <xdr:colOff>1120588</xdr:colOff>
      <xdr:row>0</xdr:row>
      <xdr:rowOff>1176617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811B2CF-479F-49BF-AA18-60CA74AC3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29" y="112058"/>
          <a:ext cx="1064559" cy="10645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</xdr:row>
      <xdr:rowOff>0</xdr:rowOff>
    </xdr:from>
    <xdr:to>
      <xdr:col>1</xdr:col>
      <xdr:colOff>228600</xdr:colOff>
      <xdr:row>2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1C4FE97-981D-4100-A7DC-07EB9EFBA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47775"/>
          <a:ext cx="163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41</xdr:row>
      <xdr:rowOff>0</xdr:rowOff>
    </xdr:from>
    <xdr:to>
      <xdr:col>1</xdr:col>
      <xdr:colOff>228600</xdr:colOff>
      <xdr:row>41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A497A4-D849-4ACD-8D00-1C3F94849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877425"/>
          <a:ext cx="163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41</xdr:row>
      <xdr:rowOff>0</xdr:rowOff>
    </xdr:from>
    <xdr:to>
      <xdr:col>1</xdr:col>
      <xdr:colOff>228600</xdr:colOff>
      <xdr:row>41</xdr:row>
      <xdr:rowOff>0</xdr:rowOff>
    </xdr:to>
    <xdr:pic>
      <xdr:nvPicPr>
        <xdr:cNvPr id="5" name="Imagem 2">
          <a:extLst>
            <a:ext uri="{FF2B5EF4-FFF2-40B4-BE49-F238E27FC236}">
              <a16:creationId xmlns:a16="http://schemas.microsoft.com/office/drawing/2014/main" id="{4ADB5A89-1281-4F09-A38B-EEF343806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163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68036</xdr:colOff>
      <xdr:row>0</xdr:row>
      <xdr:rowOff>0</xdr:rowOff>
    </xdr:from>
    <xdr:to>
      <xdr:col>33</xdr:col>
      <xdr:colOff>106765</xdr:colOff>
      <xdr:row>35</xdr:row>
      <xdr:rowOff>136071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E47150A-A2F7-E4FA-A83B-8601BD43F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1500" y="0"/>
          <a:ext cx="13210444" cy="81778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70757</xdr:colOff>
      <xdr:row>0</xdr:row>
      <xdr:rowOff>195942</xdr:rowOff>
    </xdr:from>
    <xdr:to>
      <xdr:col>35</xdr:col>
      <xdr:colOff>157650</xdr:colOff>
      <xdr:row>29</xdr:row>
      <xdr:rowOff>186416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7F9264A-9B68-77AD-1831-C4FE3ABCF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7582" y="195942"/>
          <a:ext cx="14002918" cy="7000874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29</xdr:row>
      <xdr:rowOff>66675</xdr:rowOff>
    </xdr:from>
    <xdr:to>
      <xdr:col>24</xdr:col>
      <xdr:colOff>161925</xdr:colOff>
      <xdr:row>45</xdr:row>
      <xdr:rowOff>123303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7A78411-1C93-F997-0371-E56C968C2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39825" y="7077075"/>
          <a:ext cx="6229350" cy="28474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122464</xdr:colOff>
      <xdr:row>0</xdr:row>
      <xdr:rowOff>149679</xdr:rowOff>
    </xdr:from>
    <xdr:to>
      <xdr:col>35</xdr:col>
      <xdr:colOff>84466</xdr:colOff>
      <xdr:row>39</xdr:row>
      <xdr:rowOff>149679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7BC086C-8A73-B3D7-7829-A5138C353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55928" y="149679"/>
          <a:ext cx="14358359" cy="95522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122463</xdr:colOff>
      <xdr:row>0</xdr:row>
      <xdr:rowOff>54428</xdr:rowOff>
    </xdr:from>
    <xdr:to>
      <xdr:col>33</xdr:col>
      <xdr:colOff>313004</xdr:colOff>
      <xdr:row>27</xdr:row>
      <xdr:rowOff>272143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E7ADB4-D12F-06B2-D620-B09394A8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8392" y="54428"/>
          <a:ext cx="13362255" cy="67083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59532</xdr:colOff>
      <xdr:row>0</xdr:row>
      <xdr:rowOff>35719</xdr:rowOff>
    </xdr:from>
    <xdr:to>
      <xdr:col>27</xdr:col>
      <xdr:colOff>550179</xdr:colOff>
      <xdr:row>19</xdr:row>
      <xdr:rowOff>226219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E7987B1-E5DE-5A6B-EE0C-A7C43799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56282" y="35719"/>
          <a:ext cx="9920397" cy="48220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228600</xdr:colOff>
      <xdr:row>0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C219336-861C-49B3-A200-0A238D432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63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40</xdr:row>
      <xdr:rowOff>0</xdr:rowOff>
    </xdr:from>
    <xdr:to>
      <xdr:col>1</xdr:col>
      <xdr:colOff>228600</xdr:colOff>
      <xdr:row>40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E8A16E5-13B7-4B62-83F9-61B096AF7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486775"/>
          <a:ext cx="163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40</xdr:row>
      <xdr:rowOff>0</xdr:rowOff>
    </xdr:from>
    <xdr:to>
      <xdr:col>1</xdr:col>
      <xdr:colOff>228600</xdr:colOff>
      <xdr:row>40</xdr:row>
      <xdr:rowOff>0</xdr:rowOff>
    </xdr:to>
    <xdr:pic>
      <xdr:nvPicPr>
        <xdr:cNvPr id="4" name="Imagem 2">
          <a:extLst>
            <a:ext uri="{FF2B5EF4-FFF2-40B4-BE49-F238E27FC236}">
              <a16:creationId xmlns:a16="http://schemas.microsoft.com/office/drawing/2014/main" id="{8510F9B3-A65A-4889-89BD-3B180D30B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486775"/>
          <a:ext cx="163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228600</xdr:colOff>
      <xdr:row>0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7DC7330-B62F-4E89-B5E0-C731BA387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47775"/>
          <a:ext cx="163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41</xdr:row>
      <xdr:rowOff>0</xdr:rowOff>
    </xdr:from>
    <xdr:to>
      <xdr:col>1</xdr:col>
      <xdr:colOff>228600</xdr:colOff>
      <xdr:row>41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F03B71B-D787-415F-A158-334C31CE4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877425"/>
          <a:ext cx="163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41</xdr:row>
      <xdr:rowOff>0</xdr:rowOff>
    </xdr:from>
    <xdr:to>
      <xdr:col>1</xdr:col>
      <xdr:colOff>228600</xdr:colOff>
      <xdr:row>41</xdr:row>
      <xdr:rowOff>0</xdr:rowOff>
    </xdr:to>
    <xdr:pic>
      <xdr:nvPicPr>
        <xdr:cNvPr id="5" name="Imagem 2">
          <a:extLst>
            <a:ext uri="{FF2B5EF4-FFF2-40B4-BE49-F238E27FC236}">
              <a16:creationId xmlns:a16="http://schemas.microsoft.com/office/drawing/2014/main" id="{B71A5B83-6082-4BC8-9756-7A9FA18E8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163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112058</xdr:rowOff>
    </xdr:from>
    <xdr:to>
      <xdr:col>0</xdr:col>
      <xdr:colOff>1120588</xdr:colOff>
      <xdr:row>0</xdr:row>
      <xdr:rowOff>1176617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F76F4E6-879D-478B-9F12-BDE26EE4B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29" y="112058"/>
          <a:ext cx="1064559" cy="10645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\c\Soercel-2000\DTE\CST\Or&#231;amento\SISTEMA%20EL&#201;TRICO%20LTQ\TOSHIBA\Planejamento\FERROSTA\PL-AQUAC\MAPA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m\doc%20or&#231;amento\CVRD-PM\Licita&#231;&#245;es\N1041\Or&#231;amento\Or&#231;amento%20CVRD1041%20Rev-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rdvitsa02\dados\Samarco%20-%20Planejamento\Outokumpu\1452Fverde_rev_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ria\c\Res&#237;duos%20S&#243;lidos\Cons&#243;rcio%20Pref.%20Marechal%20Floriano%20e%20Domingos%20Martins\CHORUME%20e%20BIOG&#193;S\CMFDM1%20292%2001%20-%20Unid.de%20Processamento%20de%20Res&#237;duos%20-%20Reservat&#243;rio%20Met&#225;lic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rredor%20Leste%20Oeste\planejamento\C&#243;pia%20de%20Planejamento%20LESTE%20OESTE-lote01%20-%20v-inic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dyna01\ClaudioFerreira\Excel\OR96088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LANILHA%20CAIXA%20-%201\PLANILHA%20M&#218;LTIPLA%202%20v01.xls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ARQUIVOS%20VARZEA%20ALEGRE\ENG%20ITAMAR\PLANEJAMENTO%20DA%20OBRA\ARQUIVOS%20PLANEJAMENTO\Ger&#234;ncia%20de%20Engenharia\2a.%20Etapa%20-%20contorno%20de%20Guarapari\fechamento%20do%20or&#231;amento\Hernani%2020010405\ACE027-2000(41227)-Indireto%20sem%20OAE%20Abril%2001.xls?BED9B2E7" TargetMode="External"/><Relationship Id="rId1" Type="http://schemas.openxmlformats.org/officeDocument/2006/relationships/externalLinkPath" Target="file:///\\BED9B2E7\ACE027-2000(41227)-Indireto%20sem%20OAE%20Abril%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ria\C\AAGUA\ORCAMENT\2000\INTERIOR\AFONSO%20CLAUDIO\ACSP8%20010%2000%20-%20CAPTA&#199;&#195;O%20SERRA%20PELA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ria\c\Documents%20and%20Settings\&#193;tila\Meus%20documentos\HPS\Ponte%20Nova\CMFDM1%20313%2001%20-%20Unid.de%20Proc&#186;%20de%20Res&#237;duos%20-%20Cub&#237;culo%20do%20BIOG&#193;S%20e%20Queimado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elso\PLANILHAS%20LAB\Faixa%20C\PROJ.CBUQ%20F-B-1160602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j\c\Keyloir%20Trabalhos\Zortea\Arquivos%20Oficiais\Completo\WINDOWS\TEMP\eap\Soercel-2000\DTE\CST\Or&#231;amento\SISTEMA%20EL&#201;TRICO%20LTQ\TOSHIBA\Planejamento\FERROSTA\PL-AQUAC\MAPA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a&#231;o%20cbuq%20faixa%20c%20Carpizza%20CONT.%20LES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jamento\MILPLAN%20(C)\DOCUME~1\Ricardo\LOCALS~1\Temp\Temporary%20Directory%201%20for%20Ata%20Eletronica%20-%20Prensa%20de%20Rolos%20-%20Sem%2046-06%20-%2013-11-06.zip\EAP%20-%20Prensa%20de%20Rolos%20-%20Sem%2045-06%20-%2006-11-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ATACAO\Padroes\Formularios%20Orcamento\BDI%20e%20Adm.Local_04-02-2015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rdvitsa02\dados\Documents%20and%20Settings\sergio.hossu\Application%20Data\Microsoft\Excel\Ata%20Eletronica%20-%2043143-06-Rev-14%20(version%201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rdvitsa02\dados\DOCUME~1\c0071738\CONFIG~1\Temp\notes1E0D96\Projeto-Moegas-Krupp\Documents%20and%20Settings\Marques\Meus%20documentos\Planejamento\479-00_480-00\480-00_kobrasco\Avan&#231;o%20antigo\Curva%20480-00%20P&#225;tio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ria\C\AAGUA\Orcament\2002\INTERIOR\CONCEI&#199;&#195;O%20DA%20BARRA\CBSD1%20066%2002%20-%20TRAVESSIA%203%20%20-%20(%20SOBRE%20O%20RIO%20)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ARQUIVOS%20VARZEA%20ALEGRE\ENG%20ITAMAR\PLANEJAMENTO%20DA%20OBRA\ARQUIVOS%20PLANEJAMENTO\Ger&#234;ncia%20de%20Engenharia\2a.%20Etapa%20-%20contorno%20de%20Guarapari\contrato%20com%20o%20cliente\minutas\planilha%20contorno%20sem%20oae%20-%20vers&#227;o%201.0%20-%2006042001.XLS?813A329D" TargetMode="External"/><Relationship Id="rId1" Type="http://schemas.openxmlformats.org/officeDocument/2006/relationships/externalLinkPath" Target="file:///\\813A329D\planilha%20contorno%20sem%20oae%20-%20vers&#227;o%201.0%20-%200604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rdvitsa02\dados\DADOS\GEPOP\Montage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QUIVOS%20JAILA\PLANEJAMENTO\Planejamento%20VILAVALERIO-f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ub_geral\Atrab\tecsan\MC-Calc\MC-E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p-11207\c\Sergio\Amazonas\Dom%20eliseu\Bm%208-abr-dom%20elise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D%201\Traco%20Forte\Pref.%20Guarapar&#237;\Creche\planilha%20cemei%20Maria%20Gam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ecucao\lobo%201\Renato%20Lobo\Or&#231;amento.xls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ARQUIVOS%20VARZEA%20ALEGRE\ENG%20ITAMAR\PLANEJAMENTO%20DA%20OBRA\ARQUIVOS%20PLANEJAMENTO\Ger&#234;ncia%20de%20Engenharia\1a.%20Etapa%20-%20duplica&#231;&#227;o%20da%20Rodovia%20do%20Sol\Plano%20de%20A&#231;&#227;o\Plano%20de%20A&#231;&#227;o%20Revis&#227;o%2002%20-%20160300\resumo%20dos%20custos%20m&#234;s%20a%20m&#234;s.xls?41199188" TargetMode="External"/><Relationship Id="rId1" Type="http://schemas.openxmlformats.org/officeDocument/2006/relationships/externalLinkPath" Target="file:///\\41199188\resumo%20dos%20custos%20m&#234;s%20a%20m&#234;s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ARQUIVOS%20VARZEA%20ALEGRE\ENG%20ITAMAR\PLANEJAMENTO%20DA%20OBRA\ARQUIVOS%20PLANEJAMENTO\Ger&#234;ncia%20de%20Engenharia\2a.%20Etapa%20-%20contorno%20de%20Guarapari\fechamento%20do%20or&#231;amento\simula&#231;&#227;o%20dos%20pre&#231;os%20unit&#225;rios%20de%20venda\QUANT_1&#170;_ETAPA_DO_CONTORN?FF837413" TargetMode="External"/><Relationship Id="rId1" Type="http://schemas.openxmlformats.org/officeDocument/2006/relationships/externalLinkPath" Target="file:///\\FF837413\QUANT_1&#170;_ETAPA_DO_CONTORN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AIXA%20'C'%20CORRIGIDO%20=%205.7%25\Joaquim\Backup\PROJ.C.BET.USIN.QUENTE%20F-B-116MODCONT.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emi-tec-01\C-Tec\Documents%20and%20Settings\lcardoso\Meus%20documentos\P\s_c\45000_49620_ServAux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ria\C\AAGUA\Orcament\2001\Interior\Nova%20Ven&#233;cia\NVSD8%20002%2001%20-%20rev1%20-%20ADUTORA%20DE%20&#193;GUA%20TRATADA%20DN%20250%20F&#186;F&#186;%20-%20GRAVIDAD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ria\c\AAGUA\Orcament\2001\Interior\Nova%20Ven&#233;cia\NVSD8%20002%2001%20-%20ADUTORA%20DE%20&#193;GUA%20TRATADA%20DN%20250%20F&#186;F&#186;%20-%20GRAVIDAD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uario\Desktop\PLANILHA_TJFES_AUTOMSEG_06_01_10_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rredor%20Leste%20Oeste\Planejamento%20LESTE%20OESTE%20-%20v-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6dx2\c\FERROSTA\PL-AQUAC\MAPA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Atlas\Obras%202007-2008-2009\Obra%20195%20-%20Vale%20-%20Amplia&#231;&#227;o%20do%20p&#225;tio%20da%20moega%20de%20gusa\PLANEJAMENTO%20E%20CONTROLE%20195\Cronograma%20Obra%20195\Anexo%2001%20-%20EAP%20(Ok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ata-06\projetos\2003\P199%20-%20Restauracao%20-%20MT-407%20-%20SEET\MT-358\Impressao%20definitiva\Or&#231;amento%20SICRO%20II1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iago\or&#231;amemto\OR&#199;AMENTOS\ORC%20004404%20-%20BR%20381%20LOTE%2001\ORC%20004404%20LOTE%201%20BR-381\Trabalho\ORC%204404%20CURVA%20ABC%20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OLE\CONTROLE2\Se&#231;&#227;o%20T&#233;cnica\DIVERSO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rredor%20Leste%20Oeste\planejamento\C&#243;pia%20de%20Planejamento%20LESTE%20OESTE-lote02%20-%20v-inici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ria\c\Drenagem\Or&#231;ament\2001\Interior\Nova%20Ven&#233;cia\Estim.%20-%20Eng&#186;%20Mari&#226;ngela\NVSD1%20076%2001%20-%20SISTEMA%20DE%20DRENAGEM%20-%20NOVA%20VEN&#201;CI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durb-db-01\PUB_GT\Emendas%20Parlamentares%202007-revisado%20SEDURB\TUCUM&#195;\MC\TEXTO\Or&#231;a%20e%20Compo%20CACHOEIRA%20DO%20COUT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Atlas\Samarco%20-%20Planejamento\Outokumpu\1452Fverde_rev_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thur\c\Documents%20and%20Settings\Marlem\Configura&#231;&#245;es%20locais\Temporary%20Internet%20Files\Content.IE5\MNSRGR4Z\RL.ORC.TODOS.R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L.ORC.AGU.005.R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tos%20F&#225;bio\tra&#231;o%20cbuq%20faixa%20c%20Carpizza%20CONT.%20LEST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nectdb\Documentos\ORCAMENTO\orcamento%202007\p%20m%20serra\CD%20CP030-07\Edital\Anexo%20I\Planilha%20de%20Pre&#231;os\RL.ORC.AGU.005.R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&#225;rio\Desktop\CONTEK\ES-130%20(Pinheiros%20-%20Entr.%20ES-137%20(Nova%20Ven&#233;cia))\Plano%20de%20trabalho%20NV%20x%20Pinheiros\GRC_ES130_REV%2002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nharia\Users\Rogaciano\Desktop\Planilha%20AUT.%202012%20ES-35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PLA/Works/MATRIZ/EAP/Curva%201%20folh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Ideally\Downloads\Documents%20and%20Settings\ivan\Meus%20documentos\Adolfo\Planejamento\Procedimentos\Planejamento\Revisado\Cronograma%20Financei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atlas\DOCUME~1\LIDIAN~1\CONFIG~1\Temp\XPgrpwise\David%20Louren&#231;o\Painel%20de%20Controle%20-%20Nova%20Revis&#227;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EAP"/>
      <sheetName val="CURVA GERAL"/>
      <sheetName val="CURVAS - S"/>
      <sheetName val="9.1 - CURVA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ider"/>
      <sheetName val="Indice do Orçamento"/>
      <sheetName val="dados"/>
      <sheetName val="A.2- RESUMO"/>
      <sheetName val="1-MOD"/>
      <sheetName val="13-MAT-FERR"/>
      <sheetName val="14-MAT.SEG "/>
      <sheetName val="15-DIVERSOS"/>
      <sheetName val="16-EQUIP."/>
      <sheetName val="16-Custo"/>
      <sheetName val="17-MOI"/>
      <sheetName val="18-CANTEIRO"/>
      <sheetName val="19-TRANSP.PESSOAL"/>
      <sheetName val="20-MOB-DESMOB "/>
      <sheetName val="21-REFEICAO"/>
      <sheetName val="22-VARIOS"/>
      <sheetName val="23-TERCEIROS"/>
      <sheetName val="anexo 1 cro"/>
      <sheetName val="anexo 2 hhd"/>
      <sheetName val="anexo 3 mod"/>
      <sheetName val="anexo 4 moi"/>
      <sheetName val="anexo 5 mod"/>
      <sheetName val="anexo 5 moi"/>
      <sheetName val="anexo 7 eq"/>
      <sheetName val="anexo 6 org"/>
      <sheetName val="anexo 7.1"/>
      <sheetName val="anexo 10 Matriz Resp"/>
      <sheetName val="A- coef definido Serviços"/>
      <sheetName val="A1-coef definido  Terceiros"/>
      <sheetName val="A1-coef defin. Resumo(Ser+Terc)"/>
      <sheetName val="A1-venda definida"/>
      <sheetName val="A.3 - CASH_FLOW"/>
      <sheetName val="A.3 GRAF-CASH-FLOW"/>
      <sheetName val="CURVA-S"/>
      <sheetName val="GRÁF-RESUMO"/>
      <sheetName val="DADOS (2)"/>
      <sheetName val="BDI"/>
      <sheetName val="BDI1"/>
      <sheetName val="BDI2"/>
      <sheetName val="A_2_ RESUMO"/>
      <sheetName val="16_EQUIP_"/>
      <sheetName val="17_MO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Indice do Orçamento"/>
      <sheetName val="A.2- RESUMO"/>
      <sheetName val="1-MOD"/>
      <sheetName val="anexo 3 mod"/>
      <sheetName val="13-MAT-FERR"/>
      <sheetName val="14-MAT.SEG "/>
      <sheetName val="15-DIVERSOS"/>
      <sheetName val="16-EQUIP."/>
      <sheetName val="anexo 7 eq"/>
      <sheetName val="17-MOI"/>
      <sheetName val="anexo 4 moi"/>
      <sheetName val="18-CANTEIRO "/>
      <sheetName val="19-TRANSP.PESSOAL"/>
      <sheetName val="20-MOB-DESMOB "/>
      <sheetName val="21-REFEICAO"/>
      <sheetName val="22-VARIOS"/>
      <sheetName val="23-TERCEIROS"/>
      <sheetName val="A- coef definido Serviços"/>
      <sheetName val="A1-coef definido  Terceiros"/>
      <sheetName val="A1-coef defin. Resumo(Ser+Terc)"/>
      <sheetName val="A.3 - CASH_FLOW (4)"/>
      <sheetName val="CURVA-S"/>
      <sheetName val="anexo 1 cro"/>
      <sheetName val="anexo 1 cro (2)"/>
      <sheetName val="A.3 - CASH_FLOW (2)"/>
      <sheetName val="A.3 - CASH_FLOW"/>
      <sheetName val="A.3 - CASH_FLOW (3)"/>
      <sheetName val="A.3 GRAF-CASH-FLOW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IAL"/>
      <sheetName val="3ªCAT.F.C."/>
      <sheetName val="Replan"/>
      <sheetName val="Resumo"/>
      <sheetName val="Plan1"/>
      <sheetName val="PLANILH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enciamento Custos"/>
      <sheetName val="Capa"/>
      <sheetName val="Receita"/>
      <sheetName val="Sub-empreiteiros (2)"/>
      <sheetName val="PRODUÇÃO"/>
      <sheetName val="Mão de obra direta"/>
      <sheetName val="Tab_MOD"/>
      <sheetName val="Equipamentos diretos"/>
      <sheetName val="Equipamentos"/>
      <sheetName val="Mão de obra Indireta"/>
      <sheetName val="Tab_MOI"/>
      <sheetName val="Custo Indireto"/>
      <sheetName val="Alug. equ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  <sheetName val="PROJETO"/>
      <sheetName val="Capa"/>
      <sheetName val="Sumário"/>
      <sheetName val="Capa Apres"/>
      <sheetName val="Apres"/>
      <sheetName val="Capa Mapa"/>
      <sheetName val="Mapa"/>
      <sheetName val="Capa Premissas"/>
      <sheetName val="Premissas"/>
      <sheetName val="Capa Caract. Seg."/>
      <sheetName val="Áreas gramadas"/>
      <sheetName val="OAE"/>
      <sheetName val="Drenagem"/>
      <sheetName val="Capa Memória de Calc"/>
      <sheetName val="Características"/>
      <sheetName val="Percentual"/>
      <sheetName val="M2"/>
      <sheetName val="Quantitativos"/>
      <sheetName val="CMB"/>
      <sheetName val="ESP"/>
      <sheetName val="Fresagem"/>
      <sheetName val="Capa Resumo"/>
      <sheetName val="Unifilar"/>
      <sheetName val="Orçamento Total"/>
      <sheetName val="Crono. Financ. (kmf) (2)"/>
      <sheetName val="Orçamento por Kmf"/>
      <sheetName val="Orçamento por solução"/>
      <sheetName val="Orçamento Kmf"/>
      <sheetName val="Orçam. Resumo"/>
      <sheetName val="Crono. Financ."/>
      <sheetName val="Canteiro"/>
      <sheetName val="Capa Documentação"/>
      <sheetName val="Capa Anexo I"/>
      <sheetName val="LVC"/>
      <sheetName val="Capa Anexo II"/>
      <sheetName val="Capa Anexo III"/>
      <sheetName val="Capa Anexo IV"/>
      <sheetName val="AVS"/>
      <sheetName val="Ctr."/>
      <sheetName val="C"/>
      <sheetName val="OR960887.XLS"/>
      <sheetName val="RPA Julho"/>
      <sheetName val="Valor Mediçao"/>
      <sheetName val="Med 1ª"/>
      <sheetName val="Med 2ª"/>
      <sheetName val="Med 3ª"/>
      <sheetName val="Desc. de materiais"/>
    </sheetNames>
    <definedNames>
      <definedName name="PassaExtenso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Novo!"/>
      <sheetName val="Dados"/>
      <sheetName val="BDI"/>
      <sheetName val="Orçamento"/>
      <sheetName val="Memória"/>
      <sheetName val="Comp"/>
      <sheetName val="Cot"/>
      <sheetName val="CronoFF"/>
      <sheetName val="QCI"/>
      <sheetName val="Memorial Descritivo"/>
      <sheetName val="Licitação"/>
      <sheetName val="CronoFF-L"/>
      <sheetName val="QCI-L"/>
      <sheetName val="BM"/>
      <sheetName val="RRE"/>
      <sheetName val="OFÍCIO"/>
      <sheetName val="CC"/>
    </sheetNames>
    <sheetDataSet>
      <sheetData sheetId="0"/>
      <sheetData sheetId="1"/>
      <sheetData sheetId="2">
        <row r="29">
          <cell r="G29">
            <v>42705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MENTO"/>
      <sheetName val="INDIRETO"/>
      <sheetName val="REAJUST"/>
      <sheetName val="BANCO_MO"/>
      <sheetName val="LEIS_HORISTA"/>
      <sheetName val="LEIS MENSALISTA"/>
      <sheetName val="MOBILIZACAO"/>
      <sheetName val="TRANSPORTE"/>
      <sheetName val="COMBUSTIVEIS"/>
    </sheetNames>
    <sheetDataSet>
      <sheetData sheetId="0"/>
      <sheetData sheetId="1"/>
      <sheetData sheetId="2"/>
      <sheetData sheetId="3">
        <row r="8">
          <cell r="D8" t="str">
            <v>ABASTECEDOR</v>
          </cell>
          <cell r="E8" t="str">
            <v>H</v>
          </cell>
          <cell r="F8" t="str">
            <v>IV</v>
          </cell>
          <cell r="G8">
            <v>0.96</v>
          </cell>
          <cell r="H8">
            <v>211.2</v>
          </cell>
        </row>
        <row r="9">
          <cell r="D9" t="str">
            <v>AFIADOR FERRAMENTAS</v>
          </cell>
          <cell r="E9" t="str">
            <v>H</v>
          </cell>
          <cell r="F9" t="str">
            <v>IV</v>
          </cell>
          <cell r="H9">
            <v>0</v>
          </cell>
        </row>
        <row r="10">
          <cell r="D10" t="str">
            <v>AJUDANTE</v>
          </cell>
          <cell r="E10" t="str">
            <v>H</v>
          </cell>
          <cell r="F10" t="str">
            <v>I</v>
          </cell>
          <cell r="G10">
            <v>0.99</v>
          </cell>
          <cell r="H10">
            <v>217.8</v>
          </cell>
        </row>
        <row r="11">
          <cell r="D11" t="str">
            <v>AJUDANTE DE MONTAGEM</v>
          </cell>
          <cell r="E11" t="str">
            <v>H</v>
          </cell>
          <cell r="F11" t="str">
            <v>II</v>
          </cell>
          <cell r="H11">
            <v>0</v>
          </cell>
        </row>
        <row r="12">
          <cell r="D12" t="str">
            <v>AJUDANTE MECANICA</v>
          </cell>
          <cell r="E12" t="str">
            <v>H</v>
          </cell>
          <cell r="F12" t="str">
            <v>II</v>
          </cell>
          <cell r="G12">
            <v>0.98</v>
          </cell>
          <cell r="H12">
            <v>215.6</v>
          </cell>
        </row>
        <row r="13">
          <cell r="D13" t="str">
            <v>APONTADOR I</v>
          </cell>
          <cell r="E13" t="str">
            <v>H</v>
          </cell>
          <cell r="F13" t="str">
            <v>IV</v>
          </cell>
          <cell r="G13">
            <v>1.05</v>
          </cell>
          <cell r="H13">
            <v>231</v>
          </cell>
        </row>
        <row r="14">
          <cell r="D14" t="str">
            <v>APONTADOR II</v>
          </cell>
          <cell r="E14" t="str">
            <v>H</v>
          </cell>
          <cell r="F14" t="str">
            <v>V</v>
          </cell>
          <cell r="H14">
            <v>0</v>
          </cell>
        </row>
        <row r="15">
          <cell r="D15" t="str">
            <v>ARMADOR I</v>
          </cell>
          <cell r="E15" t="str">
            <v>H</v>
          </cell>
          <cell r="F15" t="str">
            <v>IV</v>
          </cell>
          <cell r="G15">
            <v>1.5</v>
          </cell>
          <cell r="H15">
            <v>330</v>
          </cell>
        </row>
        <row r="16">
          <cell r="D16" t="str">
            <v>ARMADOR II</v>
          </cell>
          <cell r="E16" t="str">
            <v>H</v>
          </cell>
          <cell r="F16" t="str">
            <v>V</v>
          </cell>
          <cell r="H16">
            <v>0</v>
          </cell>
        </row>
        <row r="17">
          <cell r="D17" t="str">
            <v>AUX. ADMINISTRATIVO I</v>
          </cell>
          <cell r="E17" t="str">
            <v>H</v>
          </cell>
          <cell r="F17" t="str">
            <v>X</v>
          </cell>
          <cell r="H17">
            <v>0</v>
          </cell>
        </row>
        <row r="18">
          <cell r="D18" t="str">
            <v>AUX. ADMINISTRATIVO II</v>
          </cell>
          <cell r="E18" t="str">
            <v>H</v>
          </cell>
          <cell r="F18" t="str">
            <v>XII</v>
          </cell>
          <cell r="H18">
            <v>0</v>
          </cell>
        </row>
        <row r="19">
          <cell r="D19" t="str">
            <v>AUX. ALMOXARIFADO</v>
          </cell>
          <cell r="E19" t="str">
            <v>H</v>
          </cell>
          <cell r="G19">
            <v>2.88</v>
          </cell>
          <cell r="H19">
            <v>633.6</v>
          </cell>
        </row>
        <row r="20">
          <cell r="D20" t="str">
            <v>AUX. CONTROLE I</v>
          </cell>
          <cell r="E20" t="str">
            <v>H</v>
          </cell>
          <cell r="F20" t="str">
            <v>VI</v>
          </cell>
          <cell r="G20">
            <v>1.9</v>
          </cell>
          <cell r="H20">
            <v>418</v>
          </cell>
        </row>
        <row r="21">
          <cell r="D21" t="str">
            <v>AUX. CONTROLE II</v>
          </cell>
          <cell r="E21" t="str">
            <v>H</v>
          </cell>
          <cell r="F21" t="str">
            <v>VII</v>
          </cell>
          <cell r="H21">
            <v>0</v>
          </cell>
        </row>
        <row r="22">
          <cell r="D22" t="str">
            <v>AUX. CONTROLE MANUT.</v>
          </cell>
          <cell r="E22" t="str">
            <v>H</v>
          </cell>
          <cell r="G22">
            <v>0.99</v>
          </cell>
          <cell r="H22">
            <v>217.8</v>
          </cell>
        </row>
        <row r="23">
          <cell r="D23" t="str">
            <v>AUX. ENFERMAGEM</v>
          </cell>
          <cell r="E23" t="str">
            <v>H</v>
          </cell>
          <cell r="F23" t="str">
            <v>VII</v>
          </cell>
          <cell r="G23">
            <v>1.97</v>
          </cell>
          <cell r="H23">
            <v>433.4</v>
          </cell>
        </row>
        <row r="24">
          <cell r="D24" t="str">
            <v>AUX. ENFERMAGEM TRABALHO</v>
          </cell>
          <cell r="E24" t="str">
            <v>H</v>
          </cell>
          <cell r="F24" t="str">
            <v>IX</v>
          </cell>
          <cell r="G24">
            <v>1.97</v>
          </cell>
          <cell r="H24">
            <v>433.4</v>
          </cell>
        </row>
        <row r="25">
          <cell r="D25" t="str">
            <v>AUX. ENGENHARIA I</v>
          </cell>
          <cell r="E25" t="str">
            <v>H</v>
          </cell>
          <cell r="F25" t="str">
            <v>VI</v>
          </cell>
          <cell r="H25">
            <v>0</v>
          </cell>
        </row>
        <row r="26">
          <cell r="D26" t="str">
            <v>AUX. ENGENHARIA II</v>
          </cell>
          <cell r="E26" t="str">
            <v>H</v>
          </cell>
          <cell r="F26" t="str">
            <v>VII</v>
          </cell>
          <cell r="H26">
            <v>0</v>
          </cell>
        </row>
        <row r="27">
          <cell r="D27" t="str">
            <v>AUX. ESCRITÓRIO I</v>
          </cell>
          <cell r="E27" t="str">
            <v>H</v>
          </cell>
          <cell r="F27" t="str">
            <v>III</v>
          </cell>
          <cell r="G27">
            <v>1.53</v>
          </cell>
          <cell r="H27">
            <v>336.6</v>
          </cell>
        </row>
        <row r="28">
          <cell r="D28" t="str">
            <v>AUX. ESCRITÓRIO II</v>
          </cell>
          <cell r="E28" t="str">
            <v>H</v>
          </cell>
          <cell r="F28" t="str">
            <v>IV</v>
          </cell>
          <cell r="H28">
            <v>0</v>
          </cell>
        </row>
        <row r="29">
          <cell r="D29" t="str">
            <v>AUX. ESCRITÓRIO III</v>
          </cell>
          <cell r="E29" t="str">
            <v>H</v>
          </cell>
          <cell r="F29" t="str">
            <v>V</v>
          </cell>
          <cell r="H29">
            <v>0</v>
          </cell>
        </row>
        <row r="30">
          <cell r="D30" t="str">
            <v>AUX. ESCRITÓRIO IV</v>
          </cell>
          <cell r="E30" t="str">
            <v>H</v>
          </cell>
          <cell r="F30" t="str">
            <v>VIII</v>
          </cell>
          <cell r="H30">
            <v>0</v>
          </cell>
        </row>
        <row r="31">
          <cell r="D31" t="str">
            <v>AUX. LABORATÓRIO I</v>
          </cell>
          <cell r="E31" t="str">
            <v>H</v>
          </cell>
          <cell r="F31" t="str">
            <v>IV</v>
          </cell>
          <cell r="G31">
            <v>1.71</v>
          </cell>
          <cell r="H31">
            <v>376.2</v>
          </cell>
        </row>
        <row r="32">
          <cell r="D32" t="str">
            <v>AUX. LABORATÓRIO II</v>
          </cell>
          <cell r="E32" t="str">
            <v>H</v>
          </cell>
          <cell r="F32" t="str">
            <v>V</v>
          </cell>
          <cell r="H32">
            <v>0</v>
          </cell>
        </row>
        <row r="33">
          <cell r="D33" t="str">
            <v>AUX. PESSOAL</v>
          </cell>
          <cell r="E33" t="str">
            <v>H</v>
          </cell>
          <cell r="G33">
            <v>1.92</v>
          </cell>
          <cell r="H33">
            <v>422.4</v>
          </cell>
        </row>
        <row r="34">
          <cell r="D34" t="str">
            <v>AUX. QUALIDADE</v>
          </cell>
          <cell r="G34">
            <v>2.35</v>
          </cell>
          <cell r="H34">
            <v>517</v>
          </cell>
        </row>
        <row r="35">
          <cell r="D35" t="str">
            <v>AUX. SEGURANÇA TRAB.</v>
          </cell>
          <cell r="E35" t="str">
            <v>H</v>
          </cell>
          <cell r="G35">
            <v>1.17</v>
          </cell>
          <cell r="H35">
            <v>257.39999999999998</v>
          </cell>
        </row>
        <row r="36">
          <cell r="D36" t="str">
            <v>AUX. SERVIÇOS GERAIS</v>
          </cell>
          <cell r="E36" t="str">
            <v>H</v>
          </cell>
          <cell r="F36" t="str">
            <v>V</v>
          </cell>
          <cell r="G36">
            <v>1.05</v>
          </cell>
          <cell r="H36">
            <v>231</v>
          </cell>
        </row>
        <row r="37">
          <cell r="D37" t="str">
            <v>AUX. TÉCNICO I</v>
          </cell>
          <cell r="E37" t="str">
            <v>H</v>
          </cell>
          <cell r="F37" t="str">
            <v>XI</v>
          </cell>
          <cell r="H37">
            <v>0</v>
          </cell>
        </row>
        <row r="38">
          <cell r="D38" t="str">
            <v>AUX. TÉCNICO II</v>
          </cell>
          <cell r="E38" t="str">
            <v>H</v>
          </cell>
          <cell r="F38" t="str">
            <v>XII</v>
          </cell>
          <cell r="H38">
            <v>0</v>
          </cell>
        </row>
        <row r="39">
          <cell r="D39" t="str">
            <v>AUX. TÉCNICO III</v>
          </cell>
          <cell r="E39" t="str">
            <v>H</v>
          </cell>
          <cell r="F39" t="str">
            <v>XIII</v>
          </cell>
          <cell r="H39">
            <v>0</v>
          </cell>
        </row>
        <row r="40">
          <cell r="D40" t="str">
            <v>AUX. TOPOGRAFIA</v>
          </cell>
          <cell r="E40" t="str">
            <v>H</v>
          </cell>
          <cell r="F40" t="str">
            <v>III</v>
          </cell>
          <cell r="G40">
            <v>1.05</v>
          </cell>
          <cell r="H40">
            <v>231</v>
          </cell>
        </row>
        <row r="41">
          <cell r="D41" t="str">
            <v>BALCONISTA</v>
          </cell>
          <cell r="E41" t="str">
            <v>H</v>
          </cell>
          <cell r="F41" t="str">
            <v>V</v>
          </cell>
          <cell r="G41">
            <v>1.27</v>
          </cell>
          <cell r="H41">
            <v>279.39999999999998</v>
          </cell>
        </row>
        <row r="42">
          <cell r="D42" t="str">
            <v>BOIEIRO</v>
          </cell>
          <cell r="E42" t="str">
            <v>H</v>
          </cell>
          <cell r="G42">
            <v>1.45</v>
          </cell>
          <cell r="H42">
            <v>319</v>
          </cell>
        </row>
        <row r="43">
          <cell r="D43" t="str">
            <v>BOMBEIRO HIDRAULICO I</v>
          </cell>
          <cell r="E43" t="str">
            <v>H</v>
          </cell>
          <cell r="F43" t="str">
            <v>IV</v>
          </cell>
          <cell r="G43">
            <v>1.73</v>
          </cell>
          <cell r="H43">
            <v>380.6</v>
          </cell>
        </row>
        <row r="44">
          <cell r="D44" t="str">
            <v>BOMBEIRO HIDRAULICO II</v>
          </cell>
          <cell r="E44" t="str">
            <v>H</v>
          </cell>
          <cell r="F44" t="str">
            <v>V</v>
          </cell>
          <cell r="H44">
            <v>0</v>
          </cell>
        </row>
        <row r="45">
          <cell r="D45" t="str">
            <v>BORRACHEIRO I</v>
          </cell>
          <cell r="E45" t="str">
            <v>H</v>
          </cell>
          <cell r="F45" t="str">
            <v>IV</v>
          </cell>
          <cell r="G45">
            <v>1.41</v>
          </cell>
          <cell r="H45">
            <v>310.2</v>
          </cell>
        </row>
        <row r="46">
          <cell r="D46" t="str">
            <v>BORRACHEIRO II</v>
          </cell>
          <cell r="E46" t="str">
            <v>H</v>
          </cell>
          <cell r="F46" t="str">
            <v>V</v>
          </cell>
          <cell r="H46">
            <v>0</v>
          </cell>
        </row>
        <row r="47">
          <cell r="D47" t="str">
            <v>BORRACHEIRO III</v>
          </cell>
          <cell r="E47" t="str">
            <v>H</v>
          </cell>
          <cell r="F47" t="str">
            <v>VI</v>
          </cell>
          <cell r="H47">
            <v>0</v>
          </cell>
        </row>
        <row r="48">
          <cell r="D48" t="str">
            <v>CABO DE FOGO</v>
          </cell>
          <cell r="E48" t="str">
            <v>H</v>
          </cell>
          <cell r="F48" t="str">
            <v>VI</v>
          </cell>
          <cell r="G48">
            <v>1.75</v>
          </cell>
          <cell r="H48">
            <v>385</v>
          </cell>
        </row>
        <row r="49">
          <cell r="D49" t="str">
            <v>CAIXA</v>
          </cell>
          <cell r="E49" t="str">
            <v>H</v>
          </cell>
          <cell r="F49" t="str">
            <v>XII</v>
          </cell>
          <cell r="G49">
            <v>1.92</v>
          </cell>
          <cell r="H49">
            <v>422.4</v>
          </cell>
        </row>
        <row r="50">
          <cell r="D50" t="str">
            <v>CARPINTEIRO I</v>
          </cell>
          <cell r="E50" t="str">
            <v>H</v>
          </cell>
          <cell r="F50" t="str">
            <v>IV</v>
          </cell>
          <cell r="G50">
            <v>1.5</v>
          </cell>
          <cell r="H50">
            <v>330</v>
          </cell>
        </row>
        <row r="51">
          <cell r="D51" t="str">
            <v>CARPINTEIRO II</v>
          </cell>
          <cell r="E51" t="str">
            <v>H</v>
          </cell>
          <cell r="F51" t="str">
            <v>V</v>
          </cell>
          <cell r="H51">
            <v>0</v>
          </cell>
        </row>
        <row r="52">
          <cell r="D52" t="str">
            <v>CARPINTEIRO III</v>
          </cell>
          <cell r="E52" t="str">
            <v>H</v>
          </cell>
          <cell r="F52" t="str">
            <v>VI</v>
          </cell>
          <cell r="H52">
            <v>0</v>
          </cell>
        </row>
        <row r="53">
          <cell r="D53" t="str">
            <v>CARRETEIRO</v>
          </cell>
          <cell r="E53" t="str">
            <v>H</v>
          </cell>
          <cell r="F53" t="str">
            <v>VII</v>
          </cell>
          <cell r="G53">
            <v>2.95</v>
          </cell>
          <cell r="H53">
            <v>649</v>
          </cell>
        </row>
        <row r="54">
          <cell r="D54" t="str">
            <v>COLETADOR LIXO</v>
          </cell>
          <cell r="E54" t="str">
            <v>H</v>
          </cell>
          <cell r="F54" t="str">
            <v>II</v>
          </cell>
          <cell r="G54">
            <v>0.96</v>
          </cell>
          <cell r="H54">
            <v>211.2</v>
          </cell>
        </row>
        <row r="55">
          <cell r="D55" t="str">
            <v>COMPRADOR II</v>
          </cell>
          <cell r="E55" t="str">
            <v>H</v>
          </cell>
          <cell r="F55" t="str">
            <v>XII</v>
          </cell>
          <cell r="H55">
            <v>0</v>
          </cell>
        </row>
        <row r="56">
          <cell r="D56" t="str">
            <v>COMPRESSORISTA</v>
          </cell>
          <cell r="E56" t="str">
            <v>H</v>
          </cell>
          <cell r="F56" t="str">
            <v>III</v>
          </cell>
          <cell r="G56">
            <v>1.65</v>
          </cell>
          <cell r="H56">
            <v>363</v>
          </cell>
        </row>
        <row r="57">
          <cell r="D57" t="str">
            <v>CONFERENTE ALMOXARIFADO</v>
          </cell>
          <cell r="E57" t="str">
            <v>H</v>
          </cell>
          <cell r="F57" t="str">
            <v>VII</v>
          </cell>
          <cell r="G57">
            <v>2.88</v>
          </cell>
          <cell r="H57">
            <v>633.6</v>
          </cell>
        </row>
        <row r="58">
          <cell r="D58" t="str">
            <v>CONTÍNUO</v>
          </cell>
          <cell r="E58" t="str">
            <v>H</v>
          </cell>
          <cell r="F58" t="str">
            <v>I</v>
          </cell>
          <cell r="H58">
            <v>0</v>
          </cell>
        </row>
        <row r="59">
          <cell r="D59" t="str">
            <v>CONTROL. MANUT. I</v>
          </cell>
          <cell r="E59" t="str">
            <v>H</v>
          </cell>
          <cell r="F59" t="str">
            <v>VIII</v>
          </cell>
          <cell r="G59">
            <v>5.12</v>
          </cell>
          <cell r="H59">
            <v>1126.4000000000001</v>
          </cell>
        </row>
        <row r="60">
          <cell r="D60" t="str">
            <v>CONTROL. MANUT. II</v>
          </cell>
          <cell r="E60" t="str">
            <v>H</v>
          </cell>
          <cell r="F60" t="str">
            <v>IX</v>
          </cell>
          <cell r="H60">
            <v>0</v>
          </cell>
        </row>
        <row r="61">
          <cell r="D61" t="str">
            <v>CONTROL. MANUT. III</v>
          </cell>
          <cell r="E61" t="str">
            <v>H</v>
          </cell>
          <cell r="F61" t="str">
            <v>X</v>
          </cell>
          <cell r="H61">
            <v>0</v>
          </cell>
        </row>
        <row r="62">
          <cell r="D62" t="str">
            <v>CONTROL. PATRIMÔNIO I</v>
          </cell>
          <cell r="E62" t="str">
            <v>H</v>
          </cell>
          <cell r="F62" t="str">
            <v>VIII</v>
          </cell>
          <cell r="G62">
            <v>1.55</v>
          </cell>
          <cell r="H62">
            <v>341</v>
          </cell>
        </row>
        <row r="63">
          <cell r="D63" t="str">
            <v>CONTROL. PATRIMÔNIO II</v>
          </cell>
          <cell r="E63" t="str">
            <v>H</v>
          </cell>
          <cell r="F63" t="str">
            <v>IX</v>
          </cell>
          <cell r="H63">
            <v>0</v>
          </cell>
        </row>
        <row r="64">
          <cell r="D64" t="str">
            <v>COPEIRO</v>
          </cell>
          <cell r="E64" t="str">
            <v>H</v>
          </cell>
          <cell r="F64" t="str">
            <v>I</v>
          </cell>
          <cell r="G64">
            <v>1.34</v>
          </cell>
          <cell r="H64">
            <v>294.8</v>
          </cell>
        </row>
        <row r="65">
          <cell r="D65" t="str">
            <v>COZINHEIRO I</v>
          </cell>
          <cell r="E65" t="str">
            <v>H</v>
          </cell>
          <cell r="F65" t="str">
            <v>IV</v>
          </cell>
          <cell r="G65">
            <v>1.47</v>
          </cell>
          <cell r="H65">
            <v>323.39999999999998</v>
          </cell>
        </row>
        <row r="66">
          <cell r="D66" t="str">
            <v>COZINHEIRO II</v>
          </cell>
          <cell r="E66" t="str">
            <v>H</v>
          </cell>
          <cell r="F66" t="str">
            <v>V</v>
          </cell>
          <cell r="H66">
            <v>0</v>
          </cell>
        </row>
        <row r="67">
          <cell r="D67" t="str">
            <v>DESENHISTA COPISTA</v>
          </cell>
          <cell r="E67" t="str">
            <v>H</v>
          </cell>
          <cell r="F67" t="str">
            <v>VI</v>
          </cell>
          <cell r="G67">
            <v>2.9</v>
          </cell>
          <cell r="H67">
            <v>638</v>
          </cell>
        </row>
        <row r="68">
          <cell r="D68" t="str">
            <v>DESENHISTA DETALHISTA</v>
          </cell>
          <cell r="E68" t="str">
            <v>H</v>
          </cell>
          <cell r="F68" t="str">
            <v>X</v>
          </cell>
          <cell r="H68">
            <v>0</v>
          </cell>
        </row>
        <row r="69">
          <cell r="D69" t="str">
            <v>DESENHISTA PROJETISTA</v>
          </cell>
          <cell r="E69" t="str">
            <v>H</v>
          </cell>
          <cell r="F69" t="str">
            <v>XII</v>
          </cell>
          <cell r="H69">
            <v>0</v>
          </cell>
        </row>
        <row r="70">
          <cell r="D70" t="str">
            <v>ELETRIC. CORRENTE ALTERNADA I</v>
          </cell>
          <cell r="E70" t="str">
            <v>H</v>
          </cell>
          <cell r="F70" t="str">
            <v>VII</v>
          </cell>
          <cell r="H70">
            <v>0</v>
          </cell>
        </row>
        <row r="71">
          <cell r="D71" t="str">
            <v>ELETRIC. CORRENTE ALTERNADA II</v>
          </cell>
          <cell r="E71" t="str">
            <v>H</v>
          </cell>
          <cell r="F71" t="str">
            <v>VIII</v>
          </cell>
          <cell r="H71">
            <v>0</v>
          </cell>
        </row>
        <row r="72">
          <cell r="D72" t="str">
            <v>ELETRIC. CORRENTE ALTERNADA III</v>
          </cell>
          <cell r="E72" t="str">
            <v>H</v>
          </cell>
          <cell r="F72" t="str">
            <v>X</v>
          </cell>
          <cell r="H72">
            <v>0</v>
          </cell>
        </row>
        <row r="73">
          <cell r="D73" t="str">
            <v>ELETRIC. CORRENTE CONT. I</v>
          </cell>
          <cell r="E73" t="str">
            <v>H</v>
          </cell>
          <cell r="F73" t="str">
            <v>VII</v>
          </cell>
          <cell r="G73">
            <v>2.11</v>
          </cell>
          <cell r="H73">
            <v>464.2</v>
          </cell>
        </row>
        <row r="74">
          <cell r="D74" t="str">
            <v>ELETRIC. CORRENTE CONT. II</v>
          </cell>
          <cell r="E74" t="str">
            <v>H</v>
          </cell>
          <cell r="F74" t="str">
            <v>VIII</v>
          </cell>
          <cell r="H74">
            <v>0</v>
          </cell>
        </row>
        <row r="75">
          <cell r="D75" t="str">
            <v>ELETRIC. CORRENTE CONT. III</v>
          </cell>
          <cell r="E75" t="str">
            <v>H</v>
          </cell>
          <cell r="F75" t="str">
            <v>X</v>
          </cell>
          <cell r="H75">
            <v>0</v>
          </cell>
        </row>
        <row r="76">
          <cell r="D76" t="str">
            <v>ELETRIC. FORÇA CONTROLE</v>
          </cell>
          <cell r="E76" t="str">
            <v>H</v>
          </cell>
          <cell r="F76" t="str">
            <v>X</v>
          </cell>
          <cell r="H76">
            <v>0</v>
          </cell>
        </row>
        <row r="77">
          <cell r="D77" t="str">
            <v>ELETRIC. MONTADOR</v>
          </cell>
          <cell r="E77" t="str">
            <v>H</v>
          </cell>
          <cell r="F77" t="str">
            <v>VIII</v>
          </cell>
          <cell r="G77">
            <v>2.46</v>
          </cell>
          <cell r="H77">
            <v>541.20000000000005</v>
          </cell>
        </row>
        <row r="78">
          <cell r="D78" t="str">
            <v>ENCANADOR MAT. EMBUTIDO</v>
          </cell>
          <cell r="E78" t="str">
            <v>H</v>
          </cell>
          <cell r="F78" t="str">
            <v>VII</v>
          </cell>
          <cell r="H78">
            <v>0</v>
          </cell>
        </row>
        <row r="79">
          <cell r="D79" t="str">
            <v>FAXINEIRO</v>
          </cell>
          <cell r="E79" t="str">
            <v>H</v>
          </cell>
          <cell r="F79" t="str">
            <v>I</v>
          </cell>
          <cell r="G79">
            <v>0.96</v>
          </cell>
          <cell r="H79">
            <v>211.2</v>
          </cell>
        </row>
        <row r="80">
          <cell r="D80" t="str">
            <v>FEITOR ACABA. CONCRETO</v>
          </cell>
          <cell r="E80" t="str">
            <v>H</v>
          </cell>
          <cell r="F80" t="str">
            <v>IX</v>
          </cell>
          <cell r="H80">
            <v>0</v>
          </cell>
        </row>
        <row r="81">
          <cell r="D81" t="str">
            <v>FEITOR ALVENARIA</v>
          </cell>
          <cell r="E81" t="str">
            <v>H</v>
          </cell>
          <cell r="F81" t="str">
            <v>IX</v>
          </cell>
          <cell r="H81">
            <v>0</v>
          </cell>
        </row>
        <row r="82">
          <cell r="D82" t="str">
            <v>FEITOR APONTADORIA</v>
          </cell>
          <cell r="E82" t="str">
            <v>H</v>
          </cell>
          <cell r="F82" t="str">
            <v>VIII</v>
          </cell>
          <cell r="H82">
            <v>0</v>
          </cell>
        </row>
        <row r="83">
          <cell r="D83" t="str">
            <v>FEITOR ARMAÇÃO</v>
          </cell>
          <cell r="E83" t="str">
            <v>H</v>
          </cell>
          <cell r="F83" t="str">
            <v>IX</v>
          </cell>
          <cell r="H83">
            <v>0</v>
          </cell>
        </row>
        <row r="84">
          <cell r="D84" t="str">
            <v>FEITOR CAPA ASFALTICA</v>
          </cell>
          <cell r="E84" t="str">
            <v>H</v>
          </cell>
          <cell r="F84" t="str">
            <v>X</v>
          </cell>
          <cell r="H84">
            <v>0</v>
          </cell>
        </row>
        <row r="85">
          <cell r="D85" t="str">
            <v>FEITOR CARPINTARIA</v>
          </cell>
          <cell r="E85" t="str">
            <v>H</v>
          </cell>
          <cell r="F85" t="str">
            <v>IX</v>
          </cell>
          <cell r="H85">
            <v>0</v>
          </cell>
        </row>
        <row r="86">
          <cell r="D86" t="str">
            <v>FEITOR CENTRAL BRITAGEM</v>
          </cell>
          <cell r="E86" t="str">
            <v>H</v>
          </cell>
          <cell r="F86" t="str">
            <v>VIII</v>
          </cell>
          <cell r="H86">
            <v>0</v>
          </cell>
        </row>
        <row r="87">
          <cell r="D87" t="str">
            <v>FEITOR CENTRAL CONCRETO</v>
          </cell>
          <cell r="E87" t="str">
            <v>H</v>
          </cell>
          <cell r="F87" t="str">
            <v>VIII</v>
          </cell>
          <cell r="H87">
            <v>0</v>
          </cell>
        </row>
        <row r="88">
          <cell r="D88" t="str">
            <v>FEITOR ELETRIC. ALT.</v>
          </cell>
          <cell r="E88" t="str">
            <v>H</v>
          </cell>
          <cell r="F88" t="str">
            <v>XI</v>
          </cell>
          <cell r="H88">
            <v>0</v>
          </cell>
        </row>
        <row r="89">
          <cell r="D89" t="str">
            <v>FEITOR ELETRIC. CONT.</v>
          </cell>
          <cell r="E89" t="str">
            <v>H</v>
          </cell>
          <cell r="F89" t="str">
            <v>XI</v>
          </cell>
          <cell r="H89">
            <v>0</v>
          </cell>
        </row>
        <row r="90">
          <cell r="D90" t="str">
            <v>FEITOR ELEVAÇÃO CARGA</v>
          </cell>
          <cell r="E90" t="str">
            <v>H</v>
          </cell>
          <cell r="F90" t="str">
            <v>X</v>
          </cell>
          <cell r="H90">
            <v>0</v>
          </cell>
        </row>
        <row r="91">
          <cell r="D91" t="str">
            <v>FEITOR ESCAVA. JAZIDAS</v>
          </cell>
          <cell r="E91" t="str">
            <v>H</v>
          </cell>
          <cell r="F91" t="str">
            <v>IX</v>
          </cell>
          <cell r="H91">
            <v>0</v>
          </cell>
        </row>
        <row r="92">
          <cell r="D92" t="str">
            <v>FEITOR ESCAVA. ROCHA</v>
          </cell>
          <cell r="E92" t="str">
            <v>H</v>
          </cell>
          <cell r="F92" t="str">
            <v>IX</v>
          </cell>
          <cell r="H92">
            <v>0</v>
          </cell>
        </row>
        <row r="93">
          <cell r="D93" t="str">
            <v>FEITOR ESCAVA. TUNEIS</v>
          </cell>
          <cell r="E93" t="str">
            <v>H</v>
          </cell>
          <cell r="F93" t="str">
            <v>IX</v>
          </cell>
          <cell r="H93">
            <v>0</v>
          </cell>
        </row>
        <row r="94">
          <cell r="D94" t="str">
            <v>FEITOR LANÇA. CONCRETO</v>
          </cell>
          <cell r="E94" t="str">
            <v>H</v>
          </cell>
          <cell r="F94" t="str">
            <v>IX</v>
          </cell>
          <cell r="H94">
            <v>0</v>
          </cell>
        </row>
        <row r="95">
          <cell r="D95" t="str">
            <v>FEITOR LUBRIFICAÇÃO</v>
          </cell>
          <cell r="E95" t="str">
            <v>H</v>
          </cell>
          <cell r="F95" t="str">
            <v>IX</v>
          </cell>
          <cell r="H95">
            <v>0</v>
          </cell>
        </row>
        <row r="96">
          <cell r="D96" t="str">
            <v>FEITOR MANUTENÇÃO</v>
          </cell>
          <cell r="E96" t="str">
            <v>H</v>
          </cell>
          <cell r="G96">
            <v>4.32</v>
          </cell>
          <cell r="H96">
            <v>950.4</v>
          </cell>
        </row>
        <row r="97">
          <cell r="D97" t="str">
            <v>FEITOR MATERIAL EMBUT.</v>
          </cell>
          <cell r="E97" t="str">
            <v>H</v>
          </cell>
          <cell r="F97" t="str">
            <v>X</v>
          </cell>
          <cell r="H97">
            <v>0</v>
          </cell>
        </row>
        <row r="98">
          <cell r="D98" t="str">
            <v>FEITOR MEC. AR COMPRIMIDO</v>
          </cell>
          <cell r="E98" t="str">
            <v>H</v>
          </cell>
          <cell r="F98" t="str">
            <v>XI</v>
          </cell>
          <cell r="H98">
            <v>0</v>
          </cell>
        </row>
        <row r="99">
          <cell r="D99" t="str">
            <v>FEITOR MEC. INSTAL. FIXA</v>
          </cell>
          <cell r="E99" t="str">
            <v>H</v>
          </cell>
          <cell r="F99" t="str">
            <v>IX</v>
          </cell>
          <cell r="H99">
            <v>0</v>
          </cell>
        </row>
        <row r="100">
          <cell r="D100" t="str">
            <v>FEITOR MEC. LEVE</v>
          </cell>
          <cell r="E100" t="str">
            <v>H</v>
          </cell>
          <cell r="F100" t="str">
            <v>XI</v>
          </cell>
          <cell r="H100">
            <v>0</v>
          </cell>
        </row>
        <row r="101">
          <cell r="D101" t="str">
            <v>FEITOR MEC. PESADA</v>
          </cell>
          <cell r="E101" t="str">
            <v>H</v>
          </cell>
          <cell r="F101" t="str">
            <v>XII</v>
          </cell>
          <cell r="G101">
            <v>4.32</v>
          </cell>
          <cell r="H101">
            <v>950.4</v>
          </cell>
        </row>
        <row r="102">
          <cell r="D102" t="str">
            <v>FEITOR O.A.C.</v>
          </cell>
          <cell r="E102" t="str">
            <v>H</v>
          </cell>
          <cell r="F102" t="str">
            <v>VIII</v>
          </cell>
          <cell r="H102">
            <v>0</v>
          </cell>
        </row>
        <row r="103">
          <cell r="D103" t="str">
            <v>FEITOR PAVIMENTAÇÃO</v>
          </cell>
          <cell r="E103" t="str">
            <v>H</v>
          </cell>
          <cell r="F103" t="str">
            <v>XI</v>
          </cell>
          <cell r="H103">
            <v>0</v>
          </cell>
        </row>
        <row r="104">
          <cell r="D104" t="str">
            <v>FEITOR PERFUR. ROCHA</v>
          </cell>
          <cell r="E104" t="str">
            <v>H</v>
          </cell>
          <cell r="F104" t="str">
            <v>IX</v>
          </cell>
          <cell r="H104">
            <v>0</v>
          </cell>
        </row>
        <row r="105">
          <cell r="D105" t="str">
            <v>FEITOR REATERRO</v>
          </cell>
          <cell r="E105" t="str">
            <v>H</v>
          </cell>
          <cell r="F105" t="str">
            <v>X</v>
          </cell>
          <cell r="H105">
            <v>0</v>
          </cell>
        </row>
        <row r="106">
          <cell r="D106" t="str">
            <v>FEITOR RONDA</v>
          </cell>
          <cell r="E106" t="str">
            <v>H</v>
          </cell>
          <cell r="F106" t="str">
            <v>VIII</v>
          </cell>
          <cell r="H106">
            <v>0</v>
          </cell>
        </row>
        <row r="107">
          <cell r="D107" t="str">
            <v>FEITOR SERVIÇOS GERAIS</v>
          </cell>
          <cell r="E107" t="str">
            <v>H</v>
          </cell>
          <cell r="F107" t="str">
            <v>VIII</v>
          </cell>
          <cell r="H107">
            <v>0</v>
          </cell>
        </row>
        <row r="108">
          <cell r="D108" t="str">
            <v>FEITOR SOLDAGEM PROD.</v>
          </cell>
          <cell r="E108" t="str">
            <v>H</v>
          </cell>
          <cell r="F108" t="str">
            <v>X</v>
          </cell>
          <cell r="H108">
            <v>0</v>
          </cell>
        </row>
        <row r="109">
          <cell r="D109" t="str">
            <v>FEITOR TERRAPLENAGEM</v>
          </cell>
          <cell r="E109" t="str">
            <v>H</v>
          </cell>
          <cell r="F109" t="str">
            <v>X</v>
          </cell>
          <cell r="H109">
            <v>0</v>
          </cell>
        </row>
        <row r="110">
          <cell r="D110" t="str">
            <v>FEITOR TRANSP. PÁTIO</v>
          </cell>
          <cell r="E110" t="str">
            <v>H</v>
          </cell>
          <cell r="F110" t="str">
            <v>VIII</v>
          </cell>
          <cell r="H110">
            <v>0</v>
          </cell>
        </row>
        <row r="111">
          <cell r="D111" t="str">
            <v>FEITOR TRANSP. PROD.</v>
          </cell>
          <cell r="E111" t="str">
            <v>H</v>
          </cell>
          <cell r="F111" t="str">
            <v>IX</v>
          </cell>
          <cell r="H111">
            <v>0</v>
          </cell>
        </row>
        <row r="112">
          <cell r="D112" t="str">
            <v>FEITOR USINA ASFALTO</v>
          </cell>
          <cell r="E112" t="str">
            <v>H</v>
          </cell>
          <cell r="F112" t="str">
            <v>VIII</v>
          </cell>
          <cell r="H112">
            <v>0</v>
          </cell>
        </row>
        <row r="113">
          <cell r="D113" t="str">
            <v>FICHARISTA</v>
          </cell>
          <cell r="E113" t="str">
            <v>H</v>
          </cell>
          <cell r="F113" t="str">
            <v>VII</v>
          </cell>
          <cell r="G113">
            <v>1.69</v>
          </cell>
          <cell r="H113">
            <v>371.8</v>
          </cell>
        </row>
        <row r="114">
          <cell r="D114" t="str">
            <v>GARÇON</v>
          </cell>
          <cell r="E114" t="str">
            <v>H</v>
          </cell>
          <cell r="F114" t="str">
            <v>IV</v>
          </cell>
          <cell r="G114">
            <v>1.45</v>
          </cell>
          <cell r="H114">
            <v>319</v>
          </cell>
        </row>
        <row r="115">
          <cell r="D115" t="str">
            <v>GREIDISTA</v>
          </cell>
          <cell r="E115" t="str">
            <v>H</v>
          </cell>
          <cell r="F115" t="str">
            <v>V</v>
          </cell>
          <cell r="G115">
            <v>1.74</v>
          </cell>
          <cell r="H115">
            <v>382.8</v>
          </cell>
        </row>
        <row r="116">
          <cell r="D116" t="str">
            <v>GUARDA FERRAMENTAS</v>
          </cell>
          <cell r="E116" t="str">
            <v>H</v>
          </cell>
          <cell r="F116" t="str">
            <v>IV</v>
          </cell>
          <cell r="G116">
            <v>1.44</v>
          </cell>
          <cell r="H116">
            <v>316.8</v>
          </cell>
        </row>
        <row r="117">
          <cell r="D117" t="str">
            <v>LABORATORISTA I</v>
          </cell>
          <cell r="E117" t="str">
            <v>H</v>
          </cell>
          <cell r="F117" t="str">
            <v>VII</v>
          </cell>
          <cell r="G117">
            <v>2.48</v>
          </cell>
          <cell r="H117">
            <v>466.4</v>
          </cell>
        </row>
        <row r="118">
          <cell r="D118" t="str">
            <v>LABORATORISTA II</v>
          </cell>
          <cell r="E118" t="str">
            <v>H</v>
          </cell>
          <cell r="F118" t="str">
            <v>IX</v>
          </cell>
          <cell r="H118">
            <v>0</v>
          </cell>
        </row>
        <row r="119">
          <cell r="D119" t="str">
            <v>LANTERNEIRO</v>
          </cell>
          <cell r="E119" t="str">
            <v>H</v>
          </cell>
          <cell r="F119" t="str">
            <v>VIII</v>
          </cell>
          <cell r="G119">
            <v>1.8</v>
          </cell>
          <cell r="H119">
            <v>396</v>
          </cell>
        </row>
        <row r="120">
          <cell r="D120" t="str">
            <v>LAVADOR VEÍC. MAQ.</v>
          </cell>
          <cell r="E120" t="str">
            <v>H</v>
          </cell>
          <cell r="F120" t="str">
            <v>II</v>
          </cell>
          <cell r="G120">
            <v>1.39</v>
          </cell>
          <cell r="H120">
            <v>305.8</v>
          </cell>
        </row>
        <row r="121">
          <cell r="D121" t="str">
            <v>LUBRIFICADOR I</v>
          </cell>
          <cell r="E121" t="str">
            <v>H</v>
          </cell>
          <cell r="F121" t="str">
            <v>V</v>
          </cell>
          <cell r="G121">
            <v>1.53</v>
          </cell>
          <cell r="H121">
            <v>336.6</v>
          </cell>
        </row>
        <row r="122">
          <cell r="D122" t="str">
            <v>LUBRIFICADOR II</v>
          </cell>
          <cell r="E122" t="str">
            <v>H</v>
          </cell>
          <cell r="F122" t="str">
            <v>VI</v>
          </cell>
          <cell r="H122">
            <v>0</v>
          </cell>
        </row>
        <row r="123">
          <cell r="D123" t="str">
            <v>LUBRIFICADOR III</v>
          </cell>
          <cell r="E123" t="str">
            <v>H</v>
          </cell>
          <cell r="F123" t="str">
            <v>VII</v>
          </cell>
          <cell r="H123">
            <v>0</v>
          </cell>
        </row>
        <row r="124">
          <cell r="D124" t="str">
            <v>MAÇARIQUEIRO I</v>
          </cell>
          <cell r="E124" t="str">
            <v>H</v>
          </cell>
          <cell r="F124" t="str">
            <v>VI</v>
          </cell>
          <cell r="H124">
            <v>0</v>
          </cell>
        </row>
        <row r="125">
          <cell r="D125" t="str">
            <v>MAÇARIQUEIRO II</v>
          </cell>
          <cell r="E125" t="str">
            <v>H</v>
          </cell>
          <cell r="F125" t="str">
            <v>VIII</v>
          </cell>
          <cell r="H125">
            <v>0</v>
          </cell>
        </row>
        <row r="126">
          <cell r="D126" t="str">
            <v>MANGOTEIRO</v>
          </cell>
          <cell r="E126" t="str">
            <v>H</v>
          </cell>
          <cell r="F126" t="str">
            <v>VI</v>
          </cell>
          <cell r="H126">
            <v>0</v>
          </cell>
        </row>
        <row r="127">
          <cell r="D127" t="str">
            <v>MARTELETEIRO</v>
          </cell>
          <cell r="E127" t="str">
            <v>H</v>
          </cell>
          <cell r="F127" t="str">
            <v>IV</v>
          </cell>
          <cell r="G127">
            <v>1.44</v>
          </cell>
          <cell r="H127">
            <v>316.8</v>
          </cell>
        </row>
        <row r="128">
          <cell r="D128" t="str">
            <v>MARTELETEIRO TUNEL I</v>
          </cell>
          <cell r="E128" t="str">
            <v>H</v>
          </cell>
          <cell r="F128" t="str">
            <v>V</v>
          </cell>
          <cell r="H128">
            <v>0</v>
          </cell>
        </row>
        <row r="129">
          <cell r="D129" t="str">
            <v>MARTELETEIRO TUNEL II</v>
          </cell>
          <cell r="E129" t="str">
            <v>H</v>
          </cell>
          <cell r="F129" t="str">
            <v>VI</v>
          </cell>
          <cell r="H129">
            <v>0</v>
          </cell>
        </row>
        <row r="130">
          <cell r="D130" t="str">
            <v>MEC. AR COMPRIMIDO I</v>
          </cell>
          <cell r="E130" t="str">
            <v>H</v>
          </cell>
          <cell r="F130" t="str">
            <v>VII</v>
          </cell>
          <cell r="G130">
            <v>1.89</v>
          </cell>
          <cell r="H130">
            <v>415.8</v>
          </cell>
        </row>
        <row r="131">
          <cell r="D131" t="str">
            <v>MEC. AR COMPRIMIDO II</v>
          </cell>
          <cell r="E131" t="str">
            <v>H</v>
          </cell>
          <cell r="F131" t="str">
            <v>VIII</v>
          </cell>
          <cell r="H131">
            <v>0</v>
          </cell>
        </row>
        <row r="132">
          <cell r="D132" t="str">
            <v>MEC. AR COMPRIMIDO III</v>
          </cell>
          <cell r="E132" t="str">
            <v>H</v>
          </cell>
          <cell r="F132" t="str">
            <v>X</v>
          </cell>
          <cell r="H132">
            <v>0</v>
          </cell>
        </row>
        <row r="133">
          <cell r="D133" t="str">
            <v>MEC. FORMAÇÃO</v>
          </cell>
          <cell r="E133" t="str">
            <v>H</v>
          </cell>
          <cell r="F133" t="str">
            <v>IV</v>
          </cell>
          <cell r="H133">
            <v>0</v>
          </cell>
        </row>
        <row r="134">
          <cell r="D134" t="str">
            <v>MEC. INSTAL. FIXAS I</v>
          </cell>
          <cell r="E134" t="str">
            <v>H</v>
          </cell>
          <cell r="F134" t="str">
            <v>VI</v>
          </cell>
          <cell r="H134">
            <v>0</v>
          </cell>
        </row>
        <row r="135">
          <cell r="D135" t="str">
            <v>MEC. INSTAL. FIXAS II</v>
          </cell>
          <cell r="E135" t="str">
            <v>H</v>
          </cell>
          <cell r="F135" t="str">
            <v>VII</v>
          </cell>
          <cell r="H135">
            <v>0</v>
          </cell>
        </row>
        <row r="136">
          <cell r="D136" t="str">
            <v>MEC. INSTAL. FIXAS III</v>
          </cell>
          <cell r="E136" t="str">
            <v>H</v>
          </cell>
          <cell r="F136" t="str">
            <v>VIII</v>
          </cell>
          <cell r="H136">
            <v>0</v>
          </cell>
        </row>
        <row r="137">
          <cell r="D137" t="str">
            <v>MEC. LEVE I</v>
          </cell>
          <cell r="E137" t="str">
            <v>H</v>
          </cell>
          <cell r="F137" t="str">
            <v>VII</v>
          </cell>
          <cell r="G137">
            <v>2.2200000000000002</v>
          </cell>
          <cell r="H137">
            <v>488.4</v>
          </cell>
        </row>
        <row r="138">
          <cell r="D138" t="str">
            <v>MEC. LEVE II</v>
          </cell>
          <cell r="E138" t="str">
            <v>H</v>
          </cell>
          <cell r="F138" t="str">
            <v>VIII</v>
          </cell>
          <cell r="H138">
            <v>0</v>
          </cell>
        </row>
        <row r="139">
          <cell r="D139" t="str">
            <v>MEC. LEVE III</v>
          </cell>
          <cell r="E139" t="str">
            <v>H</v>
          </cell>
          <cell r="F139" t="str">
            <v>X</v>
          </cell>
          <cell r="H139">
            <v>0</v>
          </cell>
        </row>
        <row r="140">
          <cell r="D140" t="str">
            <v>MEC. MOTORES</v>
          </cell>
          <cell r="E140" t="str">
            <v>H</v>
          </cell>
          <cell r="F140" t="str">
            <v>X</v>
          </cell>
          <cell r="H140">
            <v>0</v>
          </cell>
        </row>
        <row r="141">
          <cell r="D141" t="str">
            <v>MEC. PESADO I</v>
          </cell>
          <cell r="E141" t="str">
            <v>H</v>
          </cell>
          <cell r="F141" t="str">
            <v>VIII</v>
          </cell>
          <cell r="G141">
            <v>3.03</v>
          </cell>
          <cell r="H141">
            <v>666.6</v>
          </cell>
        </row>
        <row r="142">
          <cell r="D142" t="str">
            <v>MEC. PESADO II</v>
          </cell>
          <cell r="E142" t="str">
            <v>H</v>
          </cell>
          <cell r="F142" t="str">
            <v>IX</v>
          </cell>
          <cell r="H142">
            <v>0</v>
          </cell>
        </row>
        <row r="143">
          <cell r="D143" t="str">
            <v>MEC. PESADO III</v>
          </cell>
          <cell r="E143" t="str">
            <v>H</v>
          </cell>
          <cell r="F143" t="str">
            <v>XI</v>
          </cell>
          <cell r="H143">
            <v>0</v>
          </cell>
        </row>
        <row r="144">
          <cell r="D144" t="str">
            <v>MEIO OFICIAL ARMADOR</v>
          </cell>
          <cell r="E144" t="str">
            <v>H</v>
          </cell>
          <cell r="F144" t="str">
            <v>III</v>
          </cell>
          <cell r="H144">
            <v>0</v>
          </cell>
        </row>
        <row r="145">
          <cell r="D145" t="str">
            <v>MEIO OFICIAL CARPINTARIA</v>
          </cell>
          <cell r="E145" t="str">
            <v>H</v>
          </cell>
          <cell r="F145" t="str">
            <v>III</v>
          </cell>
          <cell r="H145">
            <v>0</v>
          </cell>
        </row>
        <row r="146">
          <cell r="D146" t="str">
            <v>MEIO OFICIAL PEDREIRO</v>
          </cell>
          <cell r="E146" t="str">
            <v>H</v>
          </cell>
          <cell r="F146" t="str">
            <v>III</v>
          </cell>
          <cell r="H146">
            <v>0</v>
          </cell>
        </row>
        <row r="147">
          <cell r="D147" t="str">
            <v>MONTADOR I</v>
          </cell>
          <cell r="E147" t="str">
            <v>H</v>
          </cell>
          <cell r="F147" t="str">
            <v>V</v>
          </cell>
          <cell r="G147">
            <v>2.16</v>
          </cell>
          <cell r="H147">
            <v>475.2</v>
          </cell>
        </row>
        <row r="148">
          <cell r="D148" t="str">
            <v>MONTADOR II</v>
          </cell>
          <cell r="E148" t="str">
            <v>H</v>
          </cell>
          <cell r="F148" t="str">
            <v>VI</v>
          </cell>
          <cell r="H148">
            <v>0</v>
          </cell>
        </row>
        <row r="149">
          <cell r="D149" t="str">
            <v>MONTADOR III</v>
          </cell>
          <cell r="E149" t="str">
            <v>H</v>
          </cell>
          <cell r="F149" t="str">
            <v>VII</v>
          </cell>
          <cell r="H149">
            <v>0</v>
          </cell>
        </row>
        <row r="150">
          <cell r="D150" t="str">
            <v>MOTORISTA BETONEIRA</v>
          </cell>
          <cell r="E150" t="str">
            <v>H</v>
          </cell>
          <cell r="F150" t="str">
            <v>VII</v>
          </cell>
          <cell r="H150">
            <v>0</v>
          </cell>
        </row>
        <row r="151">
          <cell r="D151" t="str">
            <v>MOTORISTA CAM. CORREIO</v>
          </cell>
          <cell r="E151" t="str">
            <v>H</v>
          </cell>
          <cell r="F151" t="str">
            <v>VII</v>
          </cell>
          <cell r="G151">
            <v>1.71</v>
          </cell>
          <cell r="H151">
            <v>376.2</v>
          </cell>
        </row>
        <row r="152">
          <cell r="D152" t="str">
            <v>MOTORISTA DE COMPRAS</v>
          </cell>
          <cell r="E152" t="str">
            <v>H</v>
          </cell>
          <cell r="F152" t="str">
            <v>VII</v>
          </cell>
          <cell r="G152">
            <v>1.71</v>
          </cell>
          <cell r="H152">
            <v>376.2</v>
          </cell>
        </row>
        <row r="153">
          <cell r="D153" t="str">
            <v>MOTORISTA ESPARGIDOR</v>
          </cell>
          <cell r="E153" t="str">
            <v>H</v>
          </cell>
          <cell r="F153" t="str">
            <v>VII</v>
          </cell>
          <cell r="H153">
            <v>0</v>
          </cell>
        </row>
        <row r="154">
          <cell r="D154" t="str">
            <v>MOTORISTA I</v>
          </cell>
          <cell r="E154" t="str">
            <v>H</v>
          </cell>
          <cell r="F154" t="str">
            <v>V</v>
          </cell>
          <cell r="G154">
            <v>1.48</v>
          </cell>
          <cell r="H154">
            <v>521</v>
          </cell>
        </row>
        <row r="155">
          <cell r="D155" t="str">
            <v>MOTORISTA II</v>
          </cell>
          <cell r="E155" t="str">
            <v>H</v>
          </cell>
          <cell r="F155" t="str">
            <v>VI</v>
          </cell>
          <cell r="H155">
            <v>0</v>
          </cell>
        </row>
        <row r="156">
          <cell r="D156" t="str">
            <v>NIVELADOR I</v>
          </cell>
          <cell r="E156" t="str">
            <v>H</v>
          </cell>
          <cell r="F156" t="str">
            <v>VII</v>
          </cell>
          <cell r="G156">
            <v>2.37</v>
          </cell>
          <cell r="H156">
            <v>521.4</v>
          </cell>
        </row>
        <row r="157">
          <cell r="D157" t="str">
            <v>NIVELADOR II</v>
          </cell>
          <cell r="E157" t="str">
            <v>H</v>
          </cell>
          <cell r="F157" t="str">
            <v>VIII</v>
          </cell>
          <cell r="H157">
            <v>0</v>
          </cell>
        </row>
        <row r="158">
          <cell r="D158" t="str">
            <v>OP. ACABADORA ASFALTO</v>
          </cell>
          <cell r="E158" t="str">
            <v>H</v>
          </cell>
          <cell r="F158" t="str">
            <v>VI</v>
          </cell>
          <cell r="G158">
            <v>2.14</v>
          </cell>
          <cell r="H158">
            <v>470.8</v>
          </cell>
        </row>
        <row r="159">
          <cell r="D159" t="str">
            <v>OP. ACABADORA CONCRETO</v>
          </cell>
          <cell r="E159" t="str">
            <v>H</v>
          </cell>
          <cell r="F159" t="str">
            <v>VI</v>
          </cell>
          <cell r="G159">
            <v>2.14</v>
          </cell>
          <cell r="H159">
            <v>470.8</v>
          </cell>
        </row>
        <row r="160">
          <cell r="D160" t="str">
            <v>OP. BOMBA D'ÁGUA</v>
          </cell>
          <cell r="E160" t="str">
            <v>H</v>
          </cell>
          <cell r="F160" t="str">
            <v>III</v>
          </cell>
          <cell r="H160">
            <v>0</v>
          </cell>
        </row>
        <row r="161">
          <cell r="D161" t="str">
            <v>OP. BOMBA INJET. CONCRETO</v>
          </cell>
          <cell r="E161" t="str">
            <v>H</v>
          </cell>
          <cell r="F161" t="str">
            <v>VI</v>
          </cell>
          <cell r="H161">
            <v>0</v>
          </cell>
        </row>
        <row r="162">
          <cell r="D162" t="str">
            <v>OP. CAMINHÃO FORA ESTR.</v>
          </cell>
          <cell r="E162" t="str">
            <v>H</v>
          </cell>
          <cell r="F162" t="str">
            <v>VII</v>
          </cell>
          <cell r="G162">
            <v>2.6</v>
          </cell>
          <cell r="H162">
            <v>572</v>
          </cell>
        </row>
        <row r="163">
          <cell r="D163" t="str">
            <v>OP. CARREGADEIRA I</v>
          </cell>
          <cell r="E163" t="str">
            <v>H</v>
          </cell>
          <cell r="F163" t="str">
            <v>VII</v>
          </cell>
          <cell r="G163">
            <v>1.87</v>
          </cell>
          <cell r="H163">
            <v>411.4</v>
          </cell>
        </row>
        <row r="164">
          <cell r="D164" t="str">
            <v>OP. CARREGADEIRA II</v>
          </cell>
          <cell r="E164" t="str">
            <v>H</v>
          </cell>
          <cell r="F164" t="str">
            <v>VIII</v>
          </cell>
          <cell r="G164">
            <v>2.89</v>
          </cell>
          <cell r="H164">
            <v>635.79999999999995</v>
          </cell>
        </row>
        <row r="165">
          <cell r="D165" t="str">
            <v>OP. CENTRAL AR COMPRIMIDO</v>
          </cell>
          <cell r="E165" t="str">
            <v>H</v>
          </cell>
          <cell r="F165" t="str">
            <v>V</v>
          </cell>
          <cell r="H165">
            <v>0</v>
          </cell>
        </row>
        <row r="166">
          <cell r="D166" t="str">
            <v>OP. CENTRAL BRITAGEM</v>
          </cell>
          <cell r="E166" t="str">
            <v>H</v>
          </cell>
          <cell r="F166" t="str">
            <v>V</v>
          </cell>
          <cell r="G166">
            <v>1.75</v>
          </cell>
          <cell r="H166">
            <v>385</v>
          </cell>
        </row>
        <row r="167">
          <cell r="D167" t="str">
            <v>OP. CENTRAL CONCRETO</v>
          </cell>
          <cell r="E167" t="str">
            <v>H</v>
          </cell>
          <cell r="F167" t="str">
            <v>V</v>
          </cell>
          <cell r="G167">
            <v>1.75</v>
          </cell>
          <cell r="H167">
            <v>385</v>
          </cell>
        </row>
        <row r="168">
          <cell r="D168" t="str">
            <v>OP. CENTRAL REFRIGER.</v>
          </cell>
          <cell r="E168" t="str">
            <v>H</v>
          </cell>
          <cell r="F168" t="str">
            <v>V</v>
          </cell>
          <cell r="H168">
            <v>0</v>
          </cell>
        </row>
        <row r="169">
          <cell r="D169" t="str">
            <v>OP. COPIADORA</v>
          </cell>
          <cell r="E169" t="str">
            <v>H</v>
          </cell>
          <cell r="F169" t="str">
            <v>VI</v>
          </cell>
          <cell r="H169">
            <v>0</v>
          </cell>
        </row>
        <row r="170">
          <cell r="D170" t="str">
            <v>OP. EMPILHADEIRA</v>
          </cell>
          <cell r="E170" t="str">
            <v>H</v>
          </cell>
          <cell r="F170" t="str">
            <v>V</v>
          </cell>
          <cell r="G170">
            <v>1.92</v>
          </cell>
          <cell r="H170">
            <v>422.4</v>
          </cell>
        </row>
        <row r="171">
          <cell r="D171" t="str">
            <v>OP. ESCAVADEIRA</v>
          </cell>
          <cell r="E171" t="str">
            <v>H</v>
          </cell>
          <cell r="F171" t="str">
            <v>VIII</v>
          </cell>
          <cell r="G171">
            <v>2.5299999999999998</v>
          </cell>
          <cell r="H171">
            <v>556.6</v>
          </cell>
        </row>
        <row r="172">
          <cell r="D172" t="str">
            <v>OP. ESPARGIDOR</v>
          </cell>
          <cell r="E172" t="str">
            <v>H</v>
          </cell>
          <cell r="F172" t="str">
            <v>VI</v>
          </cell>
          <cell r="G172">
            <v>1.59</v>
          </cell>
          <cell r="H172">
            <v>349.8</v>
          </cell>
        </row>
        <row r="173">
          <cell r="D173" t="str">
            <v>OP. ESTAÇÃO TRAT. D'ÁGUA</v>
          </cell>
          <cell r="E173" t="str">
            <v>H</v>
          </cell>
          <cell r="F173" t="str">
            <v>IV</v>
          </cell>
          <cell r="H173">
            <v>0</v>
          </cell>
        </row>
        <row r="174">
          <cell r="D174" t="str">
            <v>OP. FORMAÇÃO</v>
          </cell>
          <cell r="E174" t="str">
            <v>H</v>
          </cell>
          <cell r="F174" t="str">
            <v>IV</v>
          </cell>
          <cell r="H174">
            <v>0</v>
          </cell>
        </row>
        <row r="175">
          <cell r="D175" t="str">
            <v>OP. GRUPO GERADOR</v>
          </cell>
          <cell r="E175" t="str">
            <v>H</v>
          </cell>
          <cell r="F175" t="str">
            <v>III</v>
          </cell>
          <cell r="H175">
            <v>0</v>
          </cell>
        </row>
        <row r="176">
          <cell r="D176" t="str">
            <v>OP. GUINCHO</v>
          </cell>
          <cell r="E176" t="str">
            <v>H</v>
          </cell>
          <cell r="F176" t="str">
            <v>V</v>
          </cell>
          <cell r="H176">
            <v>0</v>
          </cell>
        </row>
        <row r="177">
          <cell r="D177" t="str">
            <v>OP. GUINDASTE LEVE</v>
          </cell>
          <cell r="E177" t="str">
            <v>H</v>
          </cell>
          <cell r="F177" t="str">
            <v>VII</v>
          </cell>
          <cell r="G177">
            <v>2.35</v>
          </cell>
          <cell r="H177">
            <v>517</v>
          </cell>
        </row>
        <row r="178">
          <cell r="D178" t="str">
            <v>OP. GUINDASTE PESADO</v>
          </cell>
          <cell r="E178" t="str">
            <v>H</v>
          </cell>
          <cell r="F178" t="str">
            <v>VIII</v>
          </cell>
          <cell r="G178">
            <v>2.5</v>
          </cell>
          <cell r="H178">
            <v>550</v>
          </cell>
        </row>
        <row r="179">
          <cell r="D179" t="str">
            <v>OP. LÂMINA</v>
          </cell>
          <cell r="E179" t="str">
            <v>H</v>
          </cell>
          <cell r="F179" t="str">
            <v>VIII</v>
          </cell>
          <cell r="G179">
            <v>2.27</v>
          </cell>
          <cell r="H179">
            <v>499.4</v>
          </cell>
        </row>
        <row r="180">
          <cell r="D180" t="str">
            <v>OP. MAQ. CORTA/DOBRAR</v>
          </cell>
          <cell r="E180" t="str">
            <v>H</v>
          </cell>
          <cell r="F180" t="str">
            <v>VI</v>
          </cell>
          <cell r="H180">
            <v>0</v>
          </cell>
        </row>
        <row r="181">
          <cell r="D181" t="str">
            <v>OP. MOTOSCRAPER</v>
          </cell>
          <cell r="E181" t="str">
            <v>H</v>
          </cell>
          <cell r="F181" t="str">
            <v>VII</v>
          </cell>
          <cell r="G181">
            <v>1.92</v>
          </cell>
          <cell r="H181">
            <v>422.4</v>
          </cell>
        </row>
        <row r="182">
          <cell r="D182" t="str">
            <v>OP. MUNCK</v>
          </cell>
          <cell r="E182" t="str">
            <v>H</v>
          </cell>
          <cell r="F182" t="str">
            <v>VI</v>
          </cell>
          <cell r="G182">
            <v>1.81</v>
          </cell>
          <cell r="H182">
            <v>398.2</v>
          </cell>
        </row>
        <row r="183">
          <cell r="D183" t="str">
            <v>OP. PERFURATRIZ</v>
          </cell>
          <cell r="E183" t="str">
            <v>H</v>
          </cell>
          <cell r="F183" t="str">
            <v>V</v>
          </cell>
          <cell r="G183">
            <v>1.53</v>
          </cell>
          <cell r="H183">
            <v>336.6</v>
          </cell>
        </row>
        <row r="184">
          <cell r="D184" t="str">
            <v>OP. RÁDIO</v>
          </cell>
          <cell r="E184" t="str">
            <v>H</v>
          </cell>
          <cell r="F184" t="str">
            <v>VIII</v>
          </cell>
          <cell r="G184">
            <v>1.91</v>
          </cell>
          <cell r="H184">
            <v>420.2</v>
          </cell>
        </row>
        <row r="185">
          <cell r="D185" t="str">
            <v>OP. RETROESCAVADEIRA I</v>
          </cell>
          <cell r="E185" t="str">
            <v>H</v>
          </cell>
          <cell r="F185" t="str">
            <v>VI</v>
          </cell>
          <cell r="G185">
            <v>1.92</v>
          </cell>
          <cell r="H185">
            <v>422.4</v>
          </cell>
        </row>
        <row r="186">
          <cell r="D186" t="str">
            <v>OP. RETROESCAVADEIRA II</v>
          </cell>
          <cell r="E186" t="str">
            <v>H</v>
          </cell>
          <cell r="F186" t="str">
            <v>VII</v>
          </cell>
          <cell r="H186">
            <v>0</v>
          </cell>
        </row>
        <row r="187">
          <cell r="D187" t="str">
            <v>OP. SOLDA TOPO</v>
          </cell>
          <cell r="E187" t="str">
            <v>H</v>
          </cell>
          <cell r="F187" t="str">
            <v>V</v>
          </cell>
          <cell r="H187">
            <v>0</v>
          </cell>
        </row>
        <row r="188">
          <cell r="D188" t="str">
            <v>OP. TRATOR AGRÍCOLA</v>
          </cell>
          <cell r="E188" t="str">
            <v>H</v>
          </cell>
          <cell r="F188" t="str">
            <v>V</v>
          </cell>
          <cell r="G188">
            <v>1.67</v>
          </cell>
          <cell r="H188">
            <v>367.4</v>
          </cell>
        </row>
        <row r="189">
          <cell r="D189" t="str">
            <v>OP. TRATOR ESTEIRA</v>
          </cell>
          <cell r="E189" t="str">
            <v>H</v>
          </cell>
          <cell r="F189" t="str">
            <v>VII</v>
          </cell>
          <cell r="G189">
            <v>2.0699999999999998</v>
          </cell>
          <cell r="H189">
            <v>455.4</v>
          </cell>
        </row>
        <row r="190">
          <cell r="D190" t="str">
            <v>OP. TRATOR PNEUS</v>
          </cell>
          <cell r="E190" t="str">
            <v>H</v>
          </cell>
          <cell r="F190" t="str">
            <v>VII</v>
          </cell>
          <cell r="G190">
            <v>1.71</v>
          </cell>
          <cell r="H190">
            <v>376.2</v>
          </cell>
        </row>
        <row r="191">
          <cell r="D191" t="str">
            <v>OP. USINA ASFALTO</v>
          </cell>
          <cell r="E191" t="str">
            <v>H</v>
          </cell>
          <cell r="F191" t="str">
            <v>V</v>
          </cell>
          <cell r="G191">
            <v>1.6</v>
          </cell>
          <cell r="H191">
            <v>352</v>
          </cell>
        </row>
        <row r="192">
          <cell r="D192" t="str">
            <v>OP. VAGÃO</v>
          </cell>
          <cell r="E192" t="str">
            <v>H</v>
          </cell>
          <cell r="F192" t="str">
            <v>VIII</v>
          </cell>
          <cell r="H192">
            <v>0</v>
          </cell>
        </row>
        <row r="193">
          <cell r="D193" t="str">
            <v>OP. VIBROACABADORA</v>
          </cell>
          <cell r="E193" t="str">
            <v>H</v>
          </cell>
          <cell r="F193" t="str">
            <v>VI</v>
          </cell>
          <cell r="G193">
            <v>2.3199999999999998</v>
          </cell>
          <cell r="H193">
            <v>510.4</v>
          </cell>
        </row>
        <row r="194">
          <cell r="D194" t="str">
            <v>OP. WATER BLASTER</v>
          </cell>
          <cell r="E194" t="str">
            <v>H</v>
          </cell>
          <cell r="F194" t="str">
            <v>IV</v>
          </cell>
          <cell r="H194">
            <v>0</v>
          </cell>
        </row>
        <row r="195">
          <cell r="D195" t="str">
            <v>PATROLEIRO ACABAMENTO</v>
          </cell>
          <cell r="E195" t="str">
            <v>H</v>
          </cell>
          <cell r="F195" t="str">
            <v>IX</v>
          </cell>
          <cell r="G195">
            <v>2.2400000000000002</v>
          </cell>
          <cell r="H195">
            <v>492.8</v>
          </cell>
        </row>
        <row r="196">
          <cell r="D196" t="str">
            <v>PATROLEIRO PAVIMENTAÇÃO</v>
          </cell>
          <cell r="E196" t="str">
            <v>H</v>
          </cell>
          <cell r="F196" t="str">
            <v>VIII</v>
          </cell>
          <cell r="G196">
            <v>3.17</v>
          </cell>
          <cell r="H196">
            <v>697.4</v>
          </cell>
        </row>
        <row r="197">
          <cell r="D197" t="str">
            <v>PATROLEIRO TERRAPLENAGEM</v>
          </cell>
          <cell r="E197" t="str">
            <v>H</v>
          </cell>
          <cell r="F197" t="str">
            <v>VII</v>
          </cell>
          <cell r="G197">
            <v>2.2400000000000002</v>
          </cell>
          <cell r="H197">
            <v>492.8</v>
          </cell>
        </row>
        <row r="198">
          <cell r="D198" t="str">
            <v>PEDREIRO I</v>
          </cell>
          <cell r="E198" t="str">
            <v>H</v>
          </cell>
          <cell r="F198" t="str">
            <v>IV</v>
          </cell>
          <cell r="G198">
            <v>1.5</v>
          </cell>
          <cell r="H198">
            <v>330</v>
          </cell>
        </row>
        <row r="199">
          <cell r="D199" t="str">
            <v>PEDREIRO II</v>
          </cell>
          <cell r="E199" t="str">
            <v>H</v>
          </cell>
          <cell r="F199" t="str">
            <v>V</v>
          </cell>
          <cell r="H199">
            <v>0</v>
          </cell>
        </row>
        <row r="200">
          <cell r="D200" t="str">
            <v>PEDREIRO III</v>
          </cell>
          <cell r="E200" t="str">
            <v>H</v>
          </cell>
          <cell r="F200" t="str">
            <v>VI</v>
          </cell>
          <cell r="H200">
            <v>0</v>
          </cell>
        </row>
        <row r="201">
          <cell r="D201" t="str">
            <v>PINTOR ALVENARIA</v>
          </cell>
          <cell r="E201" t="str">
            <v>H</v>
          </cell>
          <cell r="F201" t="str">
            <v>V</v>
          </cell>
          <cell r="H201">
            <v>0</v>
          </cell>
        </row>
        <row r="202">
          <cell r="D202" t="str">
            <v>PINTOR LETRISTA</v>
          </cell>
          <cell r="E202" t="str">
            <v>H</v>
          </cell>
          <cell r="F202" t="str">
            <v>V</v>
          </cell>
          <cell r="H202">
            <v>0</v>
          </cell>
        </row>
        <row r="203">
          <cell r="D203" t="str">
            <v>PINTOR VEIC. MAQ.</v>
          </cell>
          <cell r="E203" t="str">
            <v>H</v>
          </cell>
          <cell r="F203" t="str">
            <v>VI</v>
          </cell>
          <cell r="G203">
            <v>1.51</v>
          </cell>
          <cell r="H203">
            <v>332.2</v>
          </cell>
        </row>
        <row r="204">
          <cell r="D204" t="str">
            <v>PROCESSADOR DOCUMENTOS</v>
          </cell>
          <cell r="E204" t="str">
            <v>H</v>
          </cell>
          <cell r="F204" t="str">
            <v>VII</v>
          </cell>
          <cell r="H204">
            <v>0</v>
          </cell>
        </row>
        <row r="205">
          <cell r="D205" t="str">
            <v>RADIOTELEGRAFISTA</v>
          </cell>
          <cell r="E205" t="str">
            <v>H</v>
          </cell>
          <cell r="F205" t="str">
            <v>XI</v>
          </cell>
          <cell r="G205">
            <v>1.91</v>
          </cell>
          <cell r="H205">
            <v>420.2</v>
          </cell>
        </row>
        <row r="206">
          <cell r="D206" t="str">
            <v>RASTELETEIRO</v>
          </cell>
          <cell r="E206" t="str">
            <v>H</v>
          </cell>
          <cell r="F206" t="str">
            <v>IV</v>
          </cell>
          <cell r="G206">
            <v>1.33</v>
          </cell>
          <cell r="H206">
            <v>292.60000000000002</v>
          </cell>
        </row>
        <row r="207">
          <cell r="D207" t="str">
            <v>RECEPCIONISTA</v>
          </cell>
          <cell r="E207" t="str">
            <v>H</v>
          </cell>
          <cell r="F207" t="str">
            <v>V</v>
          </cell>
          <cell r="G207">
            <v>1.64</v>
          </cell>
          <cell r="H207">
            <v>360.8</v>
          </cell>
        </row>
        <row r="208">
          <cell r="D208" t="str">
            <v>ROLISTA</v>
          </cell>
          <cell r="E208" t="str">
            <v>H</v>
          </cell>
          <cell r="F208" t="str">
            <v>VI</v>
          </cell>
          <cell r="G208">
            <v>1.77</v>
          </cell>
          <cell r="H208">
            <v>389.4</v>
          </cell>
        </row>
        <row r="209">
          <cell r="D209" t="str">
            <v>ROLISTA ASFALTO</v>
          </cell>
          <cell r="E209" t="str">
            <v>H</v>
          </cell>
          <cell r="F209" t="str">
            <v>VII</v>
          </cell>
          <cell r="H209">
            <v>0</v>
          </cell>
        </row>
        <row r="210">
          <cell r="D210" t="str">
            <v>RONDANTE</v>
          </cell>
          <cell r="E210" t="str">
            <v>H</v>
          </cell>
          <cell r="F210" t="str">
            <v>II</v>
          </cell>
          <cell r="G210">
            <v>0.99</v>
          </cell>
          <cell r="H210">
            <v>217.8</v>
          </cell>
        </row>
        <row r="211">
          <cell r="D211" t="str">
            <v>SINALEIRO</v>
          </cell>
          <cell r="E211" t="str">
            <v>H</v>
          </cell>
          <cell r="F211" t="str">
            <v>III</v>
          </cell>
          <cell r="G211">
            <v>0.99</v>
          </cell>
          <cell r="H211">
            <v>217.8</v>
          </cell>
        </row>
        <row r="212">
          <cell r="D212" t="str">
            <v>SOLDADOR I</v>
          </cell>
          <cell r="E212" t="str">
            <v>H</v>
          </cell>
          <cell r="F212" t="str">
            <v>V</v>
          </cell>
          <cell r="G212">
            <v>2.35</v>
          </cell>
          <cell r="H212">
            <v>517</v>
          </cell>
        </row>
        <row r="213">
          <cell r="D213" t="str">
            <v>SOLDADOR II</v>
          </cell>
          <cell r="E213" t="str">
            <v>H</v>
          </cell>
          <cell r="F213" t="str">
            <v>VII</v>
          </cell>
          <cell r="H213">
            <v>0</v>
          </cell>
        </row>
        <row r="214">
          <cell r="D214" t="str">
            <v>SOLDADOR III</v>
          </cell>
          <cell r="E214" t="str">
            <v>H</v>
          </cell>
          <cell r="F214" t="str">
            <v>VIII</v>
          </cell>
          <cell r="H214">
            <v>0</v>
          </cell>
        </row>
        <row r="215">
          <cell r="D215" t="str">
            <v>SOLDADOR MANUT. I</v>
          </cell>
          <cell r="E215" t="str">
            <v>H</v>
          </cell>
          <cell r="F215" t="str">
            <v>V</v>
          </cell>
          <cell r="G215">
            <v>2.35</v>
          </cell>
          <cell r="H215">
            <v>517</v>
          </cell>
        </row>
        <row r="216">
          <cell r="D216" t="str">
            <v>SOLDADOR MANUT. II</v>
          </cell>
          <cell r="E216" t="str">
            <v>H</v>
          </cell>
          <cell r="F216" t="str">
            <v>VII</v>
          </cell>
          <cell r="H216">
            <v>0</v>
          </cell>
        </row>
        <row r="217">
          <cell r="D217" t="str">
            <v>SOLDADOR MANUT. III</v>
          </cell>
          <cell r="E217" t="str">
            <v>H</v>
          </cell>
          <cell r="F217" t="str">
            <v>IX</v>
          </cell>
          <cell r="H217">
            <v>0</v>
          </cell>
        </row>
        <row r="218">
          <cell r="D218" t="str">
            <v>TELEFONISTA</v>
          </cell>
          <cell r="E218" t="str">
            <v>H</v>
          </cell>
          <cell r="F218" t="str">
            <v>VII</v>
          </cell>
          <cell r="G218">
            <v>1.46</v>
          </cell>
          <cell r="H218">
            <v>321.2</v>
          </cell>
        </row>
        <row r="219">
          <cell r="D219" t="str">
            <v>TORNEIRO I</v>
          </cell>
          <cell r="E219" t="str">
            <v>H</v>
          </cell>
          <cell r="F219" t="str">
            <v>VIII</v>
          </cell>
          <cell r="G219">
            <v>2.35</v>
          </cell>
          <cell r="H219">
            <v>517</v>
          </cell>
        </row>
        <row r="220">
          <cell r="D220" t="str">
            <v>TORNEIRO II</v>
          </cell>
          <cell r="E220" t="str">
            <v>H</v>
          </cell>
          <cell r="F220" t="str">
            <v>IX</v>
          </cell>
          <cell r="H220">
            <v>0</v>
          </cell>
        </row>
        <row r="221">
          <cell r="D221" t="str">
            <v>TORNEIRO III</v>
          </cell>
          <cell r="E221" t="str">
            <v>H</v>
          </cell>
          <cell r="F221" t="str">
            <v>XI</v>
          </cell>
          <cell r="H221">
            <v>0</v>
          </cell>
        </row>
        <row r="222">
          <cell r="D222" t="str">
            <v>VIBRADORISTA</v>
          </cell>
          <cell r="E222" t="str">
            <v>H</v>
          </cell>
          <cell r="F222" t="str">
            <v>V</v>
          </cell>
          <cell r="H222">
            <v>0</v>
          </cell>
        </row>
        <row r="223">
          <cell r="D223" t="str">
            <v>ENC. SETORIAIS</v>
          </cell>
          <cell r="G223">
            <v>4.24</v>
          </cell>
          <cell r="H223">
            <v>932.8</v>
          </cell>
        </row>
        <row r="224">
          <cell r="D224" t="str">
            <v>ENC. PESSOAL</v>
          </cell>
          <cell r="E224" t="str">
            <v>M</v>
          </cell>
          <cell r="F224" t="str">
            <v>XIV</v>
          </cell>
          <cell r="G224">
            <v>4.24</v>
          </cell>
          <cell r="H224">
            <v>933</v>
          </cell>
        </row>
        <row r="225">
          <cell r="D225" t="str">
            <v>ENC. CONTROLE</v>
          </cell>
          <cell r="E225" t="str">
            <v>M</v>
          </cell>
          <cell r="F225" t="str">
            <v>XIII</v>
          </cell>
          <cell r="G225">
            <v>4.24</v>
          </cell>
          <cell r="H225">
            <v>933</v>
          </cell>
        </row>
        <row r="226">
          <cell r="D226" t="str">
            <v>TEC. SEGUR. TRABALHO</v>
          </cell>
          <cell r="E226" t="str">
            <v>M</v>
          </cell>
          <cell r="F226" t="str">
            <v>XIV</v>
          </cell>
          <cell r="G226">
            <v>3.12</v>
          </cell>
          <cell r="H226">
            <v>686.4</v>
          </cell>
        </row>
        <row r="227">
          <cell r="D227" t="str">
            <v>ENC. SERVIÇOS GERAIS</v>
          </cell>
          <cell r="E227" t="str">
            <v>M</v>
          </cell>
          <cell r="F227" t="str">
            <v>XI</v>
          </cell>
          <cell r="G227">
            <v>2.5499999999999998</v>
          </cell>
          <cell r="H227">
            <v>562</v>
          </cell>
        </row>
        <row r="228">
          <cell r="D228" t="str">
            <v>ENC. LABORATÓRIO</v>
          </cell>
          <cell r="E228" t="str">
            <v>M</v>
          </cell>
          <cell r="F228" t="str">
            <v>XIV</v>
          </cell>
          <cell r="G228">
            <v>4.24</v>
          </cell>
          <cell r="H228">
            <v>932.8</v>
          </cell>
        </row>
        <row r="229">
          <cell r="D229" t="str">
            <v>ENC. TRANSPORTES</v>
          </cell>
          <cell r="E229" t="str">
            <v>M</v>
          </cell>
          <cell r="F229" t="str">
            <v>XIII</v>
          </cell>
          <cell r="G229">
            <v>3.37</v>
          </cell>
          <cell r="H229">
            <v>741</v>
          </cell>
        </row>
        <row r="230">
          <cell r="D230" t="str">
            <v>ALMOXARIFE I</v>
          </cell>
          <cell r="E230" t="str">
            <v>M</v>
          </cell>
          <cell r="F230" t="str">
            <v>XI</v>
          </cell>
          <cell r="G230">
            <v>4.32</v>
          </cell>
          <cell r="H230">
            <v>950.4</v>
          </cell>
        </row>
        <row r="231">
          <cell r="D231" t="str">
            <v>TOPÓGRAFO I</v>
          </cell>
          <cell r="E231" t="str">
            <v>M</v>
          </cell>
          <cell r="F231" t="str">
            <v>XIV</v>
          </cell>
          <cell r="G231">
            <v>3.36</v>
          </cell>
          <cell r="H231">
            <v>739.2</v>
          </cell>
        </row>
        <row r="232">
          <cell r="D232" t="str">
            <v>ENC. LUBRIFICAÇÃO</v>
          </cell>
          <cell r="E232" t="str">
            <v>M</v>
          </cell>
          <cell r="F232" t="str">
            <v>XIII</v>
          </cell>
          <cell r="G232">
            <v>3.8</v>
          </cell>
          <cell r="H232">
            <v>836</v>
          </cell>
        </row>
        <row r="233">
          <cell r="D233" t="str">
            <v>ENC. MEC. PESADA</v>
          </cell>
          <cell r="E233" t="str">
            <v>M</v>
          </cell>
          <cell r="F233" t="str">
            <v>XVI</v>
          </cell>
          <cell r="G233">
            <v>5.29</v>
          </cell>
          <cell r="H233">
            <v>1164</v>
          </cell>
        </row>
        <row r="234">
          <cell r="D234" t="str">
            <v>TÉCNICO OAE/OAC</v>
          </cell>
          <cell r="G234">
            <v>5.45</v>
          </cell>
          <cell r="H234">
            <v>1200</v>
          </cell>
        </row>
        <row r="237">
          <cell r="D237">
            <v>36831</v>
          </cell>
        </row>
        <row r="238">
          <cell r="D238" t="str">
            <v>FOLHA CONFIDENCIAL</v>
          </cell>
        </row>
        <row r="239">
          <cell r="D239" t="str">
            <v>ALMOXARIFE II</v>
          </cell>
          <cell r="E239" t="str">
            <v>M</v>
          </cell>
          <cell r="F239" t="str">
            <v>XIII</v>
          </cell>
        </row>
        <row r="240">
          <cell r="D240" t="str">
            <v>ALMOXARIFE III</v>
          </cell>
          <cell r="E240" t="str">
            <v>M</v>
          </cell>
          <cell r="F240" t="str">
            <v>XV</v>
          </cell>
        </row>
        <row r="241">
          <cell r="D241" t="str">
            <v>ASSIST. ADMINISTRATIVO</v>
          </cell>
          <cell r="G241">
            <v>10.4</v>
          </cell>
          <cell r="H241">
            <v>2288</v>
          </cell>
        </row>
        <row r="242">
          <cell r="D242" t="str">
            <v>ASSISTENTE SOCIAL</v>
          </cell>
          <cell r="E242" t="str">
            <v>M</v>
          </cell>
          <cell r="F242" t="str">
            <v>XIII</v>
          </cell>
        </row>
        <row r="243">
          <cell r="D243" t="str">
            <v>CH. ESCRITÓRIO</v>
          </cell>
          <cell r="E243" t="str">
            <v>M</v>
          </cell>
          <cell r="F243" t="str">
            <v>XV</v>
          </cell>
          <cell r="G243">
            <v>5.75</v>
          </cell>
          <cell r="H243">
            <v>1266</v>
          </cell>
        </row>
        <row r="244">
          <cell r="D244" t="str">
            <v>COMPRADOR I</v>
          </cell>
          <cell r="E244" t="str">
            <v>H</v>
          </cell>
          <cell r="F244" t="str">
            <v>X</v>
          </cell>
          <cell r="G244">
            <v>3.64</v>
          </cell>
          <cell r="H244">
            <v>800</v>
          </cell>
        </row>
        <row r="245">
          <cell r="D245" t="str">
            <v>CONTADOR</v>
          </cell>
          <cell r="G245">
            <v>8.43</v>
          </cell>
          <cell r="H245">
            <v>1855</v>
          </cell>
        </row>
        <row r="246">
          <cell r="D246" t="str">
            <v>ENC. ALVENARIA</v>
          </cell>
          <cell r="E246" t="str">
            <v>M</v>
          </cell>
          <cell r="F246" t="str">
            <v>XIII</v>
          </cell>
          <cell r="G246">
            <v>0</v>
          </cell>
        </row>
        <row r="247">
          <cell r="D247" t="str">
            <v>ENC. APONTADORIA</v>
          </cell>
          <cell r="E247" t="str">
            <v>M</v>
          </cell>
          <cell r="F247" t="str">
            <v>XII</v>
          </cell>
          <cell r="G247">
            <v>0</v>
          </cell>
        </row>
        <row r="248">
          <cell r="D248" t="str">
            <v>ENC. ARMAÇÃO</v>
          </cell>
          <cell r="E248" t="str">
            <v>M</v>
          </cell>
          <cell r="F248" t="str">
            <v>XIII</v>
          </cell>
          <cell r="G248">
            <v>0</v>
          </cell>
        </row>
        <row r="249">
          <cell r="D249" t="str">
            <v>ENC. BORRACHARIA</v>
          </cell>
          <cell r="E249" t="str">
            <v>M</v>
          </cell>
          <cell r="F249" t="str">
            <v>XII</v>
          </cell>
          <cell r="G249">
            <v>0</v>
          </cell>
        </row>
        <row r="250">
          <cell r="D250" t="str">
            <v>ENC. CANTINA</v>
          </cell>
          <cell r="E250" t="str">
            <v>M</v>
          </cell>
          <cell r="F250" t="str">
            <v>XI</v>
          </cell>
          <cell r="G250">
            <v>2.2999999999999998</v>
          </cell>
          <cell r="H250">
            <v>505</v>
          </cell>
        </row>
        <row r="251">
          <cell r="D251" t="str">
            <v>ENC. CAPA ASFÁLTICA</v>
          </cell>
          <cell r="E251" t="str">
            <v>M</v>
          </cell>
          <cell r="F251" t="str">
            <v>XIV</v>
          </cell>
          <cell r="G251">
            <v>4.24</v>
          </cell>
          <cell r="H251">
            <v>932.8</v>
          </cell>
        </row>
        <row r="252">
          <cell r="D252" t="str">
            <v>ENC. CARPINTARIA</v>
          </cell>
          <cell r="E252" t="str">
            <v>M</v>
          </cell>
          <cell r="F252" t="str">
            <v>XIII</v>
          </cell>
          <cell r="G252">
            <v>2.91</v>
          </cell>
          <cell r="H252">
            <v>641</v>
          </cell>
        </row>
        <row r="253">
          <cell r="D253" t="str">
            <v>ENC. CENTRAL BRITAG. I</v>
          </cell>
          <cell r="E253" t="str">
            <v>M</v>
          </cell>
          <cell r="F253" t="str">
            <v>XI</v>
          </cell>
          <cell r="G253">
            <v>2.91</v>
          </cell>
          <cell r="H253">
            <v>641</v>
          </cell>
        </row>
        <row r="254">
          <cell r="D254" t="str">
            <v>ENC. CENTRAL BRITAG. II</v>
          </cell>
          <cell r="E254" t="str">
            <v>M</v>
          </cell>
          <cell r="F254" t="str">
            <v>XIII</v>
          </cell>
          <cell r="G254">
            <v>0</v>
          </cell>
        </row>
        <row r="255">
          <cell r="D255" t="str">
            <v>ENC. CENTRAL CONCRETO</v>
          </cell>
          <cell r="E255" t="str">
            <v>M</v>
          </cell>
          <cell r="F255" t="str">
            <v>XII</v>
          </cell>
          <cell r="G255">
            <v>0</v>
          </cell>
        </row>
        <row r="256">
          <cell r="D256" t="str">
            <v>ENC. CENTRAL REFRIGER.</v>
          </cell>
          <cell r="E256" t="str">
            <v>M</v>
          </cell>
          <cell r="F256" t="str">
            <v>XIV</v>
          </cell>
          <cell r="G256">
            <v>0</v>
          </cell>
        </row>
        <row r="257">
          <cell r="D257" t="str">
            <v>ENC. COMPACTAÇÃO</v>
          </cell>
          <cell r="E257" t="str">
            <v>M</v>
          </cell>
          <cell r="F257" t="str">
            <v>XIII</v>
          </cell>
          <cell r="G257">
            <v>0</v>
          </cell>
        </row>
        <row r="258">
          <cell r="D258" t="str">
            <v>ENC. CONCRETO</v>
          </cell>
          <cell r="E258" t="str">
            <v>M</v>
          </cell>
          <cell r="F258" t="str">
            <v>XIII</v>
          </cell>
          <cell r="G258">
            <v>0</v>
          </cell>
        </row>
        <row r="259">
          <cell r="D259" t="str">
            <v>ENC. CONTAS A PAGAR</v>
          </cell>
          <cell r="E259" t="str">
            <v>M</v>
          </cell>
          <cell r="G259">
            <v>4.24</v>
          </cell>
          <cell r="H259">
            <v>932.8</v>
          </cell>
        </row>
        <row r="260">
          <cell r="D260" t="str">
            <v>ENC. CONTROLE ARMAÇÃO</v>
          </cell>
          <cell r="E260" t="str">
            <v>M</v>
          </cell>
          <cell r="F260" t="str">
            <v>XIV</v>
          </cell>
          <cell r="G260">
            <v>0</v>
          </cell>
        </row>
        <row r="261">
          <cell r="D261" t="str">
            <v>ENC. CONTROLE MANUT.</v>
          </cell>
          <cell r="E261" t="str">
            <v>M</v>
          </cell>
          <cell r="F261" t="str">
            <v>XIV</v>
          </cell>
          <cell r="G261">
            <v>5.2</v>
          </cell>
          <cell r="H261">
            <v>1144</v>
          </cell>
        </row>
        <row r="262">
          <cell r="D262" t="str">
            <v>ENC. CUSTOS</v>
          </cell>
          <cell r="E262" t="str">
            <v>M</v>
          </cell>
          <cell r="F262" t="str">
            <v>XIII</v>
          </cell>
          <cell r="G262">
            <v>0</v>
          </cell>
        </row>
        <row r="263">
          <cell r="D263" t="str">
            <v>ENC. CUSTOS E CONTROLE</v>
          </cell>
          <cell r="E263" t="str">
            <v>M</v>
          </cell>
          <cell r="F263" t="str">
            <v>XVI</v>
          </cell>
          <cell r="G263">
            <v>0</v>
          </cell>
        </row>
        <row r="264">
          <cell r="D264" t="str">
            <v>ENC. CUSTOS E MEDIÇÃO</v>
          </cell>
          <cell r="E264" t="str">
            <v>M</v>
          </cell>
          <cell r="F264" t="str">
            <v>XVI</v>
          </cell>
          <cell r="G264">
            <v>0</v>
          </cell>
        </row>
        <row r="265">
          <cell r="D265" t="str">
            <v>ENC. ELETRICIDADE ALT.</v>
          </cell>
          <cell r="E265" t="str">
            <v>M</v>
          </cell>
          <cell r="F265" t="str">
            <v>XV</v>
          </cell>
          <cell r="G265">
            <v>3.8</v>
          </cell>
          <cell r="H265">
            <v>836</v>
          </cell>
        </row>
        <row r="266">
          <cell r="D266" t="str">
            <v>ENC. ELETRICIDADE CONT.</v>
          </cell>
          <cell r="E266" t="str">
            <v>M</v>
          </cell>
          <cell r="F266" t="str">
            <v>XV</v>
          </cell>
          <cell r="G266">
            <v>0</v>
          </cell>
        </row>
        <row r="267">
          <cell r="D267" t="str">
            <v>ENC. ELEVAÇÃO CARGA</v>
          </cell>
          <cell r="E267" t="str">
            <v>M</v>
          </cell>
          <cell r="F267" t="str">
            <v>XIV</v>
          </cell>
          <cell r="G267">
            <v>0</v>
          </cell>
        </row>
        <row r="268">
          <cell r="D268" t="str">
            <v>ENC. EMBUTIDOS</v>
          </cell>
          <cell r="E268" t="str">
            <v>M</v>
          </cell>
          <cell r="F268" t="str">
            <v>XIV</v>
          </cell>
          <cell r="G268">
            <v>0</v>
          </cell>
        </row>
        <row r="269">
          <cell r="D269" t="str">
            <v>ENC. ESCAVAÇÃO ROCHA</v>
          </cell>
          <cell r="E269" t="str">
            <v>M</v>
          </cell>
          <cell r="F269" t="str">
            <v>XIII</v>
          </cell>
          <cell r="G269">
            <v>2.98</v>
          </cell>
          <cell r="H269">
            <v>656</v>
          </cell>
        </row>
        <row r="270">
          <cell r="D270" t="str">
            <v>ENC. GERAL DE OBRAS</v>
          </cell>
          <cell r="E270" t="str">
            <v>M</v>
          </cell>
          <cell r="G270">
            <v>17.95</v>
          </cell>
          <cell r="H270">
            <v>3950</v>
          </cell>
        </row>
        <row r="271">
          <cell r="D271" t="str">
            <v>ENC. HIDRÁULICA</v>
          </cell>
          <cell r="E271" t="str">
            <v>M</v>
          </cell>
          <cell r="F271" t="str">
            <v>XII</v>
          </cell>
          <cell r="G271">
            <v>0</v>
          </cell>
        </row>
        <row r="272">
          <cell r="D272" t="str">
            <v>ENC. LANC. CONCR. BARRAG.</v>
          </cell>
          <cell r="E272" t="str">
            <v>M</v>
          </cell>
          <cell r="F272" t="str">
            <v>XVII</v>
          </cell>
          <cell r="G272">
            <v>0</v>
          </cell>
        </row>
        <row r="273">
          <cell r="D273" t="str">
            <v>ENC. LANÇAMENTO</v>
          </cell>
          <cell r="E273" t="str">
            <v>M</v>
          </cell>
          <cell r="F273" t="str">
            <v>XIII</v>
          </cell>
          <cell r="G273">
            <v>0</v>
          </cell>
        </row>
        <row r="274">
          <cell r="D274" t="str">
            <v>ENC. LANÇAMENTO CONCRETO</v>
          </cell>
          <cell r="E274" t="str">
            <v>M</v>
          </cell>
          <cell r="F274" t="str">
            <v>XIII</v>
          </cell>
          <cell r="G274">
            <v>0</v>
          </cell>
        </row>
        <row r="275">
          <cell r="D275" t="str">
            <v>ENC. MATERIAL EMBUTIDO</v>
          </cell>
          <cell r="E275" t="str">
            <v>M</v>
          </cell>
          <cell r="F275" t="str">
            <v>XIV</v>
          </cell>
          <cell r="G275">
            <v>0</v>
          </cell>
        </row>
        <row r="276">
          <cell r="D276" t="str">
            <v>ENC. MEC. AR COMPRIMIDO</v>
          </cell>
          <cell r="E276" t="str">
            <v>M</v>
          </cell>
          <cell r="F276" t="str">
            <v>XV</v>
          </cell>
          <cell r="G276">
            <v>0</v>
          </cell>
        </row>
        <row r="277">
          <cell r="D277" t="str">
            <v>ENC. MEC. INSTAL. FIXAS</v>
          </cell>
          <cell r="E277" t="str">
            <v>M</v>
          </cell>
          <cell r="F277" t="str">
            <v>XIII</v>
          </cell>
          <cell r="G277">
            <v>0</v>
          </cell>
        </row>
        <row r="278">
          <cell r="D278" t="str">
            <v>ENC. MEC. LANÇAMENTO</v>
          </cell>
          <cell r="E278" t="str">
            <v>M</v>
          </cell>
          <cell r="F278" t="str">
            <v>XIV</v>
          </cell>
          <cell r="G278">
            <v>0</v>
          </cell>
        </row>
        <row r="279">
          <cell r="D279" t="str">
            <v>ENC. MEC. LEVE</v>
          </cell>
          <cell r="E279" t="str">
            <v>M</v>
          </cell>
          <cell r="F279" t="str">
            <v>XV</v>
          </cell>
          <cell r="G279">
            <v>4.1900000000000004</v>
          </cell>
          <cell r="H279">
            <v>921</v>
          </cell>
        </row>
        <row r="280">
          <cell r="D280" t="str">
            <v>ENC. MONTAGEM ELÉTRICA</v>
          </cell>
          <cell r="E280" t="str">
            <v>M</v>
          </cell>
          <cell r="F280" t="str">
            <v>XIV</v>
          </cell>
          <cell r="G280">
            <v>0</v>
          </cell>
        </row>
        <row r="281">
          <cell r="D281" t="str">
            <v>ENC. MONTAGEM ELETROMEC</v>
          </cell>
          <cell r="E281" t="str">
            <v>M</v>
          </cell>
          <cell r="F281" t="str">
            <v>XVI</v>
          </cell>
          <cell r="G281">
            <v>0</v>
          </cell>
        </row>
        <row r="282">
          <cell r="D282" t="str">
            <v>ENC. MONTAGEM ESTRUTURA</v>
          </cell>
          <cell r="E282" t="str">
            <v>M</v>
          </cell>
          <cell r="F282" t="str">
            <v>XIII</v>
          </cell>
          <cell r="G282">
            <v>0</v>
          </cell>
        </row>
        <row r="283">
          <cell r="D283" t="str">
            <v>ENC. MONTAGEM MEC. I</v>
          </cell>
          <cell r="E283" t="str">
            <v>M</v>
          </cell>
          <cell r="F283" t="str">
            <v>XIV</v>
          </cell>
          <cell r="G283">
            <v>0</v>
          </cell>
        </row>
        <row r="284">
          <cell r="D284" t="str">
            <v>ENC. MONTAGEM MEC. II</v>
          </cell>
          <cell r="E284" t="str">
            <v>M</v>
          </cell>
          <cell r="F284" t="str">
            <v>XVI</v>
          </cell>
          <cell r="G284">
            <v>0</v>
          </cell>
        </row>
        <row r="285">
          <cell r="D285" t="str">
            <v>ENC. OBRA ARTE CORRENTE</v>
          </cell>
          <cell r="E285" t="str">
            <v>M</v>
          </cell>
          <cell r="F285" t="str">
            <v>XII</v>
          </cell>
          <cell r="G285">
            <v>2.74</v>
          </cell>
          <cell r="H285">
            <v>602</v>
          </cell>
        </row>
        <row r="286">
          <cell r="D286" t="str">
            <v>ENC. OBRA ARTE ESPECIAL</v>
          </cell>
          <cell r="E286" t="str">
            <v>M</v>
          </cell>
          <cell r="F286" t="str">
            <v>XIV</v>
          </cell>
          <cell r="G286">
            <v>4.2300000000000004</v>
          </cell>
          <cell r="H286">
            <v>931</v>
          </cell>
        </row>
        <row r="287">
          <cell r="D287" t="str">
            <v>ENC. PAVIMENTAÇÃO</v>
          </cell>
          <cell r="E287" t="str">
            <v>M</v>
          </cell>
          <cell r="F287" t="str">
            <v>XV</v>
          </cell>
          <cell r="G287">
            <v>4.24</v>
          </cell>
          <cell r="H287">
            <v>932.8</v>
          </cell>
        </row>
        <row r="288">
          <cell r="D288" t="str">
            <v>ENC. PLANEJAMENTO</v>
          </cell>
          <cell r="E288" t="str">
            <v>M</v>
          </cell>
          <cell r="G288">
            <v>0</v>
          </cell>
        </row>
        <row r="289">
          <cell r="D289" t="str">
            <v>ENC. PLANO FOGO</v>
          </cell>
          <cell r="E289" t="str">
            <v>M</v>
          </cell>
          <cell r="F289" t="str">
            <v>XV</v>
          </cell>
          <cell r="G289">
            <v>0</v>
          </cell>
        </row>
        <row r="290">
          <cell r="D290" t="str">
            <v>ENC. PROTENSÃO INJEÇÃO</v>
          </cell>
          <cell r="E290" t="str">
            <v>M</v>
          </cell>
          <cell r="F290" t="str">
            <v>XII</v>
          </cell>
          <cell r="G290">
            <v>0</v>
          </cell>
        </row>
        <row r="291">
          <cell r="D291" t="str">
            <v>ENC. REGUL. GRAMPEAÇÃO</v>
          </cell>
          <cell r="E291" t="str">
            <v>M</v>
          </cell>
          <cell r="F291" t="str">
            <v>XIV</v>
          </cell>
          <cell r="G291">
            <v>0</v>
          </cell>
        </row>
        <row r="292">
          <cell r="D292" t="str">
            <v>ENC. SEÇÃO ESCAV. ROCHA</v>
          </cell>
          <cell r="E292" t="str">
            <v>M</v>
          </cell>
          <cell r="F292" t="str">
            <v>XVI</v>
          </cell>
          <cell r="G292">
            <v>2.98</v>
          </cell>
          <cell r="H292">
            <v>656</v>
          </cell>
        </row>
        <row r="293">
          <cell r="D293" t="str">
            <v>ENC. SEÇÃO TÉCNICA I</v>
          </cell>
          <cell r="E293" t="str">
            <v>M</v>
          </cell>
          <cell r="F293" t="str">
            <v>XIV</v>
          </cell>
          <cell r="G293">
            <v>4.24</v>
          </cell>
          <cell r="H293">
            <v>932.8</v>
          </cell>
        </row>
        <row r="294">
          <cell r="D294" t="str">
            <v>ENC. SEÇÃO TÉCNICA II</v>
          </cell>
          <cell r="E294" t="str">
            <v>M</v>
          </cell>
          <cell r="F294" t="str">
            <v>XVI</v>
          </cell>
          <cell r="G294">
            <v>0</v>
          </cell>
        </row>
        <row r="295">
          <cell r="D295" t="str">
            <v>ENC. SEÇÃO TÉCNICA III</v>
          </cell>
          <cell r="E295" t="str">
            <v>M</v>
          </cell>
          <cell r="F295" t="str">
            <v>XVIII</v>
          </cell>
          <cell r="G295">
            <v>6.82</v>
          </cell>
          <cell r="H295">
            <v>1500</v>
          </cell>
        </row>
        <row r="296">
          <cell r="D296" t="str">
            <v>ENC. SEÇÃO TÚNEIS</v>
          </cell>
          <cell r="E296" t="str">
            <v>M</v>
          </cell>
          <cell r="F296" t="str">
            <v>XVI</v>
          </cell>
          <cell r="G296">
            <v>0</v>
          </cell>
        </row>
        <row r="297">
          <cell r="D297" t="str">
            <v>ENC. SERVIÇO TÚNEIS</v>
          </cell>
          <cell r="E297" t="str">
            <v>M</v>
          </cell>
          <cell r="F297" t="str">
            <v>XV</v>
          </cell>
          <cell r="G297">
            <v>0</v>
          </cell>
        </row>
        <row r="298">
          <cell r="D298" t="str">
            <v>ENC. SOLDAGEM MANUT.</v>
          </cell>
          <cell r="E298" t="str">
            <v>M</v>
          </cell>
          <cell r="F298" t="str">
            <v>XIII</v>
          </cell>
          <cell r="G298">
            <v>0</v>
          </cell>
        </row>
        <row r="299">
          <cell r="D299" t="str">
            <v>ENC. SOLDAGEM PROD. I</v>
          </cell>
          <cell r="E299" t="str">
            <v>M</v>
          </cell>
          <cell r="F299" t="str">
            <v>XIV</v>
          </cell>
          <cell r="G299">
            <v>0</v>
          </cell>
        </row>
        <row r="300">
          <cell r="D300" t="str">
            <v>ENC. SOLDAGEM PROD. II</v>
          </cell>
          <cell r="E300" t="str">
            <v>M</v>
          </cell>
          <cell r="F300" t="str">
            <v>XVI</v>
          </cell>
          <cell r="G300">
            <v>0</v>
          </cell>
        </row>
        <row r="301">
          <cell r="D301" t="str">
            <v>ENC. TERRAPLENAGEM</v>
          </cell>
          <cell r="E301" t="str">
            <v>M</v>
          </cell>
          <cell r="F301" t="str">
            <v>XIV</v>
          </cell>
          <cell r="G301">
            <v>4.24</v>
          </cell>
          <cell r="H301">
            <v>932.8</v>
          </cell>
        </row>
        <row r="302">
          <cell r="D302" t="str">
            <v>ENC. TOPOGRAFIA</v>
          </cell>
          <cell r="E302" t="str">
            <v>M</v>
          </cell>
          <cell r="G302">
            <v>14.17</v>
          </cell>
          <cell r="H302">
            <v>3117</v>
          </cell>
        </row>
        <row r="303">
          <cell r="D303" t="str">
            <v>ENC. TÚNEIS</v>
          </cell>
          <cell r="E303" t="str">
            <v>M</v>
          </cell>
          <cell r="F303" t="str">
            <v>XIII</v>
          </cell>
          <cell r="G303">
            <v>3.56</v>
          </cell>
          <cell r="H303">
            <v>784</v>
          </cell>
        </row>
        <row r="304">
          <cell r="D304" t="str">
            <v>ENC. USINA ASFALTO</v>
          </cell>
          <cell r="E304" t="str">
            <v>M</v>
          </cell>
          <cell r="F304" t="str">
            <v>XIII</v>
          </cell>
          <cell r="G304">
            <v>3.4</v>
          </cell>
          <cell r="H304">
            <v>748</v>
          </cell>
        </row>
        <row r="305">
          <cell r="D305" t="str">
            <v>ENG. JÚNIOR</v>
          </cell>
          <cell r="G305">
            <v>6.47</v>
          </cell>
          <cell r="H305">
            <v>1424</v>
          </cell>
        </row>
        <row r="306">
          <cell r="D306" t="str">
            <v>ENG. MECÂNICO</v>
          </cell>
          <cell r="G306">
            <v>18.190000000000001</v>
          </cell>
          <cell r="H306">
            <v>4002</v>
          </cell>
        </row>
        <row r="307">
          <cell r="D307" t="str">
            <v>ENG. PLENO</v>
          </cell>
          <cell r="G307">
            <v>11.18</v>
          </cell>
          <cell r="H307">
            <v>2460</v>
          </cell>
        </row>
        <row r="308">
          <cell r="D308" t="str">
            <v>ENG. QUALIDADE</v>
          </cell>
          <cell r="G308">
            <v>9.81</v>
          </cell>
          <cell r="H308">
            <v>2159</v>
          </cell>
        </row>
        <row r="309">
          <cell r="D309" t="str">
            <v>ENG. SEGURANÇA</v>
          </cell>
          <cell r="G309">
            <v>11.61</v>
          </cell>
          <cell r="H309">
            <v>2555</v>
          </cell>
        </row>
        <row r="310">
          <cell r="D310" t="str">
            <v>ENG. SÊNIOR I</v>
          </cell>
          <cell r="G310">
            <v>22.7</v>
          </cell>
          <cell r="H310">
            <v>4994</v>
          </cell>
        </row>
        <row r="311">
          <cell r="D311" t="str">
            <v>ENG. SÊNIOR II</v>
          </cell>
          <cell r="G311">
            <v>28.96</v>
          </cell>
          <cell r="H311">
            <v>6371</v>
          </cell>
        </row>
        <row r="312">
          <cell r="D312" t="str">
            <v>MÉDICO</v>
          </cell>
          <cell r="G312">
            <v>6.01</v>
          </cell>
          <cell r="H312">
            <v>1322</v>
          </cell>
        </row>
        <row r="313">
          <cell r="D313" t="str">
            <v>TOPÓGRAFO II</v>
          </cell>
          <cell r="E313" t="str">
            <v>M</v>
          </cell>
          <cell r="F313" t="str">
            <v>XVI</v>
          </cell>
          <cell r="G313">
            <v>0</v>
          </cell>
        </row>
      </sheetData>
      <sheetData sheetId="4"/>
      <sheetData sheetId="5">
        <row r="51">
          <cell r="D51">
            <v>1.1578999999999999</v>
          </cell>
        </row>
      </sheetData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IAL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IAL"/>
      <sheetName val="SERVIÇO"/>
      <sheetName val="ESPELHO  "/>
    </sheetNames>
    <sheetDataSet>
      <sheetData sheetId="0"/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Capa"/>
      <sheetName val="Página 1"/>
      <sheetName val="Dados de Entrada 4"/>
      <sheetName val="Página 2"/>
      <sheetName val="Página 3"/>
      <sheetName val="Página 4"/>
      <sheetName val="Página 6"/>
      <sheetName val="Página 5"/>
      <sheetName val="Página 7"/>
      <sheetName val="Página 8"/>
      <sheetName val="Dens. médias"/>
      <sheetName val="Dens. teórica"/>
      <sheetName val="Página 9"/>
      <sheetName val="Página 10"/>
      <sheetName val="Página 11"/>
      <sheetName val="Página 12"/>
      <sheetName val="Página 13"/>
      <sheetName val="Teor"/>
      <sheetName val="DENAGREGRAUDO"/>
      <sheetName val="DENSAGRMIUDO"/>
      <sheetName val="MASESPFINPULV"/>
      <sheetName val="DETDENSCAP20"/>
      <sheetName val="DENSCORPROVA"/>
      <sheetName val="GRAFTEMPVISC1"/>
      <sheetName val="GRAFTEMPVISC2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RESULFINAL"/>
      <sheetName val="DURABILIDADE"/>
      <sheetName val="INDICE FORMA"/>
      <sheetName val="ABRASÃO"/>
      <sheetName val="ADESIVID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</v>
          </cell>
          <cell r="B3">
            <v>7.8929999999999998</v>
          </cell>
          <cell r="C3">
            <v>53.947000000000003</v>
          </cell>
          <cell r="D3">
            <v>776</v>
          </cell>
          <cell r="E3">
            <v>10.7</v>
          </cell>
          <cell r="F3">
            <v>2.3340000000000001</v>
          </cell>
          <cell r="G3">
            <v>17.135999999999999</v>
          </cell>
        </row>
        <row r="4">
          <cell r="A4">
            <v>4.5</v>
          </cell>
          <cell r="B4">
            <v>6.391</v>
          </cell>
          <cell r="C4">
            <v>62.156999999999996</v>
          </cell>
          <cell r="D4">
            <v>990</v>
          </cell>
          <cell r="E4">
            <v>11.5</v>
          </cell>
          <cell r="F4">
            <v>2.3530000000000002</v>
          </cell>
          <cell r="G4">
            <v>16.885000000000002</v>
          </cell>
        </row>
        <row r="5">
          <cell r="A5">
            <v>5</v>
          </cell>
          <cell r="B5">
            <v>5.2510000000000003</v>
          </cell>
          <cell r="C5">
            <v>69.018000000000001</v>
          </cell>
          <cell r="D5">
            <v>1016</v>
          </cell>
          <cell r="E5">
            <v>13.1</v>
          </cell>
          <cell r="F5">
            <v>2.3639999999999999</v>
          </cell>
          <cell r="G5">
            <v>16.945</v>
          </cell>
        </row>
        <row r="6">
          <cell r="A6">
            <v>5.5</v>
          </cell>
          <cell r="B6">
            <v>4.4960000000000004</v>
          </cell>
          <cell r="C6">
            <v>74.105000000000004</v>
          </cell>
          <cell r="D6">
            <v>908</v>
          </cell>
          <cell r="E6">
            <v>14.2</v>
          </cell>
          <cell r="F6">
            <v>2.3650000000000002</v>
          </cell>
          <cell r="G6">
            <v>17.359000000000002</v>
          </cell>
        </row>
        <row r="7">
          <cell r="A7">
            <v>6</v>
          </cell>
          <cell r="B7">
            <v>3.9609999999999999</v>
          </cell>
          <cell r="C7">
            <v>77.971999999999994</v>
          </cell>
          <cell r="D7">
            <v>766</v>
          </cell>
          <cell r="E7">
            <v>15.6</v>
          </cell>
          <cell r="F7">
            <v>2.36</v>
          </cell>
          <cell r="G7">
            <v>17.97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Página 14"/>
      <sheetName val="RESULFINAL"/>
      <sheetName val="Página 16"/>
      <sheetName val="DENAGREGRAUDO"/>
      <sheetName val="DENSAGRMIUDO"/>
      <sheetName val="MASESPFINPULV"/>
      <sheetName val="Traço da Mist.+Filler."/>
      <sheetName val="Traço da Mist. Bet."/>
      <sheetName val="E. Areia"/>
      <sheetName val="E. Areia (2)"/>
      <sheetName val="Pes Agr Silos Frio 3.4&quot;"/>
      <sheetName val="Pes Agr Silos Frio Areia méd"/>
      <sheetName val="Pes Agr Silos Frio 3.8&quot;+pó"/>
      <sheetName val="Até Aqui"/>
      <sheetName val="DETDENSCAP20"/>
      <sheetName val="DENSCORPROVA"/>
      <sheetName val="GRAFTEMPVISC1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Filler"/>
      <sheetName val="Analise SF 4"/>
      <sheetName val="Analise SF 3"/>
      <sheetName val="Analise SF 2"/>
      <sheetName val="Analise SF 1"/>
      <sheetName val="Analise SF Filler"/>
      <sheetName val="Analise SQ 3"/>
      <sheetName val="Analise SQ 2"/>
      <sheetName val="Analise SQ 1"/>
      <sheetName val="DURABILIDADE"/>
      <sheetName val="INDICE FORMA"/>
      <sheetName val="ABRASÃO"/>
      <sheetName val="ADESIVID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4.5</v>
          </cell>
          <cell r="B3">
            <v>6.6202348981163466</v>
          </cell>
          <cell r="C3">
            <v>60.964134991383446</v>
          </cell>
          <cell r="D3">
            <v>1025.855</v>
          </cell>
          <cell r="E3">
            <v>8.6999999999999993</v>
          </cell>
          <cell r="F3">
            <v>2.3529999999999998</v>
          </cell>
          <cell r="G3">
            <v>16.963493472502915</v>
          </cell>
        </row>
        <row r="4">
          <cell r="A4">
            <v>5</v>
          </cell>
          <cell r="B4">
            <v>5.5001923970155246</v>
          </cell>
          <cell r="C4">
            <v>67.747806208191548</v>
          </cell>
          <cell r="D4">
            <v>1094.5825</v>
          </cell>
          <cell r="E4">
            <v>9.5749999999999993</v>
          </cell>
          <cell r="F4">
            <v>2.3630000000000004</v>
          </cell>
          <cell r="G4">
            <v>17.047556761540491</v>
          </cell>
        </row>
        <row r="5">
          <cell r="A5">
            <v>5.5</v>
          </cell>
          <cell r="B5">
            <v>4.4232587303692874</v>
          </cell>
          <cell r="C5">
            <v>74.264023326736492</v>
          </cell>
          <cell r="D5">
            <v>879.57749999999999</v>
          </cell>
          <cell r="E5">
            <v>10.725000000000001</v>
          </cell>
          <cell r="F5">
            <v>2.37175</v>
          </cell>
          <cell r="G5">
            <v>17.178598970077541</v>
          </cell>
        </row>
        <row r="6">
          <cell r="A6">
            <v>6</v>
          </cell>
          <cell r="B6">
            <v>4.0007841277410066</v>
          </cell>
          <cell r="C6">
            <v>77.635106010695324</v>
          </cell>
          <cell r="D6">
            <v>567.98</v>
          </cell>
          <cell r="E6">
            <v>13.6</v>
          </cell>
          <cell r="F6">
            <v>2.3642500000000002</v>
          </cell>
          <cell r="G6">
            <v>17.877321384085253</v>
          </cell>
        </row>
        <row r="7">
          <cell r="A7">
            <v>6.5</v>
          </cell>
          <cell r="B7">
            <v>4.0533844045161054</v>
          </cell>
          <cell r="C7">
            <v>78.676681324823704</v>
          </cell>
          <cell r="D7">
            <v>529.86500000000001</v>
          </cell>
          <cell r="E7">
            <v>19.450000000000003</v>
          </cell>
          <cell r="F7">
            <v>2.3452500000000001</v>
          </cell>
          <cell r="G7">
            <v>18.970602326582025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P"/>
      <sheetName val="Curva GERAL"/>
      <sheetName val="CURVA EPC"/>
      <sheetName val="CURVA METSO"/>
      <sheetName val="CURVA PAULINO"/>
      <sheetName val="CURVA MILPLAN"/>
      <sheetName val="CURVA SERV GERAIS"/>
      <sheetName val="CURVA ENGENHARIA"/>
      <sheetName val="CURVA FORNECIMENTO"/>
      <sheetName val="CURVA CIVIL"/>
      <sheetName val="CURVA MONTAGEM"/>
      <sheetName val="CRG"/>
      <sheetName val="DOC"/>
      <sheetName val="SEM"/>
      <sheetName val="MES"/>
      <sheetName val="DIS"/>
      <sheetName val="planil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EDT</v>
          </cell>
          <cell r="C1" t="str">
            <v>ÁREA</v>
          </cell>
          <cell r="D1" t="str">
            <v>NOME TAREFA</v>
          </cell>
          <cell r="E1" t="str">
            <v>DURACAO</v>
          </cell>
          <cell r="F1" t="str">
            <v>INICIO BASE</v>
          </cell>
          <cell r="G1" t="str">
            <v>INICIO</v>
          </cell>
          <cell r="H1" t="str">
            <v>INICIO REAL</v>
          </cell>
          <cell r="I1" t="str">
            <v>TERM BASE</v>
          </cell>
          <cell r="J1" t="str">
            <v>TERM</v>
          </cell>
          <cell r="K1" t="str">
            <v>TERM REAL</v>
          </cell>
          <cell r="L1" t="str">
            <v>A1EQ</v>
          </cell>
          <cell r="M1" t="str">
            <v>A1EQ AVF</v>
          </cell>
          <cell r="N1" t="str">
            <v>AVF ANT</v>
          </cell>
          <cell r="O1" t="str">
            <v>ANF ATU</v>
          </cell>
          <cell r="P1" t="str">
            <v>EQ</v>
          </cell>
          <cell r="Q1" t="str">
            <v>PREDEC</v>
          </cell>
          <cell r="R1" t="str">
            <v>SUCESS</v>
          </cell>
          <cell r="S1" t="str">
            <v>RECURSO</v>
          </cell>
          <cell r="T1" t="str">
            <v>DATA PREV</v>
          </cell>
        </row>
        <row r="2">
          <cell r="D2" t="str">
            <v>MMX - BENEFICIAMENTO DE ITABIRITOS - AMAPÁ</v>
          </cell>
          <cell r="E2" t="str">
            <v>232 dias</v>
          </cell>
          <cell r="F2">
            <v>38719.333333333336</v>
          </cell>
          <cell r="G2">
            <v>38719.333333333336</v>
          </cell>
          <cell r="H2">
            <v>38719.333333333336</v>
          </cell>
          <cell r="I2">
            <v>38989.729166666664</v>
          </cell>
          <cell r="J2">
            <v>39066.729166666664</v>
          </cell>
          <cell r="K2" t="str">
            <v>NA</v>
          </cell>
          <cell r="L2">
            <v>105.01</v>
          </cell>
          <cell r="M2">
            <v>2402.5</v>
          </cell>
          <cell r="N2">
            <v>473.38</v>
          </cell>
          <cell r="O2">
            <v>19.7</v>
          </cell>
          <cell r="P2">
            <v>19.7</v>
          </cell>
          <cell r="T2">
            <v>39066</v>
          </cell>
        </row>
        <row r="3">
          <cell r="D3" t="str">
            <v xml:space="preserve"> MILESTONES</v>
          </cell>
          <cell r="E3" t="str">
            <v>130 dias</v>
          </cell>
          <cell r="F3">
            <v>38719.375</v>
          </cell>
          <cell r="G3">
            <v>38719.333333333336</v>
          </cell>
          <cell r="H3">
            <v>38719.333333333336</v>
          </cell>
          <cell r="I3">
            <v>38719.375</v>
          </cell>
          <cell r="J3">
            <v>38912.333333333336</v>
          </cell>
          <cell r="K3">
            <v>38912.333333333336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#ERRO</v>
          </cell>
          <cell r="T3">
            <v>38912</v>
          </cell>
        </row>
        <row r="4">
          <cell r="D4" t="str">
            <v>Início do Projeto</v>
          </cell>
          <cell r="E4" t="str">
            <v>0 dias</v>
          </cell>
          <cell r="F4">
            <v>38719.333333333336</v>
          </cell>
          <cell r="G4">
            <v>38719.333333333336</v>
          </cell>
          <cell r="H4">
            <v>38719.333333333336</v>
          </cell>
          <cell r="I4">
            <v>38719.333333333336</v>
          </cell>
          <cell r="J4">
            <v>38719.333333333336</v>
          </cell>
          <cell r="K4">
            <v>38719.333333333336</v>
          </cell>
          <cell r="L4">
            <v>0</v>
          </cell>
          <cell r="M4">
            <v>0</v>
          </cell>
          <cell r="N4">
            <v>0</v>
          </cell>
          <cell r="O4">
            <v>100</v>
          </cell>
          <cell r="P4" t="str">
            <v>#ERRO</v>
          </cell>
          <cell r="R4" t="str">
            <v>3;4TI+79 dias;5TI+95 dias;6TI+84 dias;7TI+104 dias;8TI+130 dias</v>
          </cell>
          <cell r="T4">
            <v>38719</v>
          </cell>
        </row>
        <row r="5">
          <cell r="D5" t="str">
            <v>Recebimento Documentos de Referencia - ECM</v>
          </cell>
          <cell r="E5" t="str">
            <v>0 dias</v>
          </cell>
          <cell r="F5">
            <v>38719.333333333336</v>
          </cell>
          <cell r="G5">
            <v>38719.333333333336</v>
          </cell>
          <cell r="H5">
            <v>38719.333333333336</v>
          </cell>
          <cell r="I5">
            <v>38719.333333333336</v>
          </cell>
          <cell r="J5">
            <v>38719.333333333336</v>
          </cell>
          <cell r="K5">
            <v>38719.333333333336</v>
          </cell>
          <cell r="L5">
            <v>0</v>
          </cell>
          <cell r="M5">
            <v>0</v>
          </cell>
          <cell r="N5">
            <v>0</v>
          </cell>
          <cell r="O5">
            <v>100</v>
          </cell>
          <cell r="P5" t="str">
            <v>#ERRO</v>
          </cell>
          <cell r="Q5">
            <v>2</v>
          </cell>
          <cell r="R5" t="str">
            <v>14II;16II;20;21TI+34 dias;25;31;38;45;58;62II;582</v>
          </cell>
          <cell r="T5">
            <v>38719</v>
          </cell>
        </row>
        <row r="6">
          <cell r="D6" t="str">
            <v>Levantamento Topográfico GEOID</v>
          </cell>
          <cell r="E6" t="str">
            <v>0 dias</v>
          </cell>
          <cell r="F6">
            <v>38748.333333333336</v>
          </cell>
          <cell r="G6">
            <v>38839.333333333336</v>
          </cell>
          <cell r="H6">
            <v>38839.333333333336</v>
          </cell>
          <cell r="I6">
            <v>38748.333333333336</v>
          </cell>
          <cell r="J6">
            <v>38839.333333333336</v>
          </cell>
          <cell r="K6">
            <v>38839.333333333336</v>
          </cell>
          <cell r="L6">
            <v>0</v>
          </cell>
          <cell r="M6">
            <v>0</v>
          </cell>
          <cell r="N6">
            <v>0</v>
          </cell>
          <cell r="O6">
            <v>100</v>
          </cell>
          <cell r="P6" t="str">
            <v>#ERRO</v>
          </cell>
          <cell r="Q6" t="str">
            <v>2TI+79 dias</v>
          </cell>
          <cell r="R6" t="str">
            <v>16II</v>
          </cell>
          <cell r="T6">
            <v>38839</v>
          </cell>
        </row>
        <row r="7">
          <cell r="D7" t="str">
            <v>Distribuição Granuloquímica do ROM - Dados da Fundação Gorceix, UFMG e MMX</v>
          </cell>
          <cell r="E7" t="str">
            <v>0 dias</v>
          </cell>
          <cell r="F7">
            <v>38733.333333333336</v>
          </cell>
          <cell r="G7">
            <v>38861.333333333336</v>
          </cell>
          <cell r="H7">
            <v>38861.333333333336</v>
          </cell>
          <cell r="I7">
            <v>38733.333333333336</v>
          </cell>
          <cell r="J7">
            <v>38861.333333333336</v>
          </cell>
          <cell r="K7">
            <v>38861.333333333336</v>
          </cell>
          <cell r="L7">
            <v>0</v>
          </cell>
          <cell r="M7">
            <v>0</v>
          </cell>
          <cell r="N7">
            <v>0</v>
          </cell>
          <cell r="O7">
            <v>100</v>
          </cell>
          <cell r="P7" t="str">
            <v>#ERRO</v>
          </cell>
          <cell r="Q7" t="str">
            <v>2TI+95 dias</v>
          </cell>
          <cell r="R7" t="str">
            <v>14II</v>
          </cell>
          <cell r="T7">
            <v>38861</v>
          </cell>
        </row>
        <row r="8">
          <cell r="D8" t="str">
            <v>1ª Relocação da Usina (Platô e Barragem com Cotas Aproximadas)</v>
          </cell>
          <cell r="E8" t="str">
            <v>0 dias</v>
          </cell>
          <cell r="F8" t="str">
            <v>NA</v>
          </cell>
          <cell r="G8">
            <v>38846.333333333336</v>
          </cell>
          <cell r="H8">
            <v>38846.333333333336</v>
          </cell>
          <cell r="I8" t="str">
            <v>NA</v>
          </cell>
          <cell r="J8">
            <v>38846.333333333336</v>
          </cell>
          <cell r="K8">
            <v>38846.333333333336</v>
          </cell>
          <cell r="L8">
            <v>0</v>
          </cell>
          <cell r="M8">
            <v>0</v>
          </cell>
          <cell r="N8">
            <v>0</v>
          </cell>
          <cell r="O8">
            <v>100</v>
          </cell>
          <cell r="P8" t="str">
            <v>#ERRO</v>
          </cell>
          <cell r="Q8" t="str">
            <v>2TI+84 dias</v>
          </cell>
          <cell r="R8" t="str">
            <v>16II</v>
          </cell>
          <cell r="T8">
            <v>38846</v>
          </cell>
        </row>
        <row r="9">
          <cell r="D9" t="str">
            <v>2ª Relocação da Usina (Diminuição da Distância Entre o Platô e a Mina)</v>
          </cell>
          <cell r="E9" t="str">
            <v>0 dias</v>
          </cell>
          <cell r="F9" t="str">
            <v>NA</v>
          </cell>
          <cell r="G9">
            <v>38874.333333333336</v>
          </cell>
          <cell r="H9">
            <v>38874.333333333336</v>
          </cell>
          <cell r="I9" t="str">
            <v>NA</v>
          </cell>
          <cell r="J9">
            <v>38874.333333333336</v>
          </cell>
          <cell r="K9">
            <v>38874.333333333336</v>
          </cell>
          <cell r="L9">
            <v>0</v>
          </cell>
          <cell r="M9">
            <v>0</v>
          </cell>
          <cell r="N9">
            <v>0</v>
          </cell>
          <cell r="O9">
            <v>100</v>
          </cell>
          <cell r="P9" t="str">
            <v>#ERRO</v>
          </cell>
          <cell r="Q9" t="str">
            <v>2TI+104 dias</v>
          </cell>
          <cell r="R9" t="str">
            <v>16II</v>
          </cell>
          <cell r="T9">
            <v>38874</v>
          </cell>
        </row>
        <row r="10">
          <cell r="D10" t="str">
            <v>Revisão Geral do Layout da Planta Conforme Ata de Reunião E-PG-3625A-AR0036/06</v>
          </cell>
          <cell r="E10" t="str">
            <v>0 dias</v>
          </cell>
          <cell r="F10" t="str">
            <v>NA</v>
          </cell>
          <cell r="G10">
            <v>38912.333333333336</v>
          </cell>
          <cell r="H10">
            <v>38912.333333333336</v>
          </cell>
          <cell r="I10" t="str">
            <v>NA</v>
          </cell>
          <cell r="J10">
            <v>38912.333333333336</v>
          </cell>
          <cell r="K10">
            <v>38912.333333333336</v>
          </cell>
          <cell r="L10">
            <v>0</v>
          </cell>
          <cell r="M10">
            <v>0</v>
          </cell>
          <cell r="N10">
            <v>0</v>
          </cell>
          <cell r="O10">
            <v>100</v>
          </cell>
          <cell r="P10" t="str">
            <v>#ERRO</v>
          </cell>
          <cell r="Q10" t="str">
            <v>2TI+130 dias</v>
          </cell>
          <cell r="R10" t="str">
            <v>16II</v>
          </cell>
          <cell r="T10">
            <v>38912</v>
          </cell>
        </row>
        <row r="11">
          <cell r="B11">
            <v>1</v>
          </cell>
          <cell r="D11" t="str">
            <v>ENGENHARIA DE PROJETOS</v>
          </cell>
          <cell r="E11" t="str">
            <v>225 dias</v>
          </cell>
          <cell r="F11">
            <v>38719.375</v>
          </cell>
          <cell r="G11">
            <v>38728.333333333336</v>
          </cell>
          <cell r="H11">
            <v>38728.333333333336</v>
          </cell>
          <cell r="I11">
            <v>38988.604166666664</v>
          </cell>
          <cell r="J11">
            <v>39066.729166666664</v>
          </cell>
          <cell r="K11" t="str">
            <v>NA</v>
          </cell>
          <cell r="L11">
            <v>105.01</v>
          </cell>
          <cell r="M11">
            <v>2402.5</v>
          </cell>
          <cell r="N11">
            <v>473.38</v>
          </cell>
          <cell r="O11">
            <v>19.7</v>
          </cell>
          <cell r="P11">
            <v>19.7</v>
          </cell>
          <cell r="T11">
            <v>39066</v>
          </cell>
        </row>
        <row r="12">
          <cell r="B12" t="str">
            <v>1.1</v>
          </cell>
          <cell r="C12" t="str">
            <v>200A</v>
          </cell>
          <cell r="D12" t="str">
            <v>BENEFICIAMENTO</v>
          </cell>
          <cell r="E12" t="str">
            <v>225 dias</v>
          </cell>
          <cell r="F12">
            <v>38719.375</v>
          </cell>
          <cell r="G12">
            <v>38728.333333333336</v>
          </cell>
          <cell r="H12">
            <v>38728.333333333336</v>
          </cell>
          <cell r="I12">
            <v>38986.604166666664</v>
          </cell>
          <cell r="J12">
            <v>39066.729166666664</v>
          </cell>
          <cell r="K12" t="str">
            <v>NA</v>
          </cell>
          <cell r="L12">
            <v>75.48</v>
          </cell>
          <cell r="M12">
            <v>1726.88</v>
          </cell>
          <cell r="N12">
            <v>335.16</v>
          </cell>
          <cell r="O12">
            <v>19.41</v>
          </cell>
          <cell r="P12">
            <v>19.41</v>
          </cell>
          <cell r="T12">
            <v>39066</v>
          </cell>
        </row>
        <row r="13">
          <cell r="B13" t="str">
            <v>1.1.1</v>
          </cell>
          <cell r="C13" t="str">
            <v>205A</v>
          </cell>
          <cell r="D13" t="str">
            <v>Geral (0_)</v>
          </cell>
          <cell r="E13" t="str">
            <v>196 dias</v>
          </cell>
          <cell r="F13">
            <v>38728.333333333336</v>
          </cell>
          <cell r="G13">
            <v>38728.333333333336</v>
          </cell>
          <cell r="H13">
            <v>38728.333333333336</v>
          </cell>
          <cell r="I13">
            <v>38953.729166666664</v>
          </cell>
          <cell r="J13">
            <v>39022.729166666664</v>
          </cell>
          <cell r="K13" t="str">
            <v>NA</v>
          </cell>
          <cell r="L13">
            <v>14.04</v>
          </cell>
          <cell r="M13">
            <v>321.13</v>
          </cell>
          <cell r="N13">
            <v>135.54</v>
          </cell>
          <cell r="O13">
            <v>42.21</v>
          </cell>
          <cell r="P13">
            <v>42.21</v>
          </cell>
          <cell r="T13">
            <v>39022</v>
          </cell>
        </row>
        <row r="14">
          <cell r="D14" t="str">
            <v>Projeto Conceitual</v>
          </cell>
          <cell r="E14" t="str">
            <v>148 dias</v>
          </cell>
          <cell r="F14">
            <v>38728.333333333336</v>
          </cell>
          <cell r="G14">
            <v>38728.333333333336</v>
          </cell>
          <cell r="H14">
            <v>38728.333333333336</v>
          </cell>
          <cell r="I14">
            <v>38790.729166666664</v>
          </cell>
          <cell r="J14">
            <v>38950.729166666664</v>
          </cell>
          <cell r="K14" t="str">
            <v>NA</v>
          </cell>
          <cell r="L14">
            <v>0.61</v>
          </cell>
          <cell r="M14">
            <v>14</v>
          </cell>
          <cell r="N14">
            <v>12.6</v>
          </cell>
          <cell r="O14">
            <v>90</v>
          </cell>
          <cell r="P14">
            <v>90</v>
          </cell>
          <cell r="T14">
            <v>38950</v>
          </cell>
        </row>
        <row r="15">
          <cell r="D15" t="str">
            <v>Processo</v>
          </cell>
          <cell r="E15" t="str">
            <v>143 dias</v>
          </cell>
          <cell r="F15">
            <v>38728.333333333336</v>
          </cell>
          <cell r="G15">
            <v>38728.333333333336</v>
          </cell>
          <cell r="H15">
            <v>38728.333333333336</v>
          </cell>
          <cell r="I15">
            <v>38783.729166666664</v>
          </cell>
          <cell r="J15">
            <v>38939.729166666664</v>
          </cell>
          <cell r="K15" t="str">
            <v>NA</v>
          </cell>
          <cell r="L15">
            <v>0.52</v>
          </cell>
          <cell r="M15">
            <v>12</v>
          </cell>
          <cell r="N15">
            <v>10.8</v>
          </cell>
          <cell r="O15">
            <v>90</v>
          </cell>
          <cell r="P15">
            <v>90</v>
          </cell>
          <cell r="T15">
            <v>38939</v>
          </cell>
        </row>
        <row r="16">
          <cell r="B16" t="str">
            <v>BP.205.FP.01</v>
          </cell>
          <cell r="D16" t="str">
            <v>Fluxograma De Processo</v>
          </cell>
          <cell r="E16" t="str">
            <v>143 dias</v>
          </cell>
          <cell r="F16">
            <v>38728.333333333336</v>
          </cell>
          <cell r="G16">
            <v>38728.333333333336</v>
          </cell>
          <cell r="H16">
            <v>38728.333333333336</v>
          </cell>
          <cell r="I16">
            <v>38783.729166666664</v>
          </cell>
          <cell r="J16">
            <v>38939.729166666664</v>
          </cell>
          <cell r="K16" t="str">
            <v>NA</v>
          </cell>
          <cell r="L16">
            <v>0.52</v>
          </cell>
          <cell r="M16">
            <v>12</v>
          </cell>
          <cell r="N16">
            <v>10.8</v>
          </cell>
          <cell r="O16">
            <v>90</v>
          </cell>
          <cell r="P16">
            <v>90</v>
          </cell>
          <cell r="Q16" t="str">
            <v>3II;5II</v>
          </cell>
          <cell r="R16" t="str">
            <v>17;22II;26II;29II;30II;32II;33II;39II;59II;88II;90II;117II;138II;209II;235II;240II;335II;337II;341;382II;388II;390II;394II;306II;184II;186II;273II;275II;166II;167II;421II;584II</v>
          </cell>
          <cell r="S16" t="str">
            <v>EQUIPE PRO[18%]</v>
          </cell>
          <cell r="T16">
            <v>38939</v>
          </cell>
        </row>
        <row r="17">
          <cell r="D17" t="str">
            <v>Mecânica</v>
          </cell>
          <cell r="E17" t="str">
            <v>56 dias</v>
          </cell>
          <cell r="F17">
            <v>38769.333333333336</v>
          </cell>
          <cell r="G17">
            <v>38835.333333333336</v>
          </cell>
          <cell r="H17">
            <v>38835.333333333336</v>
          </cell>
          <cell r="I17">
            <v>38790.729166666664</v>
          </cell>
          <cell r="J17">
            <v>38917.729166666664</v>
          </cell>
          <cell r="K17" t="str">
            <v>NA</v>
          </cell>
          <cell r="L17">
            <v>0.09</v>
          </cell>
          <cell r="M17">
            <v>2</v>
          </cell>
          <cell r="N17">
            <v>1.8</v>
          </cell>
          <cell r="O17">
            <v>90</v>
          </cell>
          <cell r="P17">
            <v>90</v>
          </cell>
          <cell r="T17">
            <v>38917</v>
          </cell>
        </row>
        <row r="18">
          <cell r="B18" t="str">
            <v>BB.205.DB.02</v>
          </cell>
          <cell r="D18" t="str">
            <v>Desenho Básico (Arranjo Geral da Planta)</v>
          </cell>
          <cell r="E18" t="str">
            <v>56 dias</v>
          </cell>
          <cell r="F18">
            <v>38769.333333333336</v>
          </cell>
          <cell r="G18">
            <v>38835.333333333336</v>
          </cell>
          <cell r="H18">
            <v>38835.333333333336</v>
          </cell>
          <cell r="I18">
            <v>38783.729166666664</v>
          </cell>
          <cell r="J18">
            <v>38917.729166666664</v>
          </cell>
          <cell r="K18" t="str">
            <v>NA</v>
          </cell>
          <cell r="L18">
            <v>0.09</v>
          </cell>
          <cell r="M18">
            <v>2</v>
          </cell>
          <cell r="N18">
            <v>1.8</v>
          </cell>
          <cell r="O18">
            <v>90</v>
          </cell>
          <cell r="P18">
            <v>90</v>
          </cell>
          <cell r="Q18" t="str">
            <v>3II;4II;6II;7II;8II</v>
          </cell>
          <cell r="R18" t="str">
            <v>17;26II;29II;30II;32II;33II;49II;46II;50II;59II;579II;76II;75;714II;715II;431II;463;511II;514II;580II;631II;745II+77 dias</v>
          </cell>
          <cell r="S18" t="str">
            <v>EQUIPE MEC[15%]</v>
          </cell>
          <cell r="T18">
            <v>38917</v>
          </cell>
        </row>
        <row r="19">
          <cell r="D19" t="str">
            <v>APROVAÇÃO MMX</v>
          </cell>
          <cell r="E19" t="str">
            <v>5 dias</v>
          </cell>
          <cell r="F19">
            <v>38784.333333333336</v>
          </cell>
          <cell r="G19">
            <v>38940.333333333336</v>
          </cell>
          <cell r="H19" t="str">
            <v>NA</v>
          </cell>
          <cell r="I19">
            <v>38790.729166666664</v>
          </cell>
          <cell r="J19">
            <v>38950.729166666664</v>
          </cell>
          <cell r="K19" t="str">
            <v>NA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 t="str">
            <v>#ERRO</v>
          </cell>
          <cell r="Q19" t="str">
            <v>14;16</v>
          </cell>
          <cell r="T19">
            <v>38950</v>
          </cell>
        </row>
        <row r="20">
          <cell r="D20" t="str">
            <v>Projeto Básico</v>
          </cell>
          <cell r="E20" t="str">
            <v>145 dias</v>
          </cell>
          <cell r="F20">
            <v>38757.333333333336</v>
          </cell>
          <cell r="G20">
            <v>38757.333333333336</v>
          </cell>
          <cell r="H20">
            <v>38757.333333333336</v>
          </cell>
          <cell r="I20">
            <v>38868.729166666664</v>
          </cell>
          <cell r="J20">
            <v>38978.729166666664</v>
          </cell>
          <cell r="K20" t="str">
            <v>NA</v>
          </cell>
          <cell r="L20">
            <v>7.91</v>
          </cell>
          <cell r="M20">
            <v>181</v>
          </cell>
          <cell r="N20">
            <v>117.06</v>
          </cell>
          <cell r="O20">
            <v>64.680000000000007</v>
          </cell>
          <cell r="P20">
            <v>64.680000000000007</v>
          </cell>
          <cell r="T20">
            <v>38978</v>
          </cell>
        </row>
        <row r="21">
          <cell r="D21" t="str">
            <v>Processo</v>
          </cell>
          <cell r="E21" t="str">
            <v>124 dias</v>
          </cell>
          <cell r="F21">
            <v>38757.333333333336</v>
          </cell>
          <cell r="G21">
            <v>38757.333333333336</v>
          </cell>
          <cell r="H21">
            <v>38757.333333333336</v>
          </cell>
          <cell r="I21">
            <v>38792.729166666664</v>
          </cell>
          <cell r="J21">
            <v>38945.729166666664</v>
          </cell>
          <cell r="K21" t="str">
            <v>NA</v>
          </cell>
          <cell r="L21">
            <v>0.32</v>
          </cell>
          <cell r="M21">
            <v>7.38</v>
          </cell>
          <cell r="N21">
            <v>5.84</v>
          </cell>
          <cell r="O21">
            <v>79.150000000000006</v>
          </cell>
          <cell r="P21">
            <v>79.150000000000006</v>
          </cell>
          <cell r="T21">
            <v>38945</v>
          </cell>
        </row>
        <row r="22">
          <cell r="B22" t="str">
            <v>BP.205.CP.01</v>
          </cell>
          <cell r="D22" t="str">
            <v>Critério De Projeto De Processo</v>
          </cell>
          <cell r="E22" t="str">
            <v>33 dias</v>
          </cell>
          <cell r="F22">
            <v>38757.333333333336</v>
          </cell>
          <cell r="G22">
            <v>38757.333333333336</v>
          </cell>
          <cell r="H22">
            <v>38757.333333333336</v>
          </cell>
          <cell r="I22">
            <v>38783.729166666664</v>
          </cell>
          <cell r="J22">
            <v>38806.729166666664</v>
          </cell>
          <cell r="K22" t="str">
            <v>NA</v>
          </cell>
          <cell r="L22">
            <v>0.15</v>
          </cell>
          <cell r="M22">
            <v>3.5</v>
          </cell>
          <cell r="N22">
            <v>3.15</v>
          </cell>
          <cell r="O22">
            <v>90</v>
          </cell>
          <cell r="P22">
            <v>90</v>
          </cell>
          <cell r="Q22">
            <v>3</v>
          </cell>
          <cell r="R22">
            <v>23</v>
          </cell>
          <cell r="S22" t="str">
            <v>EQUIPE PRO[21%]</v>
          </cell>
          <cell r="T22">
            <v>38806</v>
          </cell>
        </row>
        <row r="23">
          <cell r="B23" t="str">
            <v>BP.205.MD.01</v>
          </cell>
          <cell r="D23" t="str">
            <v>Memorial Descritivo</v>
          </cell>
          <cell r="E23" t="str">
            <v>113 dias</v>
          </cell>
          <cell r="F23">
            <v>38765.333333333336</v>
          </cell>
          <cell r="G23">
            <v>38765.333333333336</v>
          </cell>
          <cell r="H23">
            <v>38765.333333333336</v>
          </cell>
          <cell r="I23">
            <v>38783.729166666664</v>
          </cell>
          <cell r="J23">
            <v>38936.729166666664</v>
          </cell>
          <cell r="K23" t="str">
            <v>NA</v>
          </cell>
          <cell r="L23">
            <v>0.08</v>
          </cell>
          <cell r="M23">
            <v>1.88</v>
          </cell>
          <cell r="N23">
            <v>1.69</v>
          </cell>
          <cell r="O23">
            <v>90</v>
          </cell>
          <cell r="P23">
            <v>90</v>
          </cell>
          <cell r="Q23" t="str">
            <v>3TI+34 dias</v>
          </cell>
          <cell r="R23">
            <v>23</v>
          </cell>
          <cell r="S23" t="str">
            <v>EQUIPE PRO[2%]</v>
          </cell>
          <cell r="T23">
            <v>38936</v>
          </cell>
        </row>
        <row r="24">
          <cell r="B24" t="str">
            <v>BP.205.FD.01</v>
          </cell>
          <cell r="D24" t="str">
            <v>Folha De Dados</v>
          </cell>
          <cell r="E24" t="str">
            <v>13 dias</v>
          </cell>
          <cell r="F24">
            <v>38784.333333333336</v>
          </cell>
          <cell r="G24">
            <v>38922.333333333336</v>
          </cell>
          <cell r="H24">
            <v>38922.333333333336</v>
          </cell>
          <cell r="I24">
            <v>38787.729166666664</v>
          </cell>
          <cell r="J24">
            <v>38938.729166666664</v>
          </cell>
          <cell r="K24" t="str">
            <v>NA</v>
          </cell>
          <cell r="L24">
            <v>0.09</v>
          </cell>
          <cell r="M24">
            <v>2</v>
          </cell>
          <cell r="N24">
            <v>1</v>
          </cell>
          <cell r="O24">
            <v>50</v>
          </cell>
          <cell r="P24">
            <v>50</v>
          </cell>
          <cell r="Q24" t="str">
            <v>14II</v>
          </cell>
          <cell r="S24" t="str">
            <v>EQUIPE PRO[15%]</v>
          </cell>
          <cell r="T24">
            <v>38938</v>
          </cell>
        </row>
        <row r="25">
          <cell r="D25" t="str">
            <v>APROVAÇÃO EBX</v>
          </cell>
          <cell r="E25" t="str">
            <v>5 dias</v>
          </cell>
          <cell r="F25">
            <v>38788.333333333336</v>
          </cell>
          <cell r="G25">
            <v>38937.333333333336</v>
          </cell>
          <cell r="H25" t="str">
            <v>NA</v>
          </cell>
          <cell r="I25">
            <v>38792.729166666664</v>
          </cell>
          <cell r="J25">
            <v>38945.729166666664</v>
          </cell>
          <cell r="K25" t="str">
            <v>NA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str">
            <v>#ERRO</v>
          </cell>
          <cell r="Q25" t="str">
            <v>20;21</v>
          </cell>
          <cell r="T25">
            <v>38945</v>
          </cell>
        </row>
        <row r="26">
          <cell r="D26" t="str">
            <v>Mecânica</v>
          </cell>
          <cell r="E26" t="str">
            <v>131 dias</v>
          </cell>
          <cell r="F26">
            <v>38762.333333333336</v>
          </cell>
          <cell r="G26">
            <v>38762.333333333336</v>
          </cell>
          <cell r="H26">
            <v>38762.333333333336</v>
          </cell>
          <cell r="I26">
            <v>38854.729166666664</v>
          </cell>
          <cell r="J26">
            <v>38959.729166666664</v>
          </cell>
          <cell r="K26" t="str">
            <v>NA</v>
          </cell>
          <cell r="L26">
            <v>2.33</v>
          </cell>
          <cell r="M26">
            <v>53.25</v>
          </cell>
          <cell r="N26">
            <v>40.08</v>
          </cell>
          <cell r="O26">
            <v>75.260000000000005</v>
          </cell>
          <cell r="P26">
            <v>75.260000000000005</v>
          </cell>
          <cell r="T26">
            <v>38959</v>
          </cell>
        </row>
        <row r="27">
          <cell r="B27" t="str">
            <v>BB.205.CP.01</v>
          </cell>
          <cell r="D27" t="str">
            <v>Critério De Projeto</v>
          </cell>
          <cell r="E27" t="str">
            <v>85 dias</v>
          </cell>
          <cell r="F27">
            <v>38793.333333333336</v>
          </cell>
          <cell r="G27">
            <v>38793.333333333336</v>
          </cell>
          <cell r="H27">
            <v>38793.333333333336</v>
          </cell>
          <cell r="I27">
            <v>38806.729166666664</v>
          </cell>
          <cell r="J27">
            <v>38919.729166666664</v>
          </cell>
          <cell r="K27" t="str">
            <v>NA</v>
          </cell>
          <cell r="L27">
            <v>7.0000000000000007E-2</v>
          </cell>
          <cell r="M27">
            <v>1.63</v>
          </cell>
          <cell r="N27">
            <v>1.46</v>
          </cell>
          <cell r="O27">
            <v>90</v>
          </cell>
          <cell r="P27">
            <v>90</v>
          </cell>
          <cell r="Q27">
            <v>3</v>
          </cell>
          <cell r="S27" t="str">
            <v>EQUIPE MEC</v>
          </cell>
          <cell r="T27">
            <v>38919</v>
          </cell>
        </row>
        <row r="28">
          <cell r="B28" t="str">
            <v>BB.205.DB.01</v>
          </cell>
          <cell r="D28" t="str">
            <v>Desenho Básico (Arrajos Planta e Plano Diretor)</v>
          </cell>
          <cell r="E28" t="str">
            <v>72 dias</v>
          </cell>
          <cell r="F28">
            <v>38769.333333333336</v>
          </cell>
          <cell r="G28">
            <v>38835.333333333336</v>
          </cell>
          <cell r="H28">
            <v>38835.333333333336</v>
          </cell>
          <cell r="I28">
            <v>38786.729166666664</v>
          </cell>
          <cell r="J28">
            <v>38939.729166666664</v>
          </cell>
          <cell r="K28" t="str">
            <v>NA</v>
          </cell>
          <cell r="L28">
            <v>0.35</v>
          </cell>
          <cell r="M28">
            <v>8</v>
          </cell>
          <cell r="N28">
            <v>4.8</v>
          </cell>
          <cell r="O28">
            <v>60</v>
          </cell>
          <cell r="P28">
            <v>60</v>
          </cell>
          <cell r="Q28" t="str">
            <v>14II;16II</v>
          </cell>
          <cell r="R28" t="str">
            <v>27;40;471</v>
          </cell>
          <cell r="S28" t="str">
            <v>EQUIPE MEC[25%]</v>
          </cell>
          <cell r="T28">
            <v>38939</v>
          </cell>
        </row>
        <row r="29">
          <cell r="D29" t="str">
            <v>APROVAÇÃO EBX</v>
          </cell>
          <cell r="E29" t="str">
            <v>5 dias</v>
          </cell>
          <cell r="F29">
            <v>38807.333333333336</v>
          </cell>
          <cell r="G29">
            <v>38940.333333333336</v>
          </cell>
          <cell r="H29" t="str">
            <v>NA</v>
          </cell>
          <cell r="I29">
            <v>38814.729166666664</v>
          </cell>
          <cell r="J29">
            <v>38950.729166666664</v>
          </cell>
          <cell r="K29" t="str">
            <v>NA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 t="str">
            <v>#ERRO</v>
          </cell>
          <cell r="Q29">
            <v>26</v>
          </cell>
          <cell r="T29">
            <v>38950</v>
          </cell>
        </row>
        <row r="30">
          <cell r="D30" t="str">
            <v>Especificação Técnica</v>
          </cell>
          <cell r="E30" t="str">
            <v>117 dias</v>
          </cell>
          <cell r="F30">
            <v>38762.333333333336</v>
          </cell>
          <cell r="G30">
            <v>38762.333333333336</v>
          </cell>
          <cell r="H30">
            <v>38762.333333333336</v>
          </cell>
          <cell r="I30">
            <v>38854.375</v>
          </cell>
          <cell r="J30">
            <v>38937.729166666664</v>
          </cell>
          <cell r="K30" t="str">
            <v>NA</v>
          </cell>
          <cell r="L30">
            <v>0.77</v>
          </cell>
          <cell r="M30">
            <v>17.63</v>
          </cell>
          <cell r="N30">
            <v>14.46</v>
          </cell>
          <cell r="O30">
            <v>82.06</v>
          </cell>
          <cell r="P30">
            <v>82.06</v>
          </cell>
          <cell r="T30">
            <v>38937</v>
          </cell>
        </row>
        <row r="31">
          <cell r="B31" t="str">
            <v>BB.205.ET.01</v>
          </cell>
          <cell r="D31" t="str">
            <v>Talhas e Pontes Rolantes</v>
          </cell>
          <cell r="E31" t="str">
            <v>70 dias</v>
          </cell>
          <cell r="F31">
            <v>38806.333333333336</v>
          </cell>
          <cell r="G31">
            <v>38835.333333333336</v>
          </cell>
          <cell r="H31">
            <v>38835.333333333336</v>
          </cell>
          <cell r="I31">
            <v>38854.729166666664</v>
          </cell>
          <cell r="J31">
            <v>38937.729166666664</v>
          </cell>
          <cell r="K31" t="str">
            <v>NA</v>
          </cell>
          <cell r="L31">
            <v>0.35</v>
          </cell>
          <cell r="M31">
            <v>8</v>
          </cell>
          <cell r="N31">
            <v>6.4</v>
          </cell>
          <cell r="O31">
            <v>80</v>
          </cell>
          <cell r="P31">
            <v>80</v>
          </cell>
          <cell r="Q31" t="str">
            <v>14II;16II</v>
          </cell>
          <cell r="S31" t="str">
            <v>EQUIPE MEC[57%]</v>
          </cell>
          <cell r="T31">
            <v>38937</v>
          </cell>
        </row>
        <row r="32">
          <cell r="B32" t="str">
            <v>BB.205.ET.02</v>
          </cell>
          <cell r="D32" t="str">
            <v>Caldeiraria</v>
          </cell>
          <cell r="E32" t="str">
            <v>68 dias</v>
          </cell>
          <cell r="F32">
            <v>38832.333333333336</v>
          </cell>
          <cell r="G32">
            <v>38835.333333333336</v>
          </cell>
          <cell r="H32">
            <v>38835.333333333336</v>
          </cell>
          <cell r="I32">
            <v>38854.729166666664</v>
          </cell>
          <cell r="J32">
            <v>38933.729166666664</v>
          </cell>
          <cell r="K32" t="str">
            <v>NA</v>
          </cell>
          <cell r="L32">
            <v>0.13</v>
          </cell>
          <cell r="M32">
            <v>3</v>
          </cell>
          <cell r="N32">
            <v>2.1</v>
          </cell>
          <cell r="O32">
            <v>70</v>
          </cell>
          <cell r="P32">
            <v>70</v>
          </cell>
          <cell r="Q32" t="str">
            <v>14II;16II</v>
          </cell>
          <cell r="R32" t="str">
            <v>99TI+10 dias;126TI+10 dias;220TI+10 dias;250TI+10 dias;347TI+10 dias;400TI+10 dias;191TI+10 dias;283TI+15 dias;170TI+30 dias</v>
          </cell>
          <cell r="S32" t="str">
            <v>EQUIPE MEC[22%]</v>
          </cell>
          <cell r="T32">
            <v>38933</v>
          </cell>
        </row>
        <row r="33">
          <cell r="B33" t="str">
            <v>BB.205.ET.03</v>
          </cell>
          <cell r="D33" t="str">
            <v>Pintura</v>
          </cell>
          <cell r="E33" t="str">
            <v>15 dias</v>
          </cell>
          <cell r="F33">
            <v>38762.333333333336</v>
          </cell>
          <cell r="G33">
            <v>38762.333333333336</v>
          </cell>
          <cell r="H33">
            <v>38762.333333333336</v>
          </cell>
          <cell r="I33">
            <v>38786.729166666664</v>
          </cell>
          <cell r="J33">
            <v>38785.729166666664</v>
          </cell>
          <cell r="K33" t="str">
            <v>NA</v>
          </cell>
          <cell r="L33">
            <v>0.11</v>
          </cell>
          <cell r="M33">
            <v>2.63</v>
          </cell>
          <cell r="N33">
            <v>2.36</v>
          </cell>
          <cell r="O33">
            <v>90</v>
          </cell>
          <cell r="P33">
            <v>90</v>
          </cell>
          <cell r="Q33">
            <v>3</v>
          </cell>
          <cell r="S33" t="str">
            <v>EQUIPE MEC</v>
          </cell>
          <cell r="T33">
            <v>38785</v>
          </cell>
        </row>
        <row r="34">
          <cell r="B34" t="str">
            <v>BB.205.ET.04</v>
          </cell>
          <cell r="D34" t="str">
            <v>Transportadores e Alimentadores de Correia</v>
          </cell>
          <cell r="E34" t="str">
            <v>94 dias</v>
          </cell>
          <cell r="F34">
            <v>38786.333333333336</v>
          </cell>
          <cell r="G34">
            <v>38786.333333333336</v>
          </cell>
          <cell r="H34">
            <v>38786.333333333336</v>
          </cell>
          <cell r="I34">
            <v>38812.729166666664</v>
          </cell>
          <cell r="J34">
            <v>38925.729166666664</v>
          </cell>
          <cell r="K34" t="str">
            <v>NA</v>
          </cell>
          <cell r="L34">
            <v>0.17</v>
          </cell>
          <cell r="M34">
            <v>4</v>
          </cell>
          <cell r="N34">
            <v>3.6</v>
          </cell>
          <cell r="O34">
            <v>90</v>
          </cell>
          <cell r="P34">
            <v>90</v>
          </cell>
          <cell r="Q34" t="str">
            <v>14II;16II</v>
          </cell>
          <cell r="R34" t="str">
            <v>74TI+45 dias</v>
          </cell>
          <cell r="S34" t="str">
            <v>EQUIPE MEC[19%]</v>
          </cell>
          <cell r="T34">
            <v>38925</v>
          </cell>
        </row>
        <row r="35">
          <cell r="B35" t="str">
            <v>BB.205.LE.01</v>
          </cell>
          <cell r="D35" t="str">
            <v>Lista De Equipamentos</v>
          </cell>
          <cell r="E35" t="str">
            <v>33 dias</v>
          </cell>
          <cell r="F35">
            <v>38793.333333333336</v>
          </cell>
          <cell r="G35">
            <v>38863.333333333336</v>
          </cell>
          <cell r="H35">
            <v>38863.333333333336</v>
          </cell>
          <cell r="I35">
            <v>38803.375</v>
          </cell>
          <cell r="J35">
            <v>38911.729166666664</v>
          </cell>
          <cell r="K35" t="str">
            <v>NA</v>
          </cell>
          <cell r="L35">
            <v>0.14000000000000001</v>
          </cell>
          <cell r="M35">
            <v>3.25</v>
          </cell>
          <cell r="N35">
            <v>2.93</v>
          </cell>
          <cell r="O35">
            <v>90</v>
          </cell>
          <cell r="P35">
            <v>90</v>
          </cell>
          <cell r="Q35" t="str">
            <v>14II;16II</v>
          </cell>
          <cell r="R35" t="str">
            <v>34II;36;584II</v>
          </cell>
          <cell r="S35" t="str">
            <v>EQUIPE MEC[9%]</v>
          </cell>
          <cell r="T35">
            <v>38911</v>
          </cell>
        </row>
        <row r="36">
          <cell r="B36" t="str">
            <v>BB.205.PQ.01</v>
          </cell>
          <cell r="D36" t="str">
            <v>Planilha De Quantitativos</v>
          </cell>
          <cell r="E36" t="str">
            <v>26 dias</v>
          </cell>
          <cell r="F36">
            <v>38804.333333333336</v>
          </cell>
          <cell r="G36">
            <v>38891.333333333336</v>
          </cell>
          <cell r="H36">
            <v>38891.333333333336</v>
          </cell>
          <cell r="I36">
            <v>38812.375</v>
          </cell>
          <cell r="J36">
            <v>38926.729166666664</v>
          </cell>
          <cell r="K36" t="str">
            <v>NA</v>
          </cell>
          <cell r="L36">
            <v>0.11</v>
          </cell>
          <cell r="M36">
            <v>2.63</v>
          </cell>
          <cell r="N36">
            <v>2.36</v>
          </cell>
          <cell r="O36">
            <v>90</v>
          </cell>
          <cell r="P36">
            <v>90</v>
          </cell>
          <cell r="Q36" t="str">
            <v>33II</v>
          </cell>
          <cell r="R36" t="str">
            <v>35II;36;461II;509II;577II</v>
          </cell>
          <cell r="S36" t="str">
            <v>EQUIPE MEC[19%]</v>
          </cell>
          <cell r="T36">
            <v>38926</v>
          </cell>
        </row>
        <row r="37">
          <cell r="B37" t="str">
            <v>BB.205.OI.01</v>
          </cell>
          <cell r="D37" t="str">
            <v>Orçamento De Investimentos</v>
          </cell>
          <cell r="E37" t="str">
            <v>9 dias</v>
          </cell>
          <cell r="F37">
            <v>38812.333333333336</v>
          </cell>
          <cell r="G37">
            <v>38891.333333333336</v>
          </cell>
          <cell r="H37">
            <v>38891.333333333336</v>
          </cell>
          <cell r="I37">
            <v>38824.375</v>
          </cell>
          <cell r="J37">
            <v>38903.729166666664</v>
          </cell>
          <cell r="K37" t="str">
            <v>NA</v>
          </cell>
          <cell r="L37">
            <v>0.68</v>
          </cell>
          <cell r="M37">
            <v>15.63</v>
          </cell>
          <cell r="N37">
            <v>14.06</v>
          </cell>
          <cell r="O37">
            <v>90</v>
          </cell>
          <cell r="P37">
            <v>90</v>
          </cell>
          <cell r="Q37" t="str">
            <v>34II</v>
          </cell>
          <cell r="S37" t="str">
            <v>EQUIPE MEC</v>
          </cell>
          <cell r="T37">
            <v>38903</v>
          </cell>
        </row>
        <row r="38">
          <cell r="B38" t="str">
            <v>BB.205.MD.02</v>
          </cell>
          <cell r="D38" t="str">
            <v>Memorial Descr. Montagem (Mec/Tub/Met/Ele/TSA)</v>
          </cell>
          <cell r="E38" t="str">
            <v>21 dias</v>
          </cell>
          <cell r="F38">
            <v>38824.333333333336</v>
          </cell>
          <cell r="G38">
            <v>38929.333333333336</v>
          </cell>
          <cell r="H38" t="str">
            <v>NA</v>
          </cell>
          <cell r="I38">
            <v>38832.375</v>
          </cell>
          <cell r="J38">
            <v>38959.729166666664</v>
          </cell>
          <cell r="K38" t="str">
            <v>NA</v>
          </cell>
          <cell r="L38">
            <v>0.2</v>
          </cell>
          <cell r="M38">
            <v>4.5</v>
          </cell>
          <cell r="N38">
            <v>0</v>
          </cell>
          <cell r="O38">
            <v>0</v>
          </cell>
          <cell r="P38">
            <v>0</v>
          </cell>
          <cell r="Q38" t="str">
            <v>33;34</v>
          </cell>
          <cell r="R38">
            <v>69</v>
          </cell>
          <cell r="S38" t="str">
            <v>EQUIPE MEC[33%]</v>
          </cell>
          <cell r="T38">
            <v>38959</v>
          </cell>
        </row>
        <row r="39">
          <cell r="D39" t="str">
            <v>Tubulação</v>
          </cell>
          <cell r="E39" t="str">
            <v>111 dias</v>
          </cell>
          <cell r="F39">
            <v>38793.375</v>
          </cell>
          <cell r="G39">
            <v>38794.333333333336</v>
          </cell>
          <cell r="H39">
            <v>38794.333333333336</v>
          </cell>
          <cell r="I39">
            <v>38868.729166666664</v>
          </cell>
          <cell r="J39">
            <v>38960.729166666664</v>
          </cell>
          <cell r="K39" t="str">
            <v>NA</v>
          </cell>
          <cell r="L39">
            <v>2.29</v>
          </cell>
          <cell r="M39">
            <v>52.38</v>
          </cell>
          <cell r="N39">
            <v>44.44</v>
          </cell>
          <cell r="O39">
            <v>84.84</v>
          </cell>
          <cell r="P39">
            <v>84.84</v>
          </cell>
          <cell r="T39">
            <v>38960</v>
          </cell>
        </row>
        <row r="40">
          <cell r="B40" t="str">
            <v>BH.205.CP.01</v>
          </cell>
          <cell r="D40" t="str">
            <v>Critério De Projeto</v>
          </cell>
          <cell r="E40" t="str">
            <v>80 dias</v>
          </cell>
          <cell r="F40">
            <v>38793.333333333336</v>
          </cell>
          <cell r="G40">
            <v>38794.333333333336</v>
          </cell>
          <cell r="H40">
            <v>38794.333333333336</v>
          </cell>
          <cell r="I40">
            <v>38812.729166666664</v>
          </cell>
          <cell r="J40">
            <v>38915.729166666664</v>
          </cell>
          <cell r="K40" t="str">
            <v>NA</v>
          </cell>
          <cell r="L40">
            <v>0.04</v>
          </cell>
          <cell r="M40">
            <v>0.88</v>
          </cell>
          <cell r="N40">
            <v>0.79</v>
          </cell>
          <cell r="O40">
            <v>90</v>
          </cell>
          <cell r="P40">
            <v>90</v>
          </cell>
          <cell r="Q40">
            <v>3</v>
          </cell>
          <cell r="S40" t="str">
            <v>EQUIPE TUB</v>
          </cell>
          <cell r="T40">
            <v>38915</v>
          </cell>
        </row>
        <row r="41">
          <cell r="B41" t="str">
            <v>BH.205.FE.01</v>
          </cell>
          <cell r="D41" t="str">
            <v>Fluxograma De Engenharia</v>
          </cell>
          <cell r="E41" t="str">
            <v>63 dias</v>
          </cell>
          <cell r="F41">
            <v>38812.333333333336</v>
          </cell>
          <cell r="G41">
            <v>38852.333333333336</v>
          </cell>
          <cell r="H41">
            <v>38852.333333333336</v>
          </cell>
          <cell r="I41">
            <v>38846.729166666664</v>
          </cell>
          <cell r="J41">
            <v>38940.729166666664</v>
          </cell>
          <cell r="K41" t="str">
            <v>NA</v>
          </cell>
          <cell r="L41">
            <v>0.94</v>
          </cell>
          <cell r="M41">
            <v>21.5</v>
          </cell>
          <cell r="N41">
            <v>19.350000000000001</v>
          </cell>
          <cell r="O41">
            <v>90</v>
          </cell>
          <cell r="P41">
            <v>90</v>
          </cell>
          <cell r="Q41" t="str">
            <v>14II</v>
          </cell>
          <cell r="R41" t="str">
            <v>63;42II;43II;59II;40;65;68;69;214II;244II;245II;252II;341II;342II;349II;395II;394II;403II;312II;311II;370II;371II;279II;278II;286II;428II;429II;438II;674II+131 dias</v>
          </cell>
          <cell r="S41" t="str">
            <v>EQUIPE TUB[83%]</v>
          </cell>
          <cell r="T41">
            <v>38940</v>
          </cell>
        </row>
        <row r="42">
          <cell r="B42" t="str">
            <v>BH.205.DB.01</v>
          </cell>
          <cell r="D42" t="str">
            <v>Desenho Básico - Rota Básica de Tubulação</v>
          </cell>
          <cell r="E42" t="str">
            <v>7 dias</v>
          </cell>
          <cell r="F42" t="str">
            <v>NA</v>
          </cell>
          <cell r="G42">
            <v>38945.333333333336</v>
          </cell>
          <cell r="H42" t="str">
            <v>NA</v>
          </cell>
          <cell r="I42" t="str">
            <v>NA</v>
          </cell>
          <cell r="J42">
            <v>38953.729166666664</v>
          </cell>
          <cell r="K42" t="str">
            <v>NA</v>
          </cell>
          <cell r="L42">
            <v>0.13</v>
          </cell>
          <cell r="M42">
            <v>3</v>
          </cell>
          <cell r="N42">
            <v>0</v>
          </cell>
          <cell r="O42">
            <v>0</v>
          </cell>
          <cell r="P42">
            <v>0</v>
          </cell>
          <cell r="Q42" t="str">
            <v>26;39</v>
          </cell>
          <cell r="R42" t="str">
            <v>41;60</v>
          </cell>
          <cell r="S42" t="str">
            <v>EQUIPE TUB</v>
          </cell>
          <cell r="T42">
            <v>38953</v>
          </cell>
        </row>
        <row r="43">
          <cell r="D43" t="str">
            <v>APROVAÇÃO EBX</v>
          </cell>
          <cell r="E43" t="str">
            <v>5 dias</v>
          </cell>
          <cell r="F43">
            <v>38846.333333333336</v>
          </cell>
          <cell r="G43">
            <v>38954.333333333336</v>
          </cell>
          <cell r="H43" t="str">
            <v>NA</v>
          </cell>
          <cell r="I43">
            <v>38853.729166666664</v>
          </cell>
          <cell r="J43">
            <v>38960.729166666664</v>
          </cell>
          <cell r="K43" t="str">
            <v>NA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 t="str">
            <v>#ERRO</v>
          </cell>
          <cell r="Q43">
            <v>40</v>
          </cell>
          <cell r="T43">
            <v>38960</v>
          </cell>
        </row>
        <row r="44">
          <cell r="B44" t="str">
            <v>BH.205.ET.01</v>
          </cell>
          <cell r="D44" t="str">
            <v>Especificação Técnica - Bombas</v>
          </cell>
          <cell r="E44" t="str">
            <v>33 dias</v>
          </cell>
          <cell r="F44">
            <v>38846.333333333336</v>
          </cell>
          <cell r="G44">
            <v>38869.333333333336</v>
          </cell>
          <cell r="H44">
            <v>38869.333333333336</v>
          </cell>
          <cell r="I44">
            <v>38868.729166666664</v>
          </cell>
          <cell r="J44">
            <v>38917.729166666664</v>
          </cell>
          <cell r="K44" t="str">
            <v>NA</v>
          </cell>
          <cell r="L44">
            <v>0.91</v>
          </cell>
          <cell r="M44">
            <v>20.75</v>
          </cell>
          <cell r="N44">
            <v>18.68</v>
          </cell>
          <cell r="O44">
            <v>90</v>
          </cell>
          <cell r="P44">
            <v>90</v>
          </cell>
          <cell r="Q44" t="str">
            <v>39II</v>
          </cell>
          <cell r="R44" t="str">
            <v>72TI+45 dias</v>
          </cell>
          <cell r="S44" t="str">
            <v>EQUIPE TUB[155%]</v>
          </cell>
          <cell r="T44">
            <v>38917</v>
          </cell>
        </row>
        <row r="45">
          <cell r="B45" t="str">
            <v>BH.205.PQ.01</v>
          </cell>
          <cell r="D45" t="str">
            <v>Planilha De Quantitativos</v>
          </cell>
          <cell r="E45" t="str">
            <v>19 dias</v>
          </cell>
          <cell r="F45">
            <v>38862.333333333336</v>
          </cell>
          <cell r="G45">
            <v>38901.333333333336</v>
          </cell>
          <cell r="H45">
            <v>38901.333333333336</v>
          </cell>
          <cell r="I45">
            <v>38868.729166666664</v>
          </cell>
          <cell r="J45">
            <v>38925.729166666664</v>
          </cell>
          <cell r="K45" t="str">
            <v>NA</v>
          </cell>
          <cell r="L45">
            <v>0.27</v>
          </cell>
          <cell r="M45">
            <v>6.25</v>
          </cell>
          <cell r="N45">
            <v>5.63</v>
          </cell>
          <cell r="O45">
            <v>90</v>
          </cell>
          <cell r="P45">
            <v>90</v>
          </cell>
          <cell r="Q45" t="str">
            <v>39II</v>
          </cell>
          <cell r="S45" t="str">
            <v>EQUIPE TUB[21%]</v>
          </cell>
          <cell r="T45">
            <v>38925</v>
          </cell>
        </row>
        <row r="46">
          <cell r="D46" t="str">
            <v>Civil</v>
          </cell>
          <cell r="E46" t="str">
            <v>85 dias</v>
          </cell>
          <cell r="F46">
            <v>38789.333333333336</v>
          </cell>
          <cell r="G46">
            <v>38807.333333333336</v>
          </cell>
          <cell r="H46">
            <v>38807.333333333336</v>
          </cell>
          <cell r="I46">
            <v>38853.729166666664</v>
          </cell>
          <cell r="J46">
            <v>38933.729166666664</v>
          </cell>
          <cell r="K46" t="str">
            <v>NA</v>
          </cell>
          <cell r="L46">
            <v>0.97</v>
          </cell>
          <cell r="M46">
            <v>22.25</v>
          </cell>
          <cell r="N46">
            <v>20.64</v>
          </cell>
          <cell r="O46">
            <v>92.75</v>
          </cell>
          <cell r="P46">
            <v>92.75</v>
          </cell>
          <cell r="T46">
            <v>38933</v>
          </cell>
        </row>
        <row r="47">
          <cell r="B47" t="str">
            <v>BC.205.CP.01</v>
          </cell>
          <cell r="D47" t="str">
            <v>Critério De Projeto</v>
          </cell>
          <cell r="E47" t="str">
            <v>9 dias</v>
          </cell>
          <cell r="F47">
            <v>38806.333333333336</v>
          </cell>
          <cell r="G47">
            <v>38807.333333333336</v>
          </cell>
          <cell r="H47">
            <v>38807.333333333336</v>
          </cell>
          <cell r="I47">
            <v>38819.729166666664</v>
          </cell>
          <cell r="J47">
            <v>38819.729166666664</v>
          </cell>
          <cell r="K47" t="str">
            <v>NA</v>
          </cell>
          <cell r="L47">
            <v>0.08</v>
          </cell>
          <cell r="M47">
            <v>1.75</v>
          </cell>
          <cell r="N47">
            <v>1.58</v>
          </cell>
          <cell r="O47">
            <v>90</v>
          </cell>
          <cell r="P47">
            <v>90</v>
          </cell>
          <cell r="Q47">
            <v>3</v>
          </cell>
          <cell r="R47">
            <v>47</v>
          </cell>
          <cell r="S47" t="str">
            <v>EQUIPE CIV</v>
          </cell>
          <cell r="T47">
            <v>38819</v>
          </cell>
        </row>
        <row r="48">
          <cell r="B48" t="str">
            <v>BC.205.DB.01</v>
          </cell>
          <cell r="D48" t="str">
            <v>Desenho Básico - Locação De Sondagem</v>
          </cell>
          <cell r="E48" t="str">
            <v>63 dias</v>
          </cell>
          <cell r="F48">
            <v>38789.333333333336</v>
          </cell>
          <cell r="G48">
            <v>38835.333333333336</v>
          </cell>
          <cell r="H48">
            <v>38835.333333333336</v>
          </cell>
          <cell r="I48">
            <v>38796.729166666664</v>
          </cell>
          <cell r="J48">
            <v>38926.729166666664</v>
          </cell>
          <cell r="K48" t="str">
            <v>NA</v>
          </cell>
          <cell r="L48">
            <v>0.13</v>
          </cell>
          <cell r="M48">
            <v>3</v>
          </cell>
          <cell r="N48">
            <v>2.8</v>
          </cell>
          <cell r="O48">
            <v>93.33</v>
          </cell>
          <cell r="P48">
            <v>93.33</v>
          </cell>
          <cell r="Q48" t="str">
            <v>16II</v>
          </cell>
          <cell r="R48">
            <v>47</v>
          </cell>
          <cell r="S48" t="str">
            <v>EQUIPE CIV[16%]</v>
          </cell>
          <cell r="T48">
            <v>38926</v>
          </cell>
        </row>
        <row r="49">
          <cell r="D49" t="str">
            <v>APROVAÇÃO EBX</v>
          </cell>
          <cell r="E49" t="str">
            <v>5 dias</v>
          </cell>
          <cell r="F49">
            <v>38796.333333333336</v>
          </cell>
          <cell r="G49">
            <v>38929.333333333336</v>
          </cell>
          <cell r="H49" t="str">
            <v>NA</v>
          </cell>
          <cell r="I49">
            <v>38803.729166666664</v>
          </cell>
          <cell r="J49">
            <v>38933.729166666664</v>
          </cell>
          <cell r="K49" t="str">
            <v>NA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 t="str">
            <v>#ERRO</v>
          </cell>
          <cell r="Q49" t="str">
            <v>45;46</v>
          </cell>
          <cell r="T49">
            <v>38933</v>
          </cell>
        </row>
        <row r="50">
          <cell r="D50" t="str">
            <v>Memorial Descritivo</v>
          </cell>
          <cell r="E50" t="str">
            <v>54 dias</v>
          </cell>
          <cell r="F50">
            <v>38813.333333333336</v>
          </cell>
          <cell r="G50">
            <v>38813.333333333336</v>
          </cell>
          <cell r="H50">
            <v>38813.333333333336</v>
          </cell>
          <cell r="I50">
            <v>38853.729166666664</v>
          </cell>
          <cell r="J50">
            <v>38896.729166666664</v>
          </cell>
          <cell r="K50" t="str">
            <v>NA</v>
          </cell>
          <cell r="L50">
            <v>0.13</v>
          </cell>
          <cell r="M50">
            <v>2.88</v>
          </cell>
          <cell r="N50">
            <v>2.59</v>
          </cell>
          <cell r="O50">
            <v>90</v>
          </cell>
          <cell r="P50">
            <v>90</v>
          </cell>
          <cell r="T50">
            <v>38896</v>
          </cell>
        </row>
        <row r="51">
          <cell r="B51" t="str">
            <v>BC.205.MD.01</v>
          </cell>
          <cell r="D51" t="str">
            <v>Terraplenagem</v>
          </cell>
          <cell r="E51" t="str">
            <v>25 dias</v>
          </cell>
          <cell r="F51">
            <v>38813.333333333336</v>
          </cell>
          <cell r="G51">
            <v>38813.333333333336</v>
          </cell>
          <cell r="H51">
            <v>38813.333333333336</v>
          </cell>
          <cell r="I51">
            <v>38819.729166666664</v>
          </cell>
          <cell r="J51">
            <v>38853.729166666664</v>
          </cell>
          <cell r="K51" t="str">
            <v>NA</v>
          </cell>
          <cell r="L51">
            <v>0.02</v>
          </cell>
          <cell r="M51">
            <v>0.5</v>
          </cell>
          <cell r="N51">
            <v>0.45</v>
          </cell>
          <cell r="O51">
            <v>90</v>
          </cell>
          <cell r="P51">
            <v>90</v>
          </cell>
          <cell r="Q51" t="str">
            <v>16II</v>
          </cell>
          <cell r="R51" t="str">
            <v>52;579II</v>
          </cell>
          <cell r="S51" t="str">
            <v>EQUIPE CIV[20%]</v>
          </cell>
          <cell r="T51">
            <v>38853</v>
          </cell>
        </row>
        <row r="52">
          <cell r="B52" t="str">
            <v>BC.205.MD.02</v>
          </cell>
          <cell r="D52" t="str">
            <v>Obras Civis - Concreto</v>
          </cell>
          <cell r="E52" t="str">
            <v>14 dias</v>
          </cell>
          <cell r="F52">
            <v>38847.333333333336</v>
          </cell>
          <cell r="G52">
            <v>38875.333333333336</v>
          </cell>
          <cell r="H52">
            <v>38875.333333333336</v>
          </cell>
          <cell r="I52">
            <v>38853.729166666664</v>
          </cell>
          <cell r="J52">
            <v>38896.729166666664</v>
          </cell>
          <cell r="K52" t="str">
            <v>NA</v>
          </cell>
          <cell r="L52">
            <v>0.1</v>
          </cell>
          <cell r="M52">
            <v>2.38</v>
          </cell>
          <cell r="N52">
            <v>2.14</v>
          </cell>
          <cell r="O52">
            <v>90</v>
          </cell>
          <cell r="P52">
            <v>90</v>
          </cell>
          <cell r="Q52" t="str">
            <v>16II</v>
          </cell>
          <cell r="R52" t="str">
            <v>53II</v>
          </cell>
          <cell r="S52" t="str">
            <v>EQUIPE CIV[36%]</v>
          </cell>
          <cell r="T52">
            <v>38896</v>
          </cell>
        </row>
        <row r="53">
          <cell r="D53" t="str">
            <v>Critério De Medição De Serviço</v>
          </cell>
          <cell r="E53" t="str">
            <v>54 dias</v>
          </cell>
          <cell r="F53">
            <v>38810.333333333336</v>
          </cell>
          <cell r="G53">
            <v>38835.333333333336</v>
          </cell>
          <cell r="H53">
            <v>38835.333333333336</v>
          </cell>
          <cell r="I53">
            <v>38853.729166666664</v>
          </cell>
          <cell r="J53">
            <v>38915.729166666664</v>
          </cell>
          <cell r="K53" t="str">
            <v>NA</v>
          </cell>
          <cell r="L53">
            <v>0.18</v>
          </cell>
          <cell r="M53">
            <v>4.13</v>
          </cell>
          <cell r="N53">
            <v>3.71</v>
          </cell>
          <cell r="O53">
            <v>90</v>
          </cell>
          <cell r="P53">
            <v>90</v>
          </cell>
          <cell r="T53">
            <v>38915</v>
          </cell>
        </row>
        <row r="54">
          <cell r="B54" t="str">
            <v>BC.205.CM.01</v>
          </cell>
          <cell r="D54" t="str">
            <v>Terraplenagem</v>
          </cell>
          <cell r="E54" t="str">
            <v>54 dias</v>
          </cell>
          <cell r="F54">
            <v>38810.333333333336</v>
          </cell>
          <cell r="G54">
            <v>38835.333333333336</v>
          </cell>
          <cell r="H54">
            <v>38835.333333333336</v>
          </cell>
          <cell r="I54">
            <v>38819.729166666664</v>
          </cell>
          <cell r="J54">
            <v>38915.729166666664</v>
          </cell>
          <cell r="K54" t="str">
            <v>NA</v>
          </cell>
          <cell r="L54">
            <v>0.08</v>
          </cell>
          <cell r="M54">
            <v>1.88</v>
          </cell>
          <cell r="N54">
            <v>1.69</v>
          </cell>
          <cell r="O54">
            <v>90</v>
          </cell>
          <cell r="P54">
            <v>90</v>
          </cell>
          <cell r="Q54">
            <v>49</v>
          </cell>
          <cell r="R54" t="str">
            <v>55II</v>
          </cell>
          <cell r="S54" t="str">
            <v>EQUIPE CIV[15%]</v>
          </cell>
          <cell r="T54">
            <v>38915</v>
          </cell>
        </row>
        <row r="55">
          <cell r="B55" t="str">
            <v>BC.205.CM.02</v>
          </cell>
          <cell r="D55" t="str">
            <v>Obras Civis - Concreto</v>
          </cell>
          <cell r="E55" t="str">
            <v>5 dias</v>
          </cell>
          <cell r="F55">
            <v>38842.333333333336</v>
          </cell>
          <cell r="G55">
            <v>38875.333333333336</v>
          </cell>
          <cell r="H55">
            <v>38875.333333333336</v>
          </cell>
          <cell r="I55">
            <v>38853.729166666664</v>
          </cell>
          <cell r="J55">
            <v>38881.729166666664</v>
          </cell>
          <cell r="K55" t="str">
            <v>NA</v>
          </cell>
          <cell r="L55">
            <v>0.1</v>
          </cell>
          <cell r="M55">
            <v>2.25</v>
          </cell>
          <cell r="N55">
            <v>2.0299999999999998</v>
          </cell>
          <cell r="O55">
            <v>90</v>
          </cell>
          <cell r="P55">
            <v>90</v>
          </cell>
          <cell r="Q55" t="str">
            <v>50II</v>
          </cell>
          <cell r="R55" t="str">
            <v>56II</v>
          </cell>
          <cell r="S55" t="str">
            <v>EQUIPE CIV</v>
          </cell>
          <cell r="T55">
            <v>38881</v>
          </cell>
        </row>
        <row r="56">
          <cell r="D56" t="str">
            <v>Planilha De Quantitativos</v>
          </cell>
          <cell r="E56" t="str">
            <v>39 dias</v>
          </cell>
          <cell r="F56">
            <v>38803.333333333336</v>
          </cell>
          <cell r="G56">
            <v>38875.333333333336</v>
          </cell>
          <cell r="H56">
            <v>38875.333333333336</v>
          </cell>
          <cell r="I56">
            <v>38819.729166666664</v>
          </cell>
          <cell r="J56">
            <v>38931.729166666664</v>
          </cell>
          <cell r="K56" t="str">
            <v>NA</v>
          </cell>
          <cell r="L56">
            <v>0.46</v>
          </cell>
          <cell r="M56">
            <v>10.5</v>
          </cell>
          <cell r="N56">
            <v>9.9600000000000009</v>
          </cell>
          <cell r="O56">
            <v>94.88</v>
          </cell>
          <cell r="P56">
            <v>94.88</v>
          </cell>
          <cell r="T56">
            <v>38931</v>
          </cell>
        </row>
        <row r="57">
          <cell r="B57" t="str">
            <v>BC.205.PQ.01</v>
          </cell>
          <cell r="D57" t="str">
            <v>Terraplenagem</v>
          </cell>
          <cell r="E57" t="str">
            <v>38 dias</v>
          </cell>
          <cell r="F57">
            <v>38804.333333333336</v>
          </cell>
          <cell r="G57">
            <v>38875.333333333336</v>
          </cell>
          <cell r="H57">
            <v>38875.333333333336</v>
          </cell>
          <cell r="I57">
            <v>38819.729166666664</v>
          </cell>
          <cell r="J57">
            <v>38930.729166666664</v>
          </cell>
          <cell r="K57" t="str">
            <v>NA</v>
          </cell>
          <cell r="L57">
            <v>0.21</v>
          </cell>
          <cell r="M57">
            <v>4.88</v>
          </cell>
          <cell r="N57">
            <v>4.46</v>
          </cell>
          <cell r="O57">
            <v>91.54</v>
          </cell>
          <cell r="P57">
            <v>91.54</v>
          </cell>
          <cell r="Q57" t="str">
            <v>52II</v>
          </cell>
          <cell r="R57" t="str">
            <v>579II</v>
          </cell>
          <cell r="S57" t="str">
            <v>EQUIPE CIV[40%]</v>
          </cell>
          <cell r="T57">
            <v>38930</v>
          </cell>
        </row>
        <row r="58">
          <cell r="B58" t="str">
            <v>BC.205.PQ.02</v>
          </cell>
          <cell r="D58" t="str">
            <v>Obras Civis - Concreto</v>
          </cell>
          <cell r="E58" t="str">
            <v>18 dias</v>
          </cell>
          <cell r="F58">
            <v>38803.333333333336</v>
          </cell>
          <cell r="G58">
            <v>38908.333333333336</v>
          </cell>
          <cell r="H58">
            <v>38908.333333333336</v>
          </cell>
          <cell r="I58">
            <v>38819.729166666664</v>
          </cell>
          <cell r="J58">
            <v>38931.729166666664</v>
          </cell>
          <cell r="K58" t="str">
            <v>NA</v>
          </cell>
          <cell r="L58">
            <v>0.25</v>
          </cell>
          <cell r="M58">
            <v>5.63</v>
          </cell>
          <cell r="N58">
            <v>5.5</v>
          </cell>
          <cell r="O58">
            <v>97.78</v>
          </cell>
          <cell r="P58">
            <v>97.78</v>
          </cell>
          <cell r="Q58" t="str">
            <v>53II</v>
          </cell>
          <cell r="S58" t="str">
            <v>EQUIPE CIV</v>
          </cell>
          <cell r="T58">
            <v>38931</v>
          </cell>
        </row>
        <row r="59">
          <cell r="D59" t="str">
            <v>Estrutura Metálica</v>
          </cell>
          <cell r="E59" t="str">
            <v>117 dias</v>
          </cell>
          <cell r="F59">
            <v>38786.333333333336</v>
          </cell>
          <cell r="G59">
            <v>38790.333333333336</v>
          </cell>
          <cell r="H59">
            <v>38790.333333333336</v>
          </cell>
          <cell r="I59">
            <v>38805.729166666664</v>
          </cell>
          <cell r="J59">
            <v>38964.729166666664</v>
          </cell>
          <cell r="K59" t="str">
            <v>NA</v>
          </cell>
          <cell r="L59">
            <v>0.51</v>
          </cell>
          <cell r="M59">
            <v>11.63</v>
          </cell>
          <cell r="N59">
            <v>4.28</v>
          </cell>
          <cell r="O59">
            <v>36.770000000000003</v>
          </cell>
          <cell r="P59">
            <v>36.770000000000003</v>
          </cell>
          <cell r="T59">
            <v>38964</v>
          </cell>
        </row>
        <row r="60">
          <cell r="B60" t="str">
            <v>BD.205.CP.01</v>
          </cell>
          <cell r="D60" t="str">
            <v>Critério De Projeto</v>
          </cell>
          <cell r="E60" t="str">
            <v>16 dias</v>
          </cell>
          <cell r="F60">
            <v>38786.333333333336</v>
          </cell>
          <cell r="G60">
            <v>38790.333333333336</v>
          </cell>
          <cell r="H60">
            <v>38790.333333333336</v>
          </cell>
          <cell r="I60">
            <v>38810.729166666664</v>
          </cell>
          <cell r="J60">
            <v>38811.729166666664</v>
          </cell>
          <cell r="K60" t="str">
            <v>NA</v>
          </cell>
          <cell r="L60">
            <v>0.19</v>
          </cell>
          <cell r="M60">
            <v>4.25</v>
          </cell>
          <cell r="N60">
            <v>3.83</v>
          </cell>
          <cell r="O60">
            <v>90</v>
          </cell>
          <cell r="P60">
            <v>90</v>
          </cell>
          <cell r="Q60">
            <v>3</v>
          </cell>
          <cell r="S60" t="str">
            <v>EQUIPE MET</v>
          </cell>
          <cell r="T60">
            <v>38811</v>
          </cell>
        </row>
        <row r="61">
          <cell r="B61" t="str">
            <v>BD.205.PQ.01</v>
          </cell>
          <cell r="D61" t="str">
            <v>Planilha De Quantitativos</v>
          </cell>
          <cell r="E61" t="str">
            <v>2 dias</v>
          </cell>
          <cell r="F61">
            <v>38804.333333333336</v>
          </cell>
          <cell r="G61">
            <v>38925.333333333336</v>
          </cell>
          <cell r="H61">
            <v>38925.333333333336</v>
          </cell>
          <cell r="I61">
            <v>38805.729166666664</v>
          </cell>
          <cell r="J61">
            <v>38926.729166666664</v>
          </cell>
          <cell r="K61" t="str">
            <v>NA</v>
          </cell>
          <cell r="L61">
            <v>0.02</v>
          </cell>
          <cell r="M61">
            <v>0.5</v>
          </cell>
          <cell r="N61">
            <v>0.45</v>
          </cell>
          <cell r="O61">
            <v>90</v>
          </cell>
          <cell r="P61">
            <v>90</v>
          </cell>
          <cell r="Q61" t="str">
            <v>14II;16II;39II</v>
          </cell>
          <cell r="S61" t="str">
            <v>EQUIPE MET</v>
          </cell>
          <cell r="T61">
            <v>38926</v>
          </cell>
        </row>
        <row r="62">
          <cell r="B62" t="str">
            <v>BD.205.MC.01</v>
          </cell>
          <cell r="D62" t="str">
            <v>Memória De Cálculo - Pipe Rack</v>
          </cell>
          <cell r="E62" t="str">
            <v>7 dias</v>
          </cell>
          <cell r="F62">
            <v>38793.333333333336</v>
          </cell>
          <cell r="G62">
            <v>38954.333333333336</v>
          </cell>
          <cell r="H62" t="str">
            <v>NA</v>
          </cell>
          <cell r="I62">
            <v>38804.729166666664</v>
          </cell>
          <cell r="J62">
            <v>38964.729166666664</v>
          </cell>
          <cell r="K62" t="str">
            <v>NA</v>
          </cell>
          <cell r="L62">
            <v>0.3</v>
          </cell>
          <cell r="M62">
            <v>6.88</v>
          </cell>
          <cell r="N62">
            <v>0</v>
          </cell>
          <cell r="O62">
            <v>0</v>
          </cell>
          <cell r="P62">
            <v>0</v>
          </cell>
          <cell r="Q62">
            <v>40</v>
          </cell>
          <cell r="R62" t="str">
            <v>81;79</v>
          </cell>
          <cell r="S62" t="str">
            <v>EQUIPE MET</v>
          </cell>
          <cell r="T62">
            <v>38964</v>
          </cell>
        </row>
        <row r="63">
          <cell r="D63" t="str">
            <v>Instrumentação</v>
          </cell>
          <cell r="E63" t="str">
            <v>123 dias</v>
          </cell>
          <cell r="F63">
            <v>38793.333333333336</v>
          </cell>
          <cell r="G63">
            <v>38792.333333333336</v>
          </cell>
          <cell r="H63">
            <v>38792.333333333336</v>
          </cell>
          <cell r="I63">
            <v>38867.729166666664</v>
          </cell>
          <cell r="J63">
            <v>38978.729166666664</v>
          </cell>
          <cell r="K63" t="str">
            <v>NA</v>
          </cell>
          <cell r="L63">
            <v>1.49</v>
          </cell>
          <cell r="M63">
            <v>34.130000000000003</v>
          </cell>
          <cell r="N63">
            <v>1.8</v>
          </cell>
          <cell r="O63">
            <v>5.27</v>
          </cell>
          <cell r="P63">
            <v>5.27</v>
          </cell>
          <cell r="T63">
            <v>38978</v>
          </cell>
        </row>
        <row r="64">
          <cell r="B64" t="str">
            <v>BT.205.CP.01</v>
          </cell>
          <cell r="D64" t="str">
            <v>Critério De Projeto</v>
          </cell>
          <cell r="E64" t="str">
            <v>5 dias</v>
          </cell>
          <cell r="F64">
            <v>38793.333333333336</v>
          </cell>
          <cell r="G64">
            <v>38792.333333333336</v>
          </cell>
          <cell r="H64">
            <v>38792.333333333336</v>
          </cell>
          <cell r="I64">
            <v>38803.729166666664</v>
          </cell>
          <cell r="J64">
            <v>38798.729166666664</v>
          </cell>
          <cell r="K64" t="str">
            <v>NA</v>
          </cell>
          <cell r="L64">
            <v>0.09</v>
          </cell>
          <cell r="M64">
            <v>2</v>
          </cell>
          <cell r="N64">
            <v>1.8</v>
          </cell>
          <cell r="O64">
            <v>90</v>
          </cell>
          <cell r="P64">
            <v>90</v>
          </cell>
          <cell r="Q64" t="str">
            <v>3II</v>
          </cell>
          <cell r="S64" t="str">
            <v>EQUIPE TSA</v>
          </cell>
          <cell r="T64">
            <v>38798</v>
          </cell>
        </row>
        <row r="65">
          <cell r="B65" t="str">
            <v>BT.205.LE.01</v>
          </cell>
          <cell r="D65" t="str">
            <v>Lista De Instrumentos</v>
          </cell>
          <cell r="E65" t="str">
            <v>4 dias</v>
          </cell>
          <cell r="F65">
            <v>38846.333333333336</v>
          </cell>
          <cell r="G65">
            <v>38945.333333333336</v>
          </cell>
          <cell r="H65" t="str">
            <v>NA</v>
          </cell>
          <cell r="I65">
            <v>38852.729166666664</v>
          </cell>
          <cell r="J65">
            <v>38950.729166666664</v>
          </cell>
          <cell r="K65" t="str">
            <v>NA</v>
          </cell>
          <cell r="L65">
            <v>0.11</v>
          </cell>
          <cell r="M65">
            <v>2.5</v>
          </cell>
          <cell r="N65">
            <v>0</v>
          </cell>
          <cell r="O65">
            <v>0</v>
          </cell>
          <cell r="P65">
            <v>0</v>
          </cell>
          <cell r="Q65">
            <v>39</v>
          </cell>
          <cell r="R65" t="str">
            <v>64II;67;83</v>
          </cell>
          <cell r="S65" t="str">
            <v>EQUIPE TSA</v>
          </cell>
          <cell r="T65">
            <v>38950</v>
          </cell>
        </row>
        <row r="66">
          <cell r="B66" t="str">
            <v>BT.205.PQ.01</v>
          </cell>
          <cell r="D66" t="str">
            <v>Planilha De Quantitativos</v>
          </cell>
          <cell r="E66" t="str">
            <v>4 dias</v>
          </cell>
          <cell r="F66">
            <v>38861.333333333336</v>
          </cell>
          <cell r="G66">
            <v>38945.333333333336</v>
          </cell>
          <cell r="H66" t="str">
            <v>NA</v>
          </cell>
          <cell r="I66">
            <v>38867.729166666664</v>
          </cell>
          <cell r="J66">
            <v>38950.729166666664</v>
          </cell>
          <cell r="K66" t="str">
            <v>NA</v>
          </cell>
          <cell r="L66">
            <v>0.05</v>
          </cell>
          <cell r="M66">
            <v>1.25</v>
          </cell>
          <cell r="N66">
            <v>0</v>
          </cell>
          <cell r="O66">
            <v>0</v>
          </cell>
          <cell r="P66">
            <v>0</v>
          </cell>
          <cell r="Q66" t="str">
            <v>63II</v>
          </cell>
          <cell r="S66" t="str">
            <v>EQUIPE TSA</v>
          </cell>
          <cell r="T66">
            <v>38950</v>
          </cell>
        </row>
        <row r="67">
          <cell r="B67" t="str">
            <v>BT.205.DB.01</v>
          </cell>
          <cell r="D67" t="str">
            <v>Desenho Básico - Conf. Sistema Automação</v>
          </cell>
          <cell r="E67" t="str">
            <v>7 dias</v>
          </cell>
          <cell r="F67" t="str">
            <v>NA</v>
          </cell>
          <cell r="G67">
            <v>38945.333333333336</v>
          </cell>
          <cell r="H67" t="str">
            <v>NA</v>
          </cell>
          <cell r="I67" t="str">
            <v>NA</v>
          </cell>
          <cell r="J67">
            <v>38953.729166666664</v>
          </cell>
          <cell r="K67" t="str">
            <v>NA</v>
          </cell>
          <cell r="L67">
            <v>0.09</v>
          </cell>
          <cell r="M67">
            <v>2</v>
          </cell>
          <cell r="N67">
            <v>0</v>
          </cell>
          <cell r="O67">
            <v>0</v>
          </cell>
          <cell r="P67">
            <v>0</v>
          </cell>
          <cell r="Q67">
            <v>39</v>
          </cell>
          <cell r="R67">
            <v>83</v>
          </cell>
          <cell r="S67" t="str">
            <v>EQUIPE TSA</v>
          </cell>
          <cell r="T67">
            <v>38953</v>
          </cell>
        </row>
        <row r="68">
          <cell r="B68" t="str">
            <v>BT.205.ET.01</v>
          </cell>
          <cell r="D68" t="str">
            <v>Espec. Técnica - Instrumentos/ Equip. Automação</v>
          </cell>
          <cell r="E68" t="str">
            <v>6 dias</v>
          </cell>
          <cell r="F68" t="str">
            <v>NA</v>
          </cell>
          <cell r="G68">
            <v>38971.333333333336</v>
          </cell>
          <cell r="H68" t="str">
            <v>NA</v>
          </cell>
          <cell r="I68" t="str">
            <v>NA</v>
          </cell>
          <cell r="J68">
            <v>38978.729166666664</v>
          </cell>
          <cell r="K68" t="str">
            <v>NA</v>
          </cell>
          <cell r="L68">
            <v>0.11</v>
          </cell>
          <cell r="M68">
            <v>2.5</v>
          </cell>
          <cell r="N68">
            <v>0</v>
          </cell>
          <cell r="O68">
            <v>0</v>
          </cell>
          <cell r="P68">
            <v>0</v>
          </cell>
          <cell r="Q68" t="str">
            <v>67TT</v>
          </cell>
          <cell r="S68" t="str">
            <v>EQUIPE TSA</v>
          </cell>
          <cell r="T68">
            <v>38978</v>
          </cell>
        </row>
        <row r="69">
          <cell r="B69" t="str">
            <v>BT.205.FD.01</v>
          </cell>
          <cell r="D69" t="str">
            <v>Folha De Dados</v>
          </cell>
          <cell r="E69" t="str">
            <v>18 dias</v>
          </cell>
          <cell r="F69" t="str">
            <v>NA</v>
          </cell>
          <cell r="G69">
            <v>38951.333333333336</v>
          </cell>
          <cell r="H69" t="str">
            <v>NA</v>
          </cell>
          <cell r="I69" t="str">
            <v>NA</v>
          </cell>
          <cell r="J69">
            <v>38978.729166666664</v>
          </cell>
          <cell r="K69" t="str">
            <v>NA</v>
          </cell>
          <cell r="L69">
            <v>0.52</v>
          </cell>
          <cell r="M69">
            <v>12</v>
          </cell>
          <cell r="N69">
            <v>0</v>
          </cell>
          <cell r="O69">
            <v>0</v>
          </cell>
          <cell r="P69">
            <v>0</v>
          </cell>
          <cell r="Q69">
            <v>63</v>
          </cell>
          <cell r="R69" t="str">
            <v>66TT</v>
          </cell>
          <cell r="S69" t="str">
            <v>EQUIPE TSA</v>
          </cell>
          <cell r="T69">
            <v>38978</v>
          </cell>
        </row>
        <row r="70">
          <cell r="B70" t="str">
            <v>BT.205.ES.01</v>
          </cell>
          <cell r="D70" t="str">
            <v>Relação De Entradas/ Saídas</v>
          </cell>
          <cell r="E70" t="str">
            <v>20 dias</v>
          </cell>
          <cell r="F70" t="str">
            <v>NA</v>
          </cell>
          <cell r="G70">
            <v>38945.333333333336</v>
          </cell>
          <cell r="H70" t="str">
            <v>NA</v>
          </cell>
          <cell r="I70" t="str">
            <v>NA</v>
          </cell>
          <cell r="J70">
            <v>38974.729166666664</v>
          </cell>
          <cell r="K70" t="str">
            <v>NA</v>
          </cell>
          <cell r="L70">
            <v>0.44</v>
          </cell>
          <cell r="M70">
            <v>10</v>
          </cell>
          <cell r="N70">
            <v>0</v>
          </cell>
          <cell r="O70">
            <v>0</v>
          </cell>
          <cell r="P70">
            <v>0</v>
          </cell>
          <cell r="Q70">
            <v>39</v>
          </cell>
          <cell r="R70">
            <v>83</v>
          </cell>
          <cell r="S70" t="str">
            <v>EQUIPE TSA[125%]</v>
          </cell>
          <cell r="T70">
            <v>38974</v>
          </cell>
        </row>
        <row r="71">
          <cell r="B71" t="str">
            <v>BT.205.MD.01</v>
          </cell>
          <cell r="D71" t="str">
            <v>Memorial Descritivo</v>
          </cell>
          <cell r="E71" t="str">
            <v>7 dias</v>
          </cell>
          <cell r="F71">
            <v>38852.333333333336</v>
          </cell>
          <cell r="G71">
            <v>38960.333333333336</v>
          </cell>
          <cell r="H71" t="str">
            <v>NA</v>
          </cell>
          <cell r="I71">
            <v>38861.729166666664</v>
          </cell>
          <cell r="J71">
            <v>38972.729166666664</v>
          </cell>
          <cell r="K71" t="str">
            <v>NA</v>
          </cell>
          <cell r="L71">
            <v>0.08</v>
          </cell>
          <cell r="M71">
            <v>1.88</v>
          </cell>
          <cell r="N71">
            <v>0</v>
          </cell>
          <cell r="O71">
            <v>0</v>
          </cell>
          <cell r="P71">
            <v>0</v>
          </cell>
          <cell r="Q71" t="str">
            <v>36;39</v>
          </cell>
          <cell r="S71" t="str">
            <v>EQUIPE TSA</v>
          </cell>
          <cell r="T71">
            <v>38972</v>
          </cell>
        </row>
        <row r="72">
          <cell r="D72" t="str">
            <v>Projeto Detalhado</v>
          </cell>
          <cell r="E72" t="str">
            <v>105 dias</v>
          </cell>
          <cell r="F72">
            <v>38845.375</v>
          </cell>
          <cell r="G72">
            <v>38866.333333333336</v>
          </cell>
          <cell r="H72">
            <v>38866.333333333336</v>
          </cell>
          <cell r="I72">
            <v>38953.729166666664</v>
          </cell>
          <cell r="J72">
            <v>39022.729166666664</v>
          </cell>
          <cell r="K72" t="str">
            <v>NA</v>
          </cell>
          <cell r="L72">
            <v>5.51</v>
          </cell>
          <cell r="M72">
            <v>126.13</v>
          </cell>
          <cell r="N72">
            <v>5.88</v>
          </cell>
          <cell r="O72">
            <v>4.66</v>
          </cell>
          <cell r="P72">
            <v>4.66</v>
          </cell>
          <cell r="T72">
            <v>39022</v>
          </cell>
        </row>
        <row r="73">
          <cell r="D73" t="str">
            <v>Tubulação</v>
          </cell>
          <cell r="E73" t="str">
            <v>8 dias</v>
          </cell>
          <cell r="F73">
            <v>38911.333333333336</v>
          </cell>
          <cell r="G73">
            <v>38987.333333333336</v>
          </cell>
          <cell r="H73" t="str">
            <v>NA</v>
          </cell>
          <cell r="I73">
            <v>38923.729166666664</v>
          </cell>
          <cell r="J73">
            <v>38996.729166666664</v>
          </cell>
          <cell r="K73" t="str">
            <v>NA</v>
          </cell>
          <cell r="L73">
            <v>0.31</v>
          </cell>
          <cell r="M73">
            <v>7</v>
          </cell>
          <cell r="N73">
            <v>0</v>
          </cell>
          <cell r="O73">
            <v>0</v>
          </cell>
          <cell r="P73">
            <v>0</v>
          </cell>
          <cell r="T73">
            <v>38996</v>
          </cell>
        </row>
        <row r="74">
          <cell r="B74" t="str">
            <v>DH.205.RT.01</v>
          </cell>
          <cell r="D74" t="str">
            <v>Relatório Técnico - Proposta Técnica Bombas</v>
          </cell>
          <cell r="E74" t="str">
            <v>8 dias</v>
          </cell>
          <cell r="F74">
            <v>38911.333333333336</v>
          </cell>
          <cell r="G74">
            <v>38987.333333333336</v>
          </cell>
          <cell r="H74" t="str">
            <v>NA</v>
          </cell>
          <cell r="I74">
            <v>38923.729166666664</v>
          </cell>
          <cell r="J74">
            <v>38996.729166666664</v>
          </cell>
          <cell r="K74" t="str">
            <v>NA</v>
          </cell>
          <cell r="L74">
            <v>0.31</v>
          </cell>
          <cell r="M74">
            <v>7</v>
          </cell>
          <cell r="N74">
            <v>0</v>
          </cell>
          <cell r="O74">
            <v>0</v>
          </cell>
          <cell r="P74">
            <v>0</v>
          </cell>
          <cell r="Q74" t="str">
            <v>42TI+45 dias</v>
          </cell>
          <cell r="S74" t="str">
            <v>EQUIPE TUB</v>
          </cell>
          <cell r="T74">
            <v>38996</v>
          </cell>
        </row>
        <row r="75">
          <cell r="D75" t="str">
            <v>Civil</v>
          </cell>
          <cell r="E75" t="str">
            <v>105 dias</v>
          </cell>
          <cell r="F75">
            <v>38845.333333333336</v>
          </cell>
          <cell r="G75">
            <v>38866.333333333336</v>
          </cell>
          <cell r="H75">
            <v>38866.333333333336</v>
          </cell>
          <cell r="I75">
            <v>38894.729166666664</v>
          </cell>
          <cell r="J75">
            <v>39022.729166666664</v>
          </cell>
          <cell r="K75" t="str">
            <v>NA</v>
          </cell>
          <cell r="L75">
            <v>1.26</v>
          </cell>
          <cell r="M75">
            <v>28.88</v>
          </cell>
          <cell r="N75">
            <v>5.88</v>
          </cell>
          <cell r="O75">
            <v>20.350000000000001</v>
          </cell>
          <cell r="P75">
            <v>20.350000000000001</v>
          </cell>
          <cell r="T75">
            <v>39022</v>
          </cell>
        </row>
        <row r="76">
          <cell r="B76" t="str">
            <v>DC.205.DD.01</v>
          </cell>
          <cell r="D76" t="str">
            <v>Desenho De Detalhamento - Transportadores</v>
          </cell>
          <cell r="E76" t="str">
            <v>18 dias</v>
          </cell>
          <cell r="F76">
            <v>38866.333333333336</v>
          </cell>
          <cell r="G76">
            <v>38995.333333333336</v>
          </cell>
          <cell r="H76" t="str">
            <v>NA</v>
          </cell>
          <cell r="I76">
            <v>38894.729166666664</v>
          </cell>
          <cell r="J76">
            <v>39022.729166666664</v>
          </cell>
          <cell r="K76" t="str">
            <v>NA</v>
          </cell>
          <cell r="L76">
            <v>0.61</v>
          </cell>
          <cell r="M76">
            <v>14</v>
          </cell>
          <cell r="N76">
            <v>0</v>
          </cell>
          <cell r="O76">
            <v>0</v>
          </cell>
          <cell r="P76">
            <v>0</v>
          </cell>
          <cell r="Q76" t="str">
            <v>32TI+45 dias</v>
          </cell>
          <cell r="S76" t="str">
            <v>EQUIPE CIV</v>
          </cell>
          <cell r="T76">
            <v>39022</v>
          </cell>
        </row>
        <row r="77">
          <cell r="B77" t="str">
            <v>DC.205.NS.01</v>
          </cell>
          <cell r="D77" t="str">
            <v>Notas De Serviço - Terraplenagem</v>
          </cell>
          <cell r="E77" t="str">
            <v>15 dias</v>
          </cell>
          <cell r="F77">
            <v>38845.333333333336</v>
          </cell>
          <cell r="G77">
            <v>38918.333333333336</v>
          </cell>
          <cell r="H77" t="str">
            <v>NA</v>
          </cell>
          <cell r="I77">
            <v>38862.729166666664</v>
          </cell>
          <cell r="J77">
            <v>38938.729166666664</v>
          </cell>
          <cell r="K77" t="str">
            <v>NA</v>
          </cell>
          <cell r="L77">
            <v>0.22</v>
          </cell>
          <cell r="M77">
            <v>5</v>
          </cell>
          <cell r="N77">
            <v>0</v>
          </cell>
          <cell r="O77">
            <v>0</v>
          </cell>
          <cell r="P77">
            <v>0</v>
          </cell>
          <cell r="Q77" t="str">
            <v>16;579II</v>
          </cell>
          <cell r="S77" t="str">
            <v>EQUIPE CIV</v>
          </cell>
          <cell r="T77">
            <v>38938</v>
          </cell>
        </row>
        <row r="78">
          <cell r="B78" t="str">
            <v>DC.205.ET.01</v>
          </cell>
          <cell r="D78" t="str">
            <v>Especificação Técnica - Terraplenagem</v>
          </cell>
          <cell r="E78" t="str">
            <v>10 dias</v>
          </cell>
          <cell r="F78">
            <v>38852.333333333336</v>
          </cell>
          <cell r="G78">
            <v>38866.333333333336</v>
          </cell>
          <cell r="H78">
            <v>38866.333333333336</v>
          </cell>
          <cell r="I78">
            <v>38866.729166666664</v>
          </cell>
          <cell r="J78">
            <v>38877.729166666664</v>
          </cell>
          <cell r="K78">
            <v>38877.729166666664</v>
          </cell>
          <cell r="L78">
            <v>0.26</v>
          </cell>
          <cell r="M78">
            <v>5.88</v>
          </cell>
          <cell r="N78">
            <v>5.88</v>
          </cell>
          <cell r="O78">
            <v>100</v>
          </cell>
          <cell r="P78">
            <v>100</v>
          </cell>
          <cell r="Q78" t="str">
            <v>16II</v>
          </cell>
          <cell r="S78" t="str">
            <v>EQUIPE CIV</v>
          </cell>
          <cell r="T78">
            <v>38877</v>
          </cell>
        </row>
        <row r="79">
          <cell r="B79" t="str">
            <v>DC.205.MC.01</v>
          </cell>
          <cell r="D79" t="str">
            <v>Memória De Cálculo - Drenagem Pluvial</v>
          </cell>
          <cell r="E79" t="str">
            <v>2 dias</v>
          </cell>
          <cell r="F79">
            <v>38866.333333333336</v>
          </cell>
          <cell r="G79">
            <v>38951.333333333336</v>
          </cell>
          <cell r="H79" t="str">
            <v>NA</v>
          </cell>
          <cell r="I79">
            <v>38868.729166666664</v>
          </cell>
          <cell r="J79">
            <v>38952.729166666664</v>
          </cell>
          <cell r="K79" t="str">
            <v>NA</v>
          </cell>
          <cell r="L79">
            <v>0.17</v>
          </cell>
          <cell r="M79">
            <v>4</v>
          </cell>
          <cell r="N79">
            <v>0</v>
          </cell>
          <cell r="O79">
            <v>0</v>
          </cell>
          <cell r="P79">
            <v>0</v>
          </cell>
          <cell r="Q79">
            <v>690</v>
          </cell>
          <cell r="S79" t="str">
            <v>EQUIPE CIV</v>
          </cell>
          <cell r="T79">
            <v>38952</v>
          </cell>
        </row>
        <row r="80">
          <cell r="D80" t="str">
            <v>Estrutura Metálica</v>
          </cell>
          <cell r="E80" t="str">
            <v>12 dias</v>
          </cell>
          <cell r="F80">
            <v>38903.333333333336</v>
          </cell>
          <cell r="G80">
            <v>38965.333333333336</v>
          </cell>
          <cell r="H80" t="str">
            <v>NA</v>
          </cell>
          <cell r="I80">
            <v>38922.729166666664</v>
          </cell>
          <cell r="J80">
            <v>38982.729166666664</v>
          </cell>
          <cell r="K80" t="str">
            <v>NA</v>
          </cell>
          <cell r="L80">
            <v>0.99</v>
          </cell>
          <cell r="M80">
            <v>22.75</v>
          </cell>
          <cell r="N80">
            <v>0</v>
          </cell>
          <cell r="O80">
            <v>0</v>
          </cell>
          <cell r="P80">
            <v>0</v>
          </cell>
          <cell r="T80">
            <v>38982</v>
          </cell>
        </row>
        <row r="81">
          <cell r="B81" t="str">
            <v>DD.205.DP.01</v>
          </cell>
          <cell r="D81" t="str">
            <v>Desenho De Projeto - Pipe Rack</v>
          </cell>
          <cell r="E81" t="str">
            <v>12 dias</v>
          </cell>
          <cell r="F81">
            <v>38903.333333333336</v>
          </cell>
          <cell r="G81">
            <v>38965.333333333336</v>
          </cell>
          <cell r="H81" t="str">
            <v>NA</v>
          </cell>
          <cell r="I81">
            <v>38919.729166666664</v>
          </cell>
          <cell r="J81">
            <v>38982.729166666664</v>
          </cell>
          <cell r="K81" t="str">
            <v>NA</v>
          </cell>
          <cell r="L81">
            <v>0.44</v>
          </cell>
          <cell r="M81">
            <v>10</v>
          </cell>
          <cell r="N81">
            <v>0</v>
          </cell>
          <cell r="O81">
            <v>0</v>
          </cell>
          <cell r="P81">
            <v>0</v>
          </cell>
          <cell r="Q81">
            <v>60</v>
          </cell>
          <cell r="R81" t="str">
            <v>80TT</v>
          </cell>
          <cell r="S81" t="str">
            <v>EQUIPE MET</v>
          </cell>
          <cell r="T81">
            <v>38982</v>
          </cell>
        </row>
        <row r="82">
          <cell r="B82" t="str">
            <v>DD.205.LM.01</v>
          </cell>
          <cell r="D82" t="str">
            <v>Lista De Materiais - Pipe Rack</v>
          </cell>
          <cell r="E82" t="str">
            <v>1 dia</v>
          </cell>
          <cell r="F82">
            <v>38919.333333333336</v>
          </cell>
          <cell r="G82">
            <v>38982.333333333336</v>
          </cell>
          <cell r="H82" t="str">
            <v>NA</v>
          </cell>
          <cell r="I82">
            <v>38922.729166666664</v>
          </cell>
          <cell r="J82">
            <v>38982.729166666664</v>
          </cell>
          <cell r="K82" t="str">
            <v>NA</v>
          </cell>
          <cell r="L82">
            <v>0.01</v>
          </cell>
          <cell r="M82">
            <v>0.25</v>
          </cell>
          <cell r="N82">
            <v>0</v>
          </cell>
          <cell r="O82">
            <v>0</v>
          </cell>
          <cell r="P82">
            <v>0</v>
          </cell>
          <cell r="Q82" t="str">
            <v>79TT</v>
          </cell>
          <cell r="S82" t="str">
            <v>EQUIPE MET</v>
          </cell>
          <cell r="T82">
            <v>38982</v>
          </cell>
        </row>
        <row r="83">
          <cell r="B83" t="str">
            <v>DD.205.MC.01</v>
          </cell>
          <cell r="D83" t="str">
            <v>Memória De Cálculo - Pipe Rack</v>
          </cell>
          <cell r="E83" t="str">
            <v>12 dias</v>
          </cell>
          <cell r="F83">
            <v>38903.333333333336</v>
          </cell>
          <cell r="G83">
            <v>38965.333333333336</v>
          </cell>
          <cell r="H83" t="str">
            <v>NA</v>
          </cell>
          <cell r="I83">
            <v>38919.729166666664</v>
          </cell>
          <cell r="J83">
            <v>38982.729166666664</v>
          </cell>
          <cell r="K83" t="str">
            <v>NA</v>
          </cell>
          <cell r="L83">
            <v>0.55000000000000004</v>
          </cell>
          <cell r="M83">
            <v>12.5</v>
          </cell>
          <cell r="N83">
            <v>0</v>
          </cell>
          <cell r="O83">
            <v>0</v>
          </cell>
          <cell r="P83">
            <v>0</v>
          </cell>
          <cell r="Q83">
            <v>60</v>
          </cell>
          <cell r="S83" t="str">
            <v>EQUIPE MET</v>
          </cell>
          <cell r="T83">
            <v>38982</v>
          </cell>
        </row>
        <row r="84">
          <cell r="D84" t="str">
            <v>Instrumentação</v>
          </cell>
          <cell r="E84" t="str">
            <v>24 dias</v>
          </cell>
          <cell r="F84">
            <v>38911.333333333336</v>
          </cell>
          <cell r="G84">
            <v>38975.333333333336</v>
          </cell>
          <cell r="H84" t="str">
            <v>NA</v>
          </cell>
          <cell r="I84">
            <v>38953.729166666664</v>
          </cell>
          <cell r="J84">
            <v>39010.729166666664</v>
          </cell>
          <cell r="K84" t="str">
            <v>NA</v>
          </cell>
          <cell r="L84">
            <v>2.95</v>
          </cell>
          <cell r="M84">
            <v>67.5</v>
          </cell>
          <cell r="N84">
            <v>0</v>
          </cell>
          <cell r="O84">
            <v>0</v>
          </cell>
          <cell r="P84">
            <v>0</v>
          </cell>
          <cell r="R84" t="str">
            <v>113;134;157;230;269;417</v>
          </cell>
          <cell r="T84">
            <v>39010</v>
          </cell>
        </row>
        <row r="85">
          <cell r="B85" t="str">
            <v>DT.205.DE.01</v>
          </cell>
          <cell r="D85" t="str">
            <v>Detalhes Típicos</v>
          </cell>
          <cell r="E85" t="str">
            <v>6 dias</v>
          </cell>
          <cell r="F85">
            <v>38911.333333333336</v>
          </cell>
          <cell r="G85">
            <v>38975.333333333336</v>
          </cell>
          <cell r="H85" t="str">
            <v>NA</v>
          </cell>
          <cell r="I85">
            <v>38923.729166666664</v>
          </cell>
          <cell r="J85">
            <v>38982.729166666664</v>
          </cell>
          <cell r="K85" t="str">
            <v>NA</v>
          </cell>
          <cell r="L85">
            <v>0.22</v>
          </cell>
          <cell r="M85">
            <v>5</v>
          </cell>
          <cell r="N85">
            <v>0</v>
          </cell>
          <cell r="O85">
            <v>0</v>
          </cell>
          <cell r="P85">
            <v>0</v>
          </cell>
          <cell r="Q85" t="str">
            <v>63;65;68</v>
          </cell>
          <cell r="R85" t="str">
            <v>84II</v>
          </cell>
          <cell r="S85" t="str">
            <v>EQUIPE TSA</v>
          </cell>
          <cell r="T85">
            <v>38982</v>
          </cell>
        </row>
        <row r="86">
          <cell r="B86" t="str">
            <v>DT.205.DI.01</v>
          </cell>
          <cell r="D86" t="str">
            <v>Diagrama De Interligação</v>
          </cell>
          <cell r="E86" t="str">
            <v>24 dias</v>
          </cell>
          <cell r="F86">
            <v>38926.333333333336</v>
          </cell>
          <cell r="G86">
            <v>38975.333333333336</v>
          </cell>
          <cell r="H86" t="str">
            <v>NA</v>
          </cell>
          <cell r="I86">
            <v>38953.729166666664</v>
          </cell>
          <cell r="J86">
            <v>39010.729166666664</v>
          </cell>
          <cell r="K86" t="str">
            <v>NA</v>
          </cell>
          <cell r="L86">
            <v>2.73</v>
          </cell>
          <cell r="M86">
            <v>62.5</v>
          </cell>
          <cell r="N86">
            <v>0</v>
          </cell>
          <cell r="O86">
            <v>0</v>
          </cell>
          <cell r="P86">
            <v>0</v>
          </cell>
          <cell r="Q86" t="str">
            <v>83II</v>
          </cell>
          <cell r="S86" t="str">
            <v>EQUIPE TSA[200%]</v>
          </cell>
          <cell r="T86">
            <v>39010</v>
          </cell>
        </row>
        <row r="87">
          <cell r="B87" t="str">
            <v>1.1.2</v>
          </cell>
          <cell r="C87" t="str">
            <v>210A</v>
          </cell>
          <cell r="D87" t="str">
            <v>Britagem Primária (1A)</v>
          </cell>
          <cell r="E87" t="str">
            <v>107 dias</v>
          </cell>
          <cell r="F87">
            <v>38811.333333333336</v>
          </cell>
          <cell r="G87">
            <v>38862.333333333336</v>
          </cell>
          <cell r="H87">
            <v>38862.333333333336</v>
          </cell>
          <cell r="I87">
            <v>38945.729166666664</v>
          </cell>
          <cell r="J87">
            <v>39022.729166666664</v>
          </cell>
          <cell r="K87" t="str">
            <v>NA</v>
          </cell>
          <cell r="L87">
            <v>5.62</v>
          </cell>
          <cell r="M87">
            <v>128.5</v>
          </cell>
          <cell r="N87">
            <v>21.66</v>
          </cell>
          <cell r="O87">
            <v>16.86</v>
          </cell>
          <cell r="P87">
            <v>16.86</v>
          </cell>
          <cell r="T87">
            <v>39022</v>
          </cell>
        </row>
        <row r="88">
          <cell r="D88" t="str">
            <v>Projeto Básico</v>
          </cell>
          <cell r="E88" t="str">
            <v>59 dias</v>
          </cell>
          <cell r="F88">
            <v>38811.333333333336</v>
          </cell>
          <cell r="G88">
            <v>38862.333333333336</v>
          </cell>
          <cell r="H88">
            <v>38862.333333333336</v>
          </cell>
          <cell r="I88">
            <v>38845.729166666664</v>
          </cell>
          <cell r="J88">
            <v>38950.729166666664</v>
          </cell>
          <cell r="K88" t="str">
            <v>NA</v>
          </cell>
          <cell r="L88">
            <v>1.54</v>
          </cell>
          <cell r="M88">
            <v>35.130000000000003</v>
          </cell>
          <cell r="N88">
            <v>21.66</v>
          </cell>
          <cell r="O88">
            <v>61.67</v>
          </cell>
          <cell r="P88">
            <v>61.67</v>
          </cell>
          <cell r="T88">
            <v>38950</v>
          </cell>
        </row>
        <row r="89">
          <cell r="D89" t="str">
            <v>Processo</v>
          </cell>
          <cell r="E89" t="str">
            <v>14 dias</v>
          </cell>
          <cell r="F89">
            <v>38824.333333333336</v>
          </cell>
          <cell r="G89">
            <v>38908.333333333336</v>
          </cell>
          <cell r="H89">
            <v>38908.333333333336</v>
          </cell>
          <cell r="I89">
            <v>38825.729166666664</v>
          </cell>
          <cell r="J89">
            <v>38925.729166666664</v>
          </cell>
          <cell r="K89" t="str">
            <v>NA</v>
          </cell>
          <cell r="L89">
            <v>0.17</v>
          </cell>
          <cell r="M89">
            <v>3.88</v>
          </cell>
          <cell r="N89">
            <v>3.69</v>
          </cell>
          <cell r="O89">
            <v>95.16</v>
          </cell>
          <cell r="P89">
            <v>95.16</v>
          </cell>
          <cell r="T89">
            <v>38925</v>
          </cell>
        </row>
        <row r="90">
          <cell r="B90" t="str">
            <v>BP.210.FD.01</v>
          </cell>
          <cell r="D90" t="str">
            <v>Folha De Dados - Britador e Peneira</v>
          </cell>
          <cell r="E90" t="str">
            <v>14 dias</v>
          </cell>
          <cell r="F90">
            <v>38824.333333333336</v>
          </cell>
          <cell r="G90">
            <v>38908.333333333336</v>
          </cell>
          <cell r="H90">
            <v>38908.333333333336</v>
          </cell>
          <cell r="I90">
            <v>38825.729166666664</v>
          </cell>
          <cell r="J90">
            <v>38925.729166666664</v>
          </cell>
          <cell r="K90" t="str">
            <v>NA</v>
          </cell>
          <cell r="L90">
            <v>0.17</v>
          </cell>
          <cell r="M90">
            <v>3.88</v>
          </cell>
          <cell r="N90">
            <v>3.69</v>
          </cell>
          <cell r="O90">
            <v>95.16</v>
          </cell>
          <cell r="P90">
            <v>95.16</v>
          </cell>
          <cell r="Q90" t="str">
            <v>14II</v>
          </cell>
          <cell r="R90" t="str">
            <v>365II</v>
          </cell>
          <cell r="S90" t="str">
            <v>EQUIPE PRO[71%]</v>
          </cell>
          <cell r="T90">
            <v>38925</v>
          </cell>
        </row>
        <row r="91">
          <cell r="D91" t="str">
            <v>Mecânica</v>
          </cell>
          <cell r="E91" t="str">
            <v>59 dias</v>
          </cell>
          <cell r="F91">
            <v>38811.333333333336</v>
          </cell>
          <cell r="G91">
            <v>38862.333333333336</v>
          </cell>
          <cell r="H91">
            <v>38862.333333333336</v>
          </cell>
          <cell r="I91">
            <v>38845.729166666664</v>
          </cell>
          <cell r="J91">
            <v>38950.729166666664</v>
          </cell>
          <cell r="K91" t="str">
            <v>NA</v>
          </cell>
          <cell r="L91">
            <v>0.93</v>
          </cell>
          <cell r="M91">
            <v>21.38</v>
          </cell>
          <cell r="N91">
            <v>17.079999999999998</v>
          </cell>
          <cell r="O91">
            <v>79.88</v>
          </cell>
          <cell r="P91">
            <v>79.88</v>
          </cell>
          <cell r="T91">
            <v>38950</v>
          </cell>
        </row>
        <row r="92">
          <cell r="B92" t="str">
            <v>BB.210.DB.01</v>
          </cell>
          <cell r="D92" t="str">
            <v>Desenho Básico - Britagem e Pereiramento Primário</v>
          </cell>
          <cell r="E92" t="str">
            <v>44 dias</v>
          </cell>
          <cell r="F92">
            <v>38811.333333333336</v>
          </cell>
          <cell r="G92">
            <v>38862.333333333336</v>
          </cell>
          <cell r="H92">
            <v>38862.333333333336</v>
          </cell>
          <cell r="I92">
            <v>38827.729166666664</v>
          </cell>
          <cell r="J92">
            <v>38925.729166666664</v>
          </cell>
          <cell r="K92" t="str">
            <v>NA</v>
          </cell>
          <cell r="L92">
            <v>0.26</v>
          </cell>
          <cell r="M92">
            <v>6</v>
          </cell>
          <cell r="N92">
            <v>5.4</v>
          </cell>
          <cell r="O92">
            <v>90</v>
          </cell>
          <cell r="P92">
            <v>90</v>
          </cell>
          <cell r="Q92" t="str">
            <v>14II</v>
          </cell>
          <cell r="R92" t="str">
            <v>96;93;119II;161II;91;92;99;102;308II;367</v>
          </cell>
          <cell r="S92" t="str">
            <v>EQUIPE MEC[50%]</v>
          </cell>
          <cell r="T92">
            <v>38925</v>
          </cell>
        </row>
        <row r="93">
          <cell r="B93" t="str">
            <v>BB.210.DB.02</v>
          </cell>
          <cell r="D93" t="str">
            <v>Desenho Básico - Transports. e Alimentadores</v>
          </cell>
          <cell r="E93" t="str">
            <v>10 dias</v>
          </cell>
          <cell r="F93">
            <v>38811.333333333336</v>
          </cell>
          <cell r="G93">
            <v>38926.333333333336</v>
          </cell>
          <cell r="H93">
            <v>38926.333333333336</v>
          </cell>
          <cell r="I93">
            <v>38827.729166666664</v>
          </cell>
          <cell r="J93">
            <v>38939.729166666664</v>
          </cell>
          <cell r="K93" t="str">
            <v>NA</v>
          </cell>
          <cell r="L93">
            <v>0.22</v>
          </cell>
          <cell r="M93">
            <v>5</v>
          </cell>
          <cell r="N93">
            <v>2.1</v>
          </cell>
          <cell r="O93">
            <v>42</v>
          </cell>
          <cell r="P93">
            <v>42</v>
          </cell>
          <cell r="Q93">
            <v>90</v>
          </cell>
          <cell r="R93" t="str">
            <v>92;94II;99;120</v>
          </cell>
          <cell r="S93" t="str">
            <v>EQUIPE MEC</v>
          </cell>
          <cell r="T93">
            <v>38939</v>
          </cell>
        </row>
        <row r="94">
          <cell r="D94" t="str">
            <v>APROVAÇÃO EBX</v>
          </cell>
          <cell r="E94" t="str">
            <v>5 dias</v>
          </cell>
          <cell r="F94">
            <v>38827.333333333336</v>
          </cell>
          <cell r="G94">
            <v>38940.333333333336</v>
          </cell>
          <cell r="H94" t="str">
            <v>NA</v>
          </cell>
          <cell r="I94">
            <v>38835.729166666664</v>
          </cell>
          <cell r="J94">
            <v>38950.729166666664</v>
          </cell>
          <cell r="K94" t="str">
            <v>NA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 t="str">
            <v>#ERRO</v>
          </cell>
          <cell r="Q94" t="str">
            <v>90;91</v>
          </cell>
          <cell r="T94">
            <v>38950</v>
          </cell>
        </row>
        <row r="95">
          <cell r="B95" t="str">
            <v>BB.210.ET.01</v>
          </cell>
          <cell r="D95" t="str">
            <v>Especif. Técnica - Grelhas Vibratórios/ Aliment. Placas</v>
          </cell>
          <cell r="E95" t="str">
            <v>10 dias</v>
          </cell>
          <cell r="F95">
            <v>38827.333333333336</v>
          </cell>
          <cell r="G95">
            <v>38926.333333333336</v>
          </cell>
          <cell r="H95">
            <v>38926.333333333336</v>
          </cell>
          <cell r="I95">
            <v>38845.729166666664</v>
          </cell>
          <cell r="J95">
            <v>38939.729166666664</v>
          </cell>
          <cell r="K95" t="str">
            <v>NA</v>
          </cell>
          <cell r="L95">
            <v>0.21</v>
          </cell>
          <cell r="M95">
            <v>4.88</v>
          </cell>
          <cell r="N95">
            <v>4.63</v>
          </cell>
          <cell r="O95">
            <v>94.87</v>
          </cell>
          <cell r="P95">
            <v>94.87</v>
          </cell>
          <cell r="Q95">
            <v>90</v>
          </cell>
          <cell r="S95" t="str">
            <v>EQUIPE MEC</v>
          </cell>
          <cell r="T95">
            <v>38939</v>
          </cell>
        </row>
        <row r="96">
          <cell r="B96" t="str">
            <v>BB.210.FD.01</v>
          </cell>
          <cell r="D96" t="str">
            <v>Folha De Dados - Transportadores</v>
          </cell>
          <cell r="E96" t="str">
            <v>10 dias</v>
          </cell>
          <cell r="F96">
            <v>38840.333333333336</v>
          </cell>
          <cell r="G96">
            <v>38926.333333333336</v>
          </cell>
          <cell r="H96">
            <v>38926.333333333336</v>
          </cell>
          <cell r="I96">
            <v>38845.729166666664</v>
          </cell>
          <cell r="J96">
            <v>38939.729166666664</v>
          </cell>
          <cell r="K96" t="str">
            <v>NA</v>
          </cell>
          <cell r="L96">
            <v>0.24</v>
          </cell>
          <cell r="M96">
            <v>5.5</v>
          </cell>
          <cell r="N96">
            <v>4.95</v>
          </cell>
          <cell r="O96">
            <v>90</v>
          </cell>
          <cell r="P96">
            <v>90</v>
          </cell>
          <cell r="Q96" t="str">
            <v>91II</v>
          </cell>
          <cell r="S96" t="str">
            <v>EQUIPE MEC[30%]</v>
          </cell>
          <cell r="T96">
            <v>38939</v>
          </cell>
        </row>
        <row r="97">
          <cell r="D97" t="str">
            <v>Estrutura Metálica</v>
          </cell>
          <cell r="E97" t="str">
            <v>10 dias</v>
          </cell>
          <cell r="F97">
            <v>38827.333333333336</v>
          </cell>
          <cell r="G97">
            <v>38926.333333333336</v>
          </cell>
          <cell r="H97">
            <v>38926.333333333336</v>
          </cell>
          <cell r="I97">
            <v>38845.729166666664</v>
          </cell>
          <cell r="J97">
            <v>38939.729166666664</v>
          </cell>
          <cell r="K97" t="str">
            <v>NA</v>
          </cell>
          <cell r="L97">
            <v>0.43</v>
          </cell>
          <cell r="M97">
            <v>9.8800000000000008</v>
          </cell>
          <cell r="N97">
            <v>0.9</v>
          </cell>
          <cell r="O97">
            <v>9.11</v>
          </cell>
          <cell r="P97">
            <v>9.11</v>
          </cell>
          <cell r="T97">
            <v>38939</v>
          </cell>
        </row>
        <row r="98">
          <cell r="B98" t="str">
            <v>BD.210.MC.01</v>
          </cell>
          <cell r="D98" t="str">
            <v>Memória De Cálculo</v>
          </cell>
          <cell r="E98" t="str">
            <v>10 dias</v>
          </cell>
          <cell r="F98">
            <v>38827.333333333336</v>
          </cell>
          <cell r="G98">
            <v>38926.333333333336</v>
          </cell>
          <cell r="H98">
            <v>38926.333333333336</v>
          </cell>
          <cell r="I98">
            <v>38845.729166666664</v>
          </cell>
          <cell r="J98">
            <v>38939.729166666664</v>
          </cell>
          <cell r="K98" t="str">
            <v>NA</v>
          </cell>
          <cell r="L98">
            <v>0.43</v>
          </cell>
          <cell r="M98">
            <v>9.8800000000000008</v>
          </cell>
          <cell r="N98">
            <v>0.9</v>
          </cell>
          <cell r="O98">
            <v>9.11</v>
          </cell>
          <cell r="P98">
            <v>9.11</v>
          </cell>
          <cell r="Q98">
            <v>90</v>
          </cell>
          <cell r="R98" t="str">
            <v>102II</v>
          </cell>
          <cell r="S98" t="str">
            <v>EQUIPE MET</v>
          </cell>
          <cell r="T98">
            <v>38939</v>
          </cell>
        </row>
        <row r="99">
          <cell r="D99" t="str">
            <v>Projeto Detalhado</v>
          </cell>
          <cell r="E99" t="str">
            <v>63 dias</v>
          </cell>
          <cell r="F99">
            <v>38870.333333333336</v>
          </cell>
          <cell r="G99">
            <v>38926.333333333336</v>
          </cell>
          <cell r="H99" t="str">
            <v>NA</v>
          </cell>
          <cell r="I99">
            <v>38945.729166666664</v>
          </cell>
          <cell r="J99">
            <v>39022.729166666664</v>
          </cell>
          <cell r="K99" t="str">
            <v>NA</v>
          </cell>
          <cell r="L99">
            <v>4.08</v>
          </cell>
          <cell r="M99">
            <v>93.38</v>
          </cell>
          <cell r="N99">
            <v>0</v>
          </cell>
          <cell r="O99">
            <v>0</v>
          </cell>
          <cell r="P99">
            <v>0</v>
          </cell>
          <cell r="T99">
            <v>39022</v>
          </cell>
        </row>
        <row r="100">
          <cell r="D100" t="str">
            <v>Mecânica</v>
          </cell>
          <cell r="E100" t="str">
            <v>9 dias</v>
          </cell>
          <cell r="F100">
            <v>38870.333333333336</v>
          </cell>
          <cell r="G100">
            <v>38951.333333333336</v>
          </cell>
          <cell r="H100" t="str">
            <v>NA</v>
          </cell>
          <cell r="I100">
            <v>38897.729166666664</v>
          </cell>
          <cell r="J100">
            <v>38961.729166666664</v>
          </cell>
          <cell r="K100" t="str">
            <v>NA</v>
          </cell>
          <cell r="L100">
            <v>0.96</v>
          </cell>
          <cell r="M100">
            <v>22</v>
          </cell>
          <cell r="N100">
            <v>0</v>
          </cell>
          <cell r="O100">
            <v>0</v>
          </cell>
          <cell r="P100">
            <v>0</v>
          </cell>
          <cell r="T100">
            <v>38961</v>
          </cell>
        </row>
        <row r="101">
          <cell r="B101" t="str">
            <v>DB.210.DD.02</v>
          </cell>
          <cell r="D101" t="str">
            <v>Desenho De Detalhamento - Caldeiraria/ Chute</v>
          </cell>
          <cell r="E101" t="str">
            <v>8 dias</v>
          </cell>
          <cell r="F101">
            <v>38870.333333333336</v>
          </cell>
          <cell r="G101">
            <v>38952.333333333336</v>
          </cell>
          <cell r="H101" t="str">
            <v>NA</v>
          </cell>
          <cell r="I101">
            <v>38882.729166666664</v>
          </cell>
          <cell r="J101">
            <v>38961.729166666664</v>
          </cell>
          <cell r="K101" t="str">
            <v>NA</v>
          </cell>
          <cell r="L101">
            <v>0.74</v>
          </cell>
          <cell r="M101">
            <v>17</v>
          </cell>
          <cell r="N101">
            <v>0</v>
          </cell>
          <cell r="O101">
            <v>0</v>
          </cell>
          <cell r="P101">
            <v>0</v>
          </cell>
          <cell r="Q101" t="str">
            <v>30TI+10 dias;90;91</v>
          </cell>
          <cell r="R101" t="str">
            <v>100TT</v>
          </cell>
          <cell r="S101" t="str">
            <v>EQUIPE MEC</v>
          </cell>
          <cell r="T101">
            <v>38961</v>
          </cell>
        </row>
        <row r="102">
          <cell r="B102" t="str">
            <v>DB.210.DM.02</v>
          </cell>
          <cell r="D102" t="str">
            <v>Diagrama De Montagem - Moega e Britagem</v>
          </cell>
          <cell r="E102" t="str">
            <v>9 dias</v>
          </cell>
          <cell r="F102">
            <v>38882.333333333336</v>
          </cell>
          <cell r="G102">
            <v>38951.333333333336</v>
          </cell>
          <cell r="H102" t="str">
            <v>NA</v>
          </cell>
          <cell r="I102">
            <v>38897.729166666664</v>
          </cell>
          <cell r="J102">
            <v>38961.729166666664</v>
          </cell>
          <cell r="K102" t="str">
            <v>NA</v>
          </cell>
          <cell r="L102">
            <v>0.22</v>
          </cell>
          <cell r="M102">
            <v>5</v>
          </cell>
          <cell r="N102">
            <v>0</v>
          </cell>
          <cell r="O102">
            <v>0</v>
          </cell>
          <cell r="P102">
            <v>0</v>
          </cell>
          <cell r="Q102" t="str">
            <v>99TT</v>
          </cell>
          <cell r="R102">
            <v>104</v>
          </cell>
          <cell r="S102" t="str">
            <v>EQUIPE MEC</v>
          </cell>
          <cell r="T102">
            <v>38961</v>
          </cell>
        </row>
        <row r="103">
          <cell r="D103" t="str">
            <v>Civil</v>
          </cell>
          <cell r="E103" t="str">
            <v>19 dias</v>
          </cell>
          <cell r="F103">
            <v>38870.333333333336</v>
          </cell>
          <cell r="G103">
            <v>38926.333333333336</v>
          </cell>
          <cell r="H103" t="str">
            <v>NA</v>
          </cell>
          <cell r="I103">
            <v>38901.729166666664</v>
          </cell>
          <cell r="J103">
            <v>38954.729166666664</v>
          </cell>
          <cell r="K103" t="str">
            <v>NA</v>
          </cell>
          <cell r="L103">
            <v>0.79</v>
          </cell>
          <cell r="M103">
            <v>18</v>
          </cell>
          <cell r="N103">
            <v>0</v>
          </cell>
          <cell r="O103">
            <v>0</v>
          </cell>
          <cell r="P103">
            <v>0</v>
          </cell>
          <cell r="T103">
            <v>38954</v>
          </cell>
        </row>
        <row r="104">
          <cell r="B104" t="str">
            <v>DC.210.DD.01</v>
          </cell>
          <cell r="D104" t="str">
            <v>Desenho De Detalhamento - Moega e Britagem</v>
          </cell>
          <cell r="E104" t="str">
            <v>19 dias</v>
          </cell>
          <cell r="F104">
            <v>38870.333333333336</v>
          </cell>
          <cell r="G104">
            <v>38926.333333333336</v>
          </cell>
          <cell r="H104" t="str">
            <v>NA</v>
          </cell>
          <cell r="I104">
            <v>38901.729166666664</v>
          </cell>
          <cell r="J104">
            <v>38954.729166666664</v>
          </cell>
          <cell r="K104" t="str">
            <v>NA</v>
          </cell>
          <cell r="L104">
            <v>0.79</v>
          </cell>
          <cell r="M104">
            <v>18</v>
          </cell>
          <cell r="N104">
            <v>0</v>
          </cell>
          <cell r="O104">
            <v>0</v>
          </cell>
          <cell r="P104">
            <v>0</v>
          </cell>
          <cell r="Q104" t="str">
            <v>90;96II</v>
          </cell>
          <cell r="R104">
            <v>109</v>
          </cell>
          <cell r="S104" t="str">
            <v>EQUIPE CIV</v>
          </cell>
          <cell r="T104">
            <v>38954</v>
          </cell>
        </row>
        <row r="105">
          <cell r="D105" t="str">
            <v>Estrutura Metálica</v>
          </cell>
          <cell r="E105" t="str">
            <v>17 dias</v>
          </cell>
          <cell r="F105">
            <v>38897.333333333336</v>
          </cell>
          <cell r="G105">
            <v>38964.333333333336</v>
          </cell>
          <cell r="H105" t="str">
            <v>NA</v>
          </cell>
          <cell r="I105">
            <v>38936.729166666664</v>
          </cell>
          <cell r="J105">
            <v>38988.729166666664</v>
          </cell>
          <cell r="K105" t="str">
            <v>NA</v>
          </cell>
          <cell r="L105">
            <v>1.67</v>
          </cell>
          <cell r="M105">
            <v>38.25</v>
          </cell>
          <cell r="N105">
            <v>0</v>
          </cell>
          <cell r="O105">
            <v>0</v>
          </cell>
          <cell r="P105">
            <v>0</v>
          </cell>
          <cell r="T105">
            <v>38988</v>
          </cell>
        </row>
        <row r="106">
          <cell r="B106" t="str">
            <v>DD.210.DP.01</v>
          </cell>
          <cell r="D106" t="str">
            <v>Desenho De Projeto - Moega e Britagem</v>
          </cell>
          <cell r="E106" t="str">
            <v>10 dias</v>
          </cell>
          <cell r="F106">
            <v>38897.333333333336</v>
          </cell>
          <cell r="G106">
            <v>38964.333333333336</v>
          </cell>
          <cell r="H106" t="str">
            <v>NA</v>
          </cell>
          <cell r="I106">
            <v>38911.729166666664</v>
          </cell>
          <cell r="J106">
            <v>38979.729166666664</v>
          </cell>
          <cell r="K106" t="str">
            <v>NA</v>
          </cell>
          <cell r="L106">
            <v>0.48</v>
          </cell>
          <cell r="M106">
            <v>11</v>
          </cell>
          <cell r="N106">
            <v>0</v>
          </cell>
          <cell r="O106">
            <v>0</v>
          </cell>
          <cell r="P106">
            <v>0</v>
          </cell>
          <cell r="Q106">
            <v>100</v>
          </cell>
          <cell r="R106" t="str">
            <v>105;106II</v>
          </cell>
          <cell r="S106" t="str">
            <v>EQUIPE MET</v>
          </cell>
          <cell r="T106">
            <v>38979</v>
          </cell>
        </row>
        <row r="107">
          <cell r="B107" t="str">
            <v>DD.210.LM.01</v>
          </cell>
          <cell r="D107" t="str">
            <v>Lista De Materiais - Moega e Britagem</v>
          </cell>
          <cell r="E107" t="str">
            <v>2 dias</v>
          </cell>
          <cell r="F107">
            <v>38911.333333333336</v>
          </cell>
          <cell r="G107">
            <v>38980.333333333336</v>
          </cell>
          <cell r="H107" t="str">
            <v>NA</v>
          </cell>
          <cell r="I107">
            <v>38915.729166666664</v>
          </cell>
          <cell r="J107">
            <v>38981.729166666664</v>
          </cell>
          <cell r="K107" t="str">
            <v>NA</v>
          </cell>
          <cell r="L107">
            <v>0.03</v>
          </cell>
          <cell r="M107">
            <v>0.75</v>
          </cell>
          <cell r="N107">
            <v>0</v>
          </cell>
          <cell r="O107">
            <v>0</v>
          </cell>
          <cell r="P107">
            <v>0</v>
          </cell>
          <cell r="Q107">
            <v>104</v>
          </cell>
          <cell r="S107" t="str">
            <v>EQUIPE MET</v>
          </cell>
          <cell r="T107">
            <v>38981</v>
          </cell>
        </row>
        <row r="108">
          <cell r="B108" t="str">
            <v>DD.210.MC.01</v>
          </cell>
          <cell r="D108" t="str">
            <v>Memória De Cálculo - Moega e Britagem</v>
          </cell>
          <cell r="E108" t="str">
            <v>17 dias</v>
          </cell>
          <cell r="F108">
            <v>38911.333333333336</v>
          </cell>
          <cell r="G108">
            <v>38964.333333333336</v>
          </cell>
          <cell r="H108" t="str">
            <v>NA</v>
          </cell>
          <cell r="I108">
            <v>38936.729166666664</v>
          </cell>
          <cell r="J108">
            <v>38988.729166666664</v>
          </cell>
          <cell r="K108" t="str">
            <v>NA</v>
          </cell>
          <cell r="L108">
            <v>1.1599999999999999</v>
          </cell>
          <cell r="M108">
            <v>26.5</v>
          </cell>
          <cell r="N108">
            <v>0</v>
          </cell>
          <cell r="O108">
            <v>0</v>
          </cell>
          <cell r="P108">
            <v>0</v>
          </cell>
          <cell r="Q108" t="str">
            <v>104II</v>
          </cell>
          <cell r="S108" t="str">
            <v>EQUIPE MET</v>
          </cell>
          <cell r="T108">
            <v>38988</v>
          </cell>
        </row>
        <row r="109">
          <cell r="D109" t="str">
            <v>Elétrica</v>
          </cell>
          <cell r="E109" t="str">
            <v>30 dias</v>
          </cell>
          <cell r="F109">
            <v>38901.333333333336</v>
          </cell>
          <cell r="G109">
            <v>38957.333333333336</v>
          </cell>
          <cell r="H109" t="str">
            <v>NA</v>
          </cell>
          <cell r="I109">
            <v>38945.729166666664</v>
          </cell>
          <cell r="J109">
            <v>39000.729166666664</v>
          </cell>
          <cell r="K109" t="str">
            <v>NA</v>
          </cell>
          <cell r="L109">
            <v>0.56999999999999995</v>
          </cell>
          <cell r="M109">
            <v>13.13</v>
          </cell>
          <cell r="N109">
            <v>0</v>
          </cell>
          <cell r="O109">
            <v>0</v>
          </cell>
          <cell r="P109">
            <v>0</v>
          </cell>
          <cell r="T109">
            <v>39000</v>
          </cell>
        </row>
        <row r="110">
          <cell r="D110" t="str">
            <v>Desenho De Detalhamento</v>
          </cell>
          <cell r="E110" t="str">
            <v>22 dias</v>
          </cell>
          <cell r="F110">
            <v>38901.333333333336</v>
          </cell>
          <cell r="G110">
            <v>38957.333333333336</v>
          </cell>
          <cell r="H110" t="str">
            <v>NA</v>
          </cell>
          <cell r="I110">
            <v>38945.729166666664</v>
          </cell>
          <cell r="J110">
            <v>38988.729166666664</v>
          </cell>
          <cell r="K110" t="str">
            <v>NA</v>
          </cell>
          <cell r="L110">
            <v>0.44</v>
          </cell>
          <cell r="M110">
            <v>10</v>
          </cell>
          <cell r="N110">
            <v>0</v>
          </cell>
          <cell r="O110">
            <v>0</v>
          </cell>
          <cell r="P110">
            <v>0</v>
          </cell>
          <cell r="R110">
            <v>111</v>
          </cell>
          <cell r="T110">
            <v>38988</v>
          </cell>
        </row>
        <row r="111">
          <cell r="B111" t="str">
            <v>DE.210.DD.01</v>
          </cell>
          <cell r="D111" t="str">
            <v>Disposição De Força, Controle e Aterramento</v>
          </cell>
          <cell r="E111" t="str">
            <v>11 dias</v>
          </cell>
          <cell r="F111">
            <v>38901.333333333336</v>
          </cell>
          <cell r="G111">
            <v>38957.333333333336</v>
          </cell>
          <cell r="H111" t="str">
            <v>NA</v>
          </cell>
          <cell r="I111">
            <v>38916.729166666664</v>
          </cell>
          <cell r="J111">
            <v>38973.729166666664</v>
          </cell>
          <cell r="K111" t="str">
            <v>NA</v>
          </cell>
          <cell r="L111">
            <v>0.22</v>
          </cell>
          <cell r="M111">
            <v>5</v>
          </cell>
          <cell r="N111">
            <v>0</v>
          </cell>
          <cell r="O111">
            <v>0</v>
          </cell>
          <cell r="P111">
            <v>0</v>
          </cell>
          <cell r="Q111">
            <v>102</v>
          </cell>
          <cell r="R111">
            <v>110</v>
          </cell>
          <cell r="S111" t="str">
            <v>EQUIPE ELE</v>
          </cell>
          <cell r="T111">
            <v>38973</v>
          </cell>
        </row>
        <row r="112">
          <cell r="B112" t="str">
            <v>DE.210.DD.02</v>
          </cell>
          <cell r="D112" t="str">
            <v>Iluminação</v>
          </cell>
          <cell r="E112" t="str">
            <v>11 dias</v>
          </cell>
          <cell r="F112">
            <v>38915.333333333336</v>
          </cell>
          <cell r="G112">
            <v>38974.333333333336</v>
          </cell>
          <cell r="H112" t="str">
            <v>NA</v>
          </cell>
          <cell r="I112">
            <v>38930.729166666664</v>
          </cell>
          <cell r="J112">
            <v>38988.729166666664</v>
          </cell>
          <cell r="K112" t="str">
            <v>NA</v>
          </cell>
          <cell r="L112">
            <v>0.22</v>
          </cell>
          <cell r="M112">
            <v>5</v>
          </cell>
          <cell r="N112">
            <v>0</v>
          </cell>
          <cell r="O112">
            <v>0</v>
          </cell>
          <cell r="P112">
            <v>0</v>
          </cell>
          <cell r="Q112">
            <v>109</v>
          </cell>
          <cell r="S112" t="str">
            <v>EQUIPE ELE</v>
          </cell>
          <cell r="T112">
            <v>38988</v>
          </cell>
        </row>
        <row r="113">
          <cell r="B113" t="str">
            <v>DE.210.LC.01</v>
          </cell>
          <cell r="D113" t="str">
            <v>Lista De Linhas/ Cabos</v>
          </cell>
          <cell r="E113" t="str">
            <v>8 dias</v>
          </cell>
          <cell r="F113">
            <v>38931.333333333336</v>
          </cell>
          <cell r="G113">
            <v>38989.333333333336</v>
          </cell>
          <cell r="H113" t="str">
            <v>NA</v>
          </cell>
          <cell r="I113">
            <v>38945.729166666664</v>
          </cell>
          <cell r="J113">
            <v>39000.729166666664</v>
          </cell>
          <cell r="K113" t="str">
            <v>NA</v>
          </cell>
          <cell r="L113">
            <v>0.14000000000000001</v>
          </cell>
          <cell r="M113">
            <v>3.13</v>
          </cell>
          <cell r="N113">
            <v>0</v>
          </cell>
          <cell r="O113">
            <v>0</v>
          </cell>
          <cell r="P113">
            <v>0</v>
          </cell>
          <cell r="Q113">
            <v>108</v>
          </cell>
          <cell r="S113" t="str">
            <v>EQUIPE ELE</v>
          </cell>
          <cell r="T113">
            <v>39000</v>
          </cell>
        </row>
        <row r="114">
          <cell r="D114" t="str">
            <v>Instrumentação</v>
          </cell>
          <cell r="E114" t="str">
            <v>8 dias</v>
          </cell>
          <cell r="F114">
            <v>38931.333333333336</v>
          </cell>
          <cell r="G114">
            <v>39013.333333333336</v>
          </cell>
          <cell r="H114" t="str">
            <v>NA</v>
          </cell>
          <cell r="I114">
            <v>38945.729166666664</v>
          </cell>
          <cell r="J114">
            <v>39022.729166666664</v>
          </cell>
          <cell r="K114" t="str">
            <v>NA</v>
          </cell>
          <cell r="L114">
            <v>0.09</v>
          </cell>
          <cell r="M114">
            <v>2</v>
          </cell>
          <cell r="N114">
            <v>0</v>
          </cell>
          <cell r="O114">
            <v>0</v>
          </cell>
          <cell r="P114">
            <v>0</v>
          </cell>
          <cell r="T114">
            <v>39022</v>
          </cell>
        </row>
        <row r="115">
          <cell r="B115" t="str">
            <v>DT.210.AJ.01</v>
          </cell>
          <cell r="D115" t="str">
            <v>Arranjos/ Layout’s/ Plano Diretor - Locação De Instrumentos</v>
          </cell>
          <cell r="E115" t="str">
            <v>8 dias</v>
          </cell>
          <cell r="F115">
            <v>38931.333333333336</v>
          </cell>
          <cell r="G115">
            <v>39013.333333333336</v>
          </cell>
          <cell r="H115" t="str">
            <v>NA</v>
          </cell>
          <cell r="I115">
            <v>38945.729166666664</v>
          </cell>
          <cell r="J115">
            <v>39022.729166666664</v>
          </cell>
          <cell r="K115" t="str">
            <v>NA</v>
          </cell>
          <cell r="L115">
            <v>0.09</v>
          </cell>
          <cell r="M115">
            <v>2</v>
          </cell>
          <cell r="N115">
            <v>0</v>
          </cell>
          <cell r="O115">
            <v>0</v>
          </cell>
          <cell r="P115">
            <v>0</v>
          </cell>
          <cell r="Q115">
            <v>82</v>
          </cell>
          <cell r="S115" t="str">
            <v>EQUIPE TSA</v>
          </cell>
          <cell r="T115">
            <v>39022</v>
          </cell>
        </row>
        <row r="116">
          <cell r="B116" t="str">
            <v>1.1.3</v>
          </cell>
          <cell r="C116" t="str">
            <v>220A</v>
          </cell>
          <cell r="D116" t="str">
            <v>Britagem Secundária (1B)</v>
          </cell>
          <cell r="E116" t="str">
            <v>75 dias</v>
          </cell>
          <cell r="F116">
            <v>38814.333333333336</v>
          </cell>
          <cell r="G116">
            <v>38905.333333333336</v>
          </cell>
          <cell r="H116">
            <v>38905.333333333336</v>
          </cell>
          <cell r="I116">
            <v>38846.729166666664</v>
          </cell>
          <cell r="J116">
            <v>39017.729166666664</v>
          </cell>
          <cell r="K116" t="str">
            <v>NA</v>
          </cell>
          <cell r="L116">
            <v>4.5199999999999996</v>
          </cell>
          <cell r="M116">
            <v>103.5</v>
          </cell>
          <cell r="N116">
            <v>17.190000000000001</v>
          </cell>
          <cell r="O116">
            <v>16.61</v>
          </cell>
          <cell r="P116">
            <v>16.61</v>
          </cell>
          <cell r="T116">
            <v>39017</v>
          </cell>
        </row>
        <row r="117">
          <cell r="D117" t="str">
            <v>Projeto Básico</v>
          </cell>
          <cell r="E117" t="str">
            <v>31 dias</v>
          </cell>
          <cell r="F117">
            <v>38814.333333333336</v>
          </cell>
          <cell r="G117">
            <v>38905.333333333336</v>
          </cell>
          <cell r="H117">
            <v>38905.333333333336</v>
          </cell>
          <cell r="I117">
            <v>38846.729166666664</v>
          </cell>
          <cell r="J117">
            <v>38951.729166666664</v>
          </cell>
          <cell r="K117" t="str">
            <v>NA</v>
          </cell>
          <cell r="L117">
            <v>1.02</v>
          </cell>
          <cell r="M117">
            <v>23.25</v>
          </cell>
          <cell r="N117">
            <v>17.190000000000001</v>
          </cell>
          <cell r="O117">
            <v>73.92</v>
          </cell>
          <cell r="P117">
            <v>73.92</v>
          </cell>
          <cell r="T117">
            <v>38951</v>
          </cell>
        </row>
        <row r="118">
          <cell r="D118" t="str">
            <v>Processo</v>
          </cell>
          <cell r="E118" t="str">
            <v>2 dias</v>
          </cell>
          <cell r="F118" t="str">
            <v>NA</v>
          </cell>
          <cell r="G118">
            <v>38922.333333333336</v>
          </cell>
          <cell r="H118">
            <v>38922.333333333336</v>
          </cell>
          <cell r="I118" t="str">
            <v>NA</v>
          </cell>
          <cell r="J118">
            <v>38923.729166666664</v>
          </cell>
          <cell r="K118">
            <v>38923.729166666664</v>
          </cell>
          <cell r="L118">
            <v>0.08</v>
          </cell>
          <cell r="M118">
            <v>1.88</v>
          </cell>
          <cell r="N118">
            <v>1.88</v>
          </cell>
          <cell r="O118">
            <v>100</v>
          </cell>
          <cell r="P118">
            <v>100</v>
          </cell>
          <cell r="T118">
            <v>38923</v>
          </cell>
        </row>
        <row r="119">
          <cell r="B119" t="str">
            <v>BP.220.FD.01</v>
          </cell>
          <cell r="D119" t="str">
            <v>Folha De Dados - Britador Cônico</v>
          </cell>
          <cell r="E119" t="str">
            <v>2 dias</v>
          </cell>
          <cell r="F119" t="str">
            <v>NA</v>
          </cell>
          <cell r="G119">
            <v>38922.333333333336</v>
          </cell>
          <cell r="H119">
            <v>38922.333333333336</v>
          </cell>
          <cell r="I119" t="str">
            <v>NA</v>
          </cell>
          <cell r="J119">
            <v>38923.729166666664</v>
          </cell>
          <cell r="K119">
            <v>38923.729166666664</v>
          </cell>
          <cell r="L119">
            <v>0.08</v>
          </cell>
          <cell r="M119">
            <v>1.88</v>
          </cell>
          <cell r="N119">
            <v>1.88</v>
          </cell>
          <cell r="O119">
            <v>100</v>
          </cell>
          <cell r="P119">
            <v>100</v>
          </cell>
          <cell r="Q119" t="str">
            <v>14II</v>
          </cell>
          <cell r="S119" t="str">
            <v>EQUIPE PRO</v>
          </cell>
          <cell r="T119">
            <v>38923</v>
          </cell>
        </row>
        <row r="120">
          <cell r="D120" t="str">
            <v>Mecânica</v>
          </cell>
          <cell r="E120" t="str">
            <v>31 dias</v>
          </cell>
          <cell r="F120">
            <v>38814.333333333336</v>
          </cell>
          <cell r="G120">
            <v>38905.333333333336</v>
          </cell>
          <cell r="H120">
            <v>38905.333333333336</v>
          </cell>
          <cell r="I120">
            <v>38846.729166666664</v>
          </cell>
          <cell r="J120">
            <v>38951.729166666664</v>
          </cell>
          <cell r="K120" t="str">
            <v>NA</v>
          </cell>
          <cell r="L120">
            <v>0.47</v>
          </cell>
          <cell r="M120">
            <v>10.75</v>
          </cell>
          <cell r="N120">
            <v>7.88</v>
          </cell>
          <cell r="O120">
            <v>73.260000000000005</v>
          </cell>
          <cell r="P120">
            <v>73.260000000000005</v>
          </cell>
          <cell r="T120">
            <v>38951</v>
          </cell>
        </row>
        <row r="121">
          <cell r="B121" t="str">
            <v>BB.220.DB.01</v>
          </cell>
          <cell r="D121" t="str">
            <v>Desenho Básico - Britagem e Pereiramento Secundário</v>
          </cell>
          <cell r="E121" t="str">
            <v>18 dias</v>
          </cell>
          <cell r="F121">
            <v>38814.333333333336</v>
          </cell>
          <cell r="G121">
            <v>38905.333333333336</v>
          </cell>
          <cell r="H121">
            <v>38905.333333333336</v>
          </cell>
          <cell r="I121">
            <v>38846.729166666664</v>
          </cell>
          <cell r="J121">
            <v>38930.729166666664</v>
          </cell>
          <cell r="K121" t="str">
            <v>NA</v>
          </cell>
          <cell r="L121">
            <v>0.1</v>
          </cell>
          <cell r="M121">
            <v>2.25</v>
          </cell>
          <cell r="N121">
            <v>2.0299999999999998</v>
          </cell>
          <cell r="O121">
            <v>90</v>
          </cell>
          <cell r="P121">
            <v>90</v>
          </cell>
          <cell r="Q121" t="str">
            <v>90II</v>
          </cell>
          <cell r="R121" t="str">
            <v>121II;123;126;128;140II;211II</v>
          </cell>
          <cell r="S121" t="str">
            <v>EQUIPE MEC</v>
          </cell>
          <cell r="T121">
            <v>38930</v>
          </cell>
        </row>
        <row r="122">
          <cell r="B122" t="str">
            <v>BB.220.DB.02</v>
          </cell>
          <cell r="D122" t="str">
            <v>Desenho Básico - Transports. e Alimentadores</v>
          </cell>
          <cell r="E122" t="str">
            <v>6 dias</v>
          </cell>
          <cell r="F122" t="str">
            <v>NA</v>
          </cell>
          <cell r="G122">
            <v>38940.333333333336</v>
          </cell>
          <cell r="H122">
            <v>38940.333333333336</v>
          </cell>
          <cell r="I122" t="str">
            <v>NA</v>
          </cell>
          <cell r="J122">
            <v>38951.729166666664</v>
          </cell>
          <cell r="K122" t="str">
            <v>NA</v>
          </cell>
          <cell r="L122">
            <v>0.13</v>
          </cell>
          <cell r="M122">
            <v>3</v>
          </cell>
          <cell r="N122">
            <v>0.9</v>
          </cell>
          <cell r="O122">
            <v>30</v>
          </cell>
          <cell r="P122">
            <v>30</v>
          </cell>
          <cell r="Q122">
            <v>91</v>
          </cell>
          <cell r="R122" t="str">
            <v>126;141II</v>
          </cell>
          <cell r="S122" t="str">
            <v>EQUIPE MEC</v>
          </cell>
          <cell r="T122">
            <v>38951</v>
          </cell>
        </row>
        <row r="123">
          <cell r="B123" t="str">
            <v>BB.220.FD.01</v>
          </cell>
          <cell r="D123" t="str">
            <v>Folha De Dados - Transportadores</v>
          </cell>
          <cell r="E123" t="str">
            <v>5 dias</v>
          </cell>
          <cell r="F123" t="str">
            <v>NA</v>
          </cell>
          <cell r="G123">
            <v>38911.333333333336</v>
          </cell>
          <cell r="H123">
            <v>38911.333333333336</v>
          </cell>
          <cell r="I123" t="str">
            <v>NA</v>
          </cell>
          <cell r="J123">
            <v>38917.729166666664</v>
          </cell>
          <cell r="K123" t="str">
            <v>NA</v>
          </cell>
          <cell r="L123">
            <v>0.24</v>
          </cell>
          <cell r="M123">
            <v>5.5</v>
          </cell>
          <cell r="N123">
            <v>4.95</v>
          </cell>
          <cell r="O123">
            <v>90</v>
          </cell>
          <cell r="P123">
            <v>90</v>
          </cell>
          <cell r="Q123" t="str">
            <v>119II</v>
          </cell>
          <cell r="S123" t="str">
            <v>EQUIPE MEC</v>
          </cell>
          <cell r="T123">
            <v>38917</v>
          </cell>
        </row>
        <row r="124">
          <cell r="D124" t="str">
            <v>Estrutura Metálica</v>
          </cell>
          <cell r="E124" t="str">
            <v>10 dias</v>
          </cell>
          <cell r="F124" t="str">
            <v>NA</v>
          </cell>
          <cell r="G124">
            <v>38931.333333333336</v>
          </cell>
          <cell r="H124">
            <v>38931.333333333336</v>
          </cell>
          <cell r="I124" t="str">
            <v>NA</v>
          </cell>
          <cell r="J124">
            <v>38946.729166666664</v>
          </cell>
          <cell r="K124" t="str">
            <v>NA</v>
          </cell>
          <cell r="L124">
            <v>0.46</v>
          </cell>
          <cell r="M124">
            <v>10.63</v>
          </cell>
          <cell r="N124">
            <v>7.44</v>
          </cell>
          <cell r="O124">
            <v>70</v>
          </cell>
          <cell r="P124">
            <v>70</v>
          </cell>
          <cell r="T124">
            <v>38946</v>
          </cell>
        </row>
        <row r="125">
          <cell r="B125" t="str">
            <v>BD.220.MC.01</v>
          </cell>
          <cell r="D125" t="str">
            <v>Memória De Cálculo - Britagem</v>
          </cell>
          <cell r="E125" t="str">
            <v>10 dias</v>
          </cell>
          <cell r="F125" t="str">
            <v>NA</v>
          </cell>
          <cell r="G125">
            <v>38931.333333333336</v>
          </cell>
          <cell r="H125">
            <v>38931.333333333336</v>
          </cell>
          <cell r="I125" t="str">
            <v>NA</v>
          </cell>
          <cell r="J125">
            <v>38946.729166666664</v>
          </cell>
          <cell r="K125" t="str">
            <v>NA</v>
          </cell>
          <cell r="L125">
            <v>0.46</v>
          </cell>
          <cell r="M125">
            <v>10.63</v>
          </cell>
          <cell r="N125">
            <v>7.44</v>
          </cell>
          <cell r="O125">
            <v>70</v>
          </cell>
          <cell r="P125">
            <v>70</v>
          </cell>
          <cell r="Q125">
            <v>119</v>
          </cell>
          <cell r="R125" t="str">
            <v>128II</v>
          </cell>
          <cell r="S125" t="str">
            <v>EQUIPE MET</v>
          </cell>
          <cell r="T125">
            <v>38946</v>
          </cell>
        </row>
        <row r="126">
          <cell r="D126" t="str">
            <v>Projeto Detalhado</v>
          </cell>
          <cell r="E126" t="str">
            <v>57 dias</v>
          </cell>
          <cell r="F126" t="str">
            <v>NA</v>
          </cell>
          <cell r="G126">
            <v>38931.333333333336</v>
          </cell>
          <cell r="H126" t="str">
            <v>NA</v>
          </cell>
          <cell r="I126" t="str">
            <v>NA</v>
          </cell>
          <cell r="J126">
            <v>39017.729166666664</v>
          </cell>
          <cell r="K126" t="str">
            <v>NA</v>
          </cell>
          <cell r="L126">
            <v>3.51</v>
          </cell>
          <cell r="M126">
            <v>80.25</v>
          </cell>
          <cell r="N126">
            <v>0</v>
          </cell>
          <cell r="O126">
            <v>0</v>
          </cell>
          <cell r="P126">
            <v>0</v>
          </cell>
          <cell r="T126">
            <v>39017</v>
          </cell>
        </row>
        <row r="127">
          <cell r="D127" t="str">
            <v>Mecânica</v>
          </cell>
          <cell r="E127" t="str">
            <v>17 dias</v>
          </cell>
          <cell r="F127" t="str">
            <v>NA</v>
          </cell>
          <cell r="G127">
            <v>38952.333333333336</v>
          </cell>
          <cell r="H127" t="str">
            <v>NA</v>
          </cell>
          <cell r="I127" t="str">
            <v>NA</v>
          </cell>
          <cell r="J127">
            <v>38978.729166666664</v>
          </cell>
          <cell r="K127" t="str">
            <v>NA</v>
          </cell>
          <cell r="L127">
            <v>0.56999999999999995</v>
          </cell>
          <cell r="M127">
            <v>13</v>
          </cell>
          <cell r="N127">
            <v>0</v>
          </cell>
          <cell r="O127">
            <v>0</v>
          </cell>
          <cell r="P127">
            <v>0</v>
          </cell>
          <cell r="T127">
            <v>38978</v>
          </cell>
        </row>
        <row r="128">
          <cell r="B128" t="str">
            <v>DB.220.DD.01</v>
          </cell>
          <cell r="D128" t="str">
            <v>Desenho Detalhamento - Silo/ Chutes</v>
          </cell>
          <cell r="E128" t="str">
            <v>17 dias</v>
          </cell>
          <cell r="F128" t="str">
            <v>NA</v>
          </cell>
          <cell r="G128">
            <v>38952.333333333336</v>
          </cell>
          <cell r="H128" t="str">
            <v>NA</v>
          </cell>
          <cell r="I128" t="str">
            <v>NA</v>
          </cell>
          <cell r="J128">
            <v>38978.729166666664</v>
          </cell>
          <cell r="K128" t="str">
            <v>NA</v>
          </cell>
          <cell r="L128">
            <v>0.56999999999999995</v>
          </cell>
          <cell r="M128">
            <v>13</v>
          </cell>
          <cell r="N128">
            <v>0</v>
          </cell>
          <cell r="O128">
            <v>0</v>
          </cell>
          <cell r="P128">
            <v>0</v>
          </cell>
          <cell r="Q128" t="str">
            <v>30TI+10 dias;119;120</v>
          </cell>
          <cell r="R128">
            <v>130</v>
          </cell>
          <cell r="S128" t="str">
            <v>EQUIPE MEC</v>
          </cell>
          <cell r="T128">
            <v>38978</v>
          </cell>
        </row>
        <row r="129">
          <cell r="D129" t="str">
            <v>Civil</v>
          </cell>
          <cell r="E129" t="str">
            <v>16 dias</v>
          </cell>
          <cell r="F129" t="str">
            <v>NA</v>
          </cell>
          <cell r="G129">
            <v>38931.333333333336</v>
          </cell>
          <cell r="H129" t="str">
            <v>NA</v>
          </cell>
          <cell r="I129" t="str">
            <v>NA</v>
          </cell>
          <cell r="J129">
            <v>38954.729166666664</v>
          </cell>
          <cell r="K129" t="str">
            <v>NA</v>
          </cell>
          <cell r="L129">
            <v>0.39</v>
          </cell>
          <cell r="M129">
            <v>9</v>
          </cell>
          <cell r="N129">
            <v>0</v>
          </cell>
          <cell r="O129">
            <v>0</v>
          </cell>
          <cell r="P129">
            <v>0</v>
          </cell>
          <cell r="T129">
            <v>38954</v>
          </cell>
        </row>
        <row r="130">
          <cell r="B130" t="str">
            <v>DC.220.DD.01</v>
          </cell>
          <cell r="D130" t="str">
            <v>Desenho De Detalhamento - Peneiramento/ Britagem</v>
          </cell>
          <cell r="E130" t="str">
            <v>16 dias</v>
          </cell>
          <cell r="F130" t="str">
            <v>NA</v>
          </cell>
          <cell r="G130">
            <v>38931.333333333336</v>
          </cell>
          <cell r="H130" t="str">
            <v>NA</v>
          </cell>
          <cell r="I130" t="str">
            <v>NA</v>
          </cell>
          <cell r="J130">
            <v>38954.729166666664</v>
          </cell>
          <cell r="K130" t="str">
            <v>NA</v>
          </cell>
          <cell r="L130">
            <v>0.39</v>
          </cell>
          <cell r="M130">
            <v>9</v>
          </cell>
          <cell r="N130">
            <v>0</v>
          </cell>
          <cell r="O130">
            <v>0</v>
          </cell>
          <cell r="P130">
            <v>0</v>
          </cell>
          <cell r="Q130" t="str">
            <v>119;123II</v>
          </cell>
          <cell r="S130" t="str">
            <v>EQUIPE CIV</v>
          </cell>
          <cell r="T130">
            <v>38954</v>
          </cell>
        </row>
        <row r="131">
          <cell r="D131" t="str">
            <v>Estrutura Metálica</v>
          </cell>
          <cell r="E131" t="str">
            <v>26 dias</v>
          </cell>
          <cell r="F131" t="str">
            <v>NA</v>
          </cell>
          <cell r="G131">
            <v>38979.333333333336</v>
          </cell>
          <cell r="H131" t="str">
            <v>NA</v>
          </cell>
          <cell r="I131" t="str">
            <v>NA</v>
          </cell>
          <cell r="J131">
            <v>39016.729166666664</v>
          </cell>
          <cell r="K131" t="str">
            <v>NA</v>
          </cell>
          <cell r="L131">
            <v>2.5</v>
          </cell>
          <cell r="M131">
            <v>57.25</v>
          </cell>
          <cell r="N131">
            <v>0</v>
          </cell>
          <cell r="O131">
            <v>0</v>
          </cell>
          <cell r="P131">
            <v>0</v>
          </cell>
          <cell r="T131">
            <v>39016</v>
          </cell>
        </row>
        <row r="132">
          <cell r="B132" t="str">
            <v>DD.220.DP.01</v>
          </cell>
          <cell r="D132" t="str">
            <v>Desenho De Projeto</v>
          </cell>
          <cell r="E132" t="str">
            <v>16 dias</v>
          </cell>
          <cell r="F132" t="str">
            <v>NA</v>
          </cell>
          <cell r="G132">
            <v>38979.333333333336</v>
          </cell>
          <cell r="H132" t="str">
            <v>NA</v>
          </cell>
          <cell r="I132" t="str">
            <v>NA</v>
          </cell>
          <cell r="J132">
            <v>39000.729166666664</v>
          </cell>
          <cell r="K132" t="str">
            <v>NA</v>
          </cell>
          <cell r="L132">
            <v>0.61</v>
          </cell>
          <cell r="M132">
            <v>14</v>
          </cell>
          <cell r="N132">
            <v>0</v>
          </cell>
          <cell r="O132">
            <v>0</v>
          </cell>
          <cell r="P132">
            <v>0</v>
          </cell>
          <cell r="Q132">
            <v>126</v>
          </cell>
          <cell r="R132" t="str">
            <v>131;132;149</v>
          </cell>
          <cell r="S132" t="str">
            <v>EQUIPE MET</v>
          </cell>
          <cell r="T132">
            <v>39000</v>
          </cell>
        </row>
        <row r="133">
          <cell r="B133" t="str">
            <v>DD.220.LM.01</v>
          </cell>
          <cell r="D133" t="str">
            <v>Lista De Materiais</v>
          </cell>
          <cell r="E133" t="str">
            <v>1 dia</v>
          </cell>
          <cell r="F133" t="str">
            <v>NA</v>
          </cell>
          <cell r="G133">
            <v>39001.333333333336</v>
          </cell>
          <cell r="H133" t="str">
            <v>NA</v>
          </cell>
          <cell r="I133" t="str">
            <v>NA</v>
          </cell>
          <cell r="J133">
            <v>39001.729166666664</v>
          </cell>
          <cell r="K133" t="str">
            <v>NA</v>
          </cell>
          <cell r="L133">
            <v>0.01</v>
          </cell>
          <cell r="M133">
            <v>0.25</v>
          </cell>
          <cell r="N133">
            <v>0</v>
          </cell>
          <cell r="O133">
            <v>0</v>
          </cell>
          <cell r="P133">
            <v>0</v>
          </cell>
          <cell r="Q133">
            <v>130</v>
          </cell>
          <cell r="S133" t="str">
            <v>EQUIPE MET</v>
          </cell>
          <cell r="T133">
            <v>39001</v>
          </cell>
        </row>
        <row r="134">
          <cell r="B134" t="str">
            <v>DD.220.MC.01</v>
          </cell>
          <cell r="D134" t="str">
            <v>Memória De Cálculo</v>
          </cell>
          <cell r="E134" t="str">
            <v>10 dias</v>
          </cell>
          <cell r="F134" t="str">
            <v>NA</v>
          </cell>
          <cell r="G134">
            <v>39001.333333333336</v>
          </cell>
          <cell r="H134" t="str">
            <v>NA</v>
          </cell>
          <cell r="I134" t="str">
            <v>NA</v>
          </cell>
          <cell r="J134">
            <v>39016.729166666664</v>
          </cell>
          <cell r="K134" t="str">
            <v>NA</v>
          </cell>
          <cell r="L134">
            <v>1.88</v>
          </cell>
          <cell r="M134">
            <v>43</v>
          </cell>
          <cell r="N134">
            <v>0</v>
          </cell>
          <cell r="O134">
            <v>0</v>
          </cell>
          <cell r="P134">
            <v>0</v>
          </cell>
          <cell r="Q134">
            <v>130</v>
          </cell>
          <cell r="S134" t="str">
            <v>EQUIPE MET</v>
          </cell>
          <cell r="T134">
            <v>39016</v>
          </cell>
        </row>
        <row r="135">
          <cell r="D135" t="str">
            <v>Instrumentação</v>
          </cell>
          <cell r="E135" t="str">
            <v>5 dias</v>
          </cell>
          <cell r="F135" t="str">
            <v>NA</v>
          </cell>
          <cell r="G135">
            <v>39013.333333333336</v>
          </cell>
          <cell r="H135" t="str">
            <v>NA</v>
          </cell>
          <cell r="I135" t="str">
            <v>NA</v>
          </cell>
          <cell r="J135">
            <v>39017.729166666664</v>
          </cell>
          <cell r="K135" t="str">
            <v>NA</v>
          </cell>
          <cell r="L135">
            <v>0.04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T135">
            <v>39017</v>
          </cell>
        </row>
        <row r="136">
          <cell r="B136" t="str">
            <v>DT.220.AJ.01</v>
          </cell>
          <cell r="D136" t="str">
            <v>Arranjos/ Layout’s/ Plano Diretor - Locação De Instrumentos</v>
          </cell>
          <cell r="E136" t="str">
            <v>5 dias</v>
          </cell>
          <cell r="F136" t="str">
            <v>NA</v>
          </cell>
          <cell r="G136">
            <v>39013.333333333336</v>
          </cell>
          <cell r="H136" t="str">
            <v>NA</v>
          </cell>
          <cell r="I136" t="str">
            <v>NA</v>
          </cell>
          <cell r="J136">
            <v>39017.729166666664</v>
          </cell>
          <cell r="K136" t="str">
            <v>NA</v>
          </cell>
          <cell r="L136">
            <v>0.04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82</v>
          </cell>
          <cell r="R136">
            <v>331</v>
          </cell>
          <cell r="S136" t="str">
            <v>EQUIPE TSA</v>
          </cell>
          <cell r="T136">
            <v>39017</v>
          </cell>
        </row>
        <row r="137">
          <cell r="B137" t="str">
            <v>1.1.4</v>
          </cell>
          <cell r="C137" t="str">
            <v>225A</v>
          </cell>
          <cell r="D137" t="str">
            <v>Britagem Terciária (1C)</v>
          </cell>
          <cell r="E137" t="str">
            <v>83 dias</v>
          </cell>
          <cell r="F137">
            <v>38814.333333333336</v>
          </cell>
          <cell r="G137">
            <v>38905.333333333336</v>
          </cell>
          <cell r="H137">
            <v>38905.333333333336</v>
          </cell>
          <cell r="I137">
            <v>38846.729166666664</v>
          </cell>
          <cell r="J137">
            <v>39031.729166666664</v>
          </cell>
          <cell r="K137" t="str">
            <v>NA</v>
          </cell>
          <cell r="L137">
            <v>2.59</v>
          </cell>
          <cell r="M137">
            <v>59.25</v>
          </cell>
          <cell r="N137">
            <v>14.05</v>
          </cell>
          <cell r="O137">
            <v>23.71</v>
          </cell>
          <cell r="P137">
            <v>23.71</v>
          </cell>
          <cell r="T137">
            <v>39031</v>
          </cell>
        </row>
        <row r="138">
          <cell r="D138" t="str">
            <v>Projeto Básico</v>
          </cell>
          <cell r="E138" t="str">
            <v>35 dias</v>
          </cell>
          <cell r="F138">
            <v>38814.333333333336</v>
          </cell>
          <cell r="G138">
            <v>38905.333333333336</v>
          </cell>
          <cell r="H138">
            <v>38905.333333333336</v>
          </cell>
          <cell r="I138">
            <v>38846.729166666664</v>
          </cell>
          <cell r="J138">
            <v>38957.729166666664</v>
          </cell>
          <cell r="K138" t="str">
            <v>NA</v>
          </cell>
          <cell r="L138">
            <v>1.05</v>
          </cell>
          <cell r="M138">
            <v>24</v>
          </cell>
          <cell r="N138">
            <v>14.05</v>
          </cell>
          <cell r="O138">
            <v>58.54</v>
          </cell>
          <cell r="P138">
            <v>58.54</v>
          </cell>
          <cell r="T138">
            <v>38957</v>
          </cell>
        </row>
        <row r="139">
          <cell r="D139" t="str">
            <v>Processo</v>
          </cell>
          <cell r="E139" t="str">
            <v>4 dias</v>
          </cell>
          <cell r="F139" t="str">
            <v>NA</v>
          </cell>
          <cell r="G139">
            <v>38922.333333333336</v>
          </cell>
          <cell r="H139">
            <v>38922.333333333336</v>
          </cell>
          <cell r="I139" t="str">
            <v>NA</v>
          </cell>
          <cell r="J139">
            <v>38925.729166666664</v>
          </cell>
          <cell r="K139" t="str">
            <v>NA</v>
          </cell>
          <cell r="L139">
            <v>0.17</v>
          </cell>
          <cell r="M139">
            <v>4</v>
          </cell>
          <cell r="N139">
            <v>3.78</v>
          </cell>
          <cell r="O139">
            <v>94.38</v>
          </cell>
          <cell r="P139">
            <v>94.38</v>
          </cell>
          <cell r="T139">
            <v>38925</v>
          </cell>
        </row>
        <row r="140">
          <cell r="B140" t="str">
            <v>BP.225.FD.01</v>
          </cell>
          <cell r="D140" t="str">
            <v>Folha De Dados - Britador Cônico/ Peneiras</v>
          </cell>
          <cell r="E140" t="str">
            <v>4 dias</v>
          </cell>
          <cell r="F140" t="str">
            <v>NA</v>
          </cell>
          <cell r="G140">
            <v>38922.333333333336</v>
          </cell>
          <cell r="H140">
            <v>38922.333333333336</v>
          </cell>
          <cell r="I140" t="str">
            <v>NA</v>
          </cell>
          <cell r="J140">
            <v>38925.729166666664</v>
          </cell>
          <cell r="K140" t="str">
            <v>NA</v>
          </cell>
          <cell r="L140">
            <v>0.17</v>
          </cell>
          <cell r="M140">
            <v>4</v>
          </cell>
          <cell r="N140">
            <v>3.78</v>
          </cell>
          <cell r="O140">
            <v>94.38</v>
          </cell>
          <cell r="P140">
            <v>94.38</v>
          </cell>
          <cell r="Q140" t="str">
            <v>14II</v>
          </cell>
          <cell r="S140" t="str">
            <v>EQUIPE PRO</v>
          </cell>
          <cell r="T140">
            <v>38925</v>
          </cell>
        </row>
        <row r="141">
          <cell r="D141" t="str">
            <v>Mecânica</v>
          </cell>
          <cell r="E141" t="str">
            <v>35 dias</v>
          </cell>
          <cell r="F141">
            <v>38814.333333333336</v>
          </cell>
          <cell r="G141">
            <v>38905.333333333336</v>
          </cell>
          <cell r="H141">
            <v>38905.333333333336</v>
          </cell>
          <cell r="I141">
            <v>38846.729166666664</v>
          </cell>
          <cell r="J141">
            <v>38957.729166666664</v>
          </cell>
          <cell r="K141" t="str">
            <v>NA</v>
          </cell>
          <cell r="L141">
            <v>0.56999999999999995</v>
          </cell>
          <cell r="M141">
            <v>13</v>
          </cell>
          <cell r="N141">
            <v>8.18</v>
          </cell>
          <cell r="O141">
            <v>62.88</v>
          </cell>
          <cell r="P141">
            <v>62.88</v>
          </cell>
          <cell r="T141">
            <v>38957</v>
          </cell>
        </row>
        <row r="142">
          <cell r="B142" t="str">
            <v>BB.225.DB.01</v>
          </cell>
          <cell r="D142" t="str">
            <v>Desenho Básico - Britagem</v>
          </cell>
          <cell r="E142" t="str">
            <v>7 dias</v>
          </cell>
          <cell r="F142">
            <v>38814.333333333336</v>
          </cell>
          <cell r="G142">
            <v>38905.333333333336</v>
          </cell>
          <cell r="H142">
            <v>38905.333333333336</v>
          </cell>
          <cell r="I142">
            <v>38846.729166666664</v>
          </cell>
          <cell r="J142">
            <v>38915.729166666664</v>
          </cell>
          <cell r="K142" t="str">
            <v>NA</v>
          </cell>
          <cell r="L142">
            <v>0.1</v>
          </cell>
          <cell r="M142">
            <v>2.25</v>
          </cell>
          <cell r="N142">
            <v>2.0299999999999998</v>
          </cell>
          <cell r="O142">
            <v>90</v>
          </cell>
          <cell r="P142">
            <v>90</v>
          </cell>
          <cell r="Q142" t="str">
            <v>119II</v>
          </cell>
          <cell r="R142" t="str">
            <v>142II;144;147</v>
          </cell>
          <cell r="S142" t="str">
            <v>EQUIPE MEC</v>
          </cell>
          <cell r="T142">
            <v>38915</v>
          </cell>
        </row>
        <row r="143">
          <cell r="B143" t="str">
            <v>BB.225.DB.02</v>
          </cell>
          <cell r="D143" t="str">
            <v>Desenho Básico - Transports. e Alimentadores</v>
          </cell>
          <cell r="E143" t="str">
            <v>10 dias</v>
          </cell>
          <cell r="F143" t="str">
            <v>NA</v>
          </cell>
          <cell r="G143">
            <v>38940.333333333336</v>
          </cell>
          <cell r="H143">
            <v>38940.333333333336</v>
          </cell>
          <cell r="I143" t="str">
            <v>NA</v>
          </cell>
          <cell r="J143">
            <v>38957.729166666664</v>
          </cell>
          <cell r="K143" t="str">
            <v>NA</v>
          </cell>
          <cell r="L143">
            <v>0.17</v>
          </cell>
          <cell r="M143">
            <v>4</v>
          </cell>
          <cell r="N143">
            <v>1.2</v>
          </cell>
          <cell r="O143">
            <v>30</v>
          </cell>
          <cell r="P143">
            <v>30</v>
          </cell>
          <cell r="Q143" t="str">
            <v>120II</v>
          </cell>
          <cell r="R143" t="str">
            <v>162II;163II;164II</v>
          </cell>
          <cell r="S143" t="str">
            <v>EQUIPE MEC</v>
          </cell>
          <cell r="T143">
            <v>38957</v>
          </cell>
        </row>
        <row r="144">
          <cell r="B144" t="str">
            <v>BB.225.FD.01</v>
          </cell>
          <cell r="D144" t="str">
            <v>Folha De Dados - Transports. e Alimentadores</v>
          </cell>
          <cell r="E144" t="str">
            <v>6 dias</v>
          </cell>
          <cell r="F144" t="str">
            <v>NA</v>
          </cell>
          <cell r="G144">
            <v>38910.333333333336</v>
          </cell>
          <cell r="H144">
            <v>38910.333333333336</v>
          </cell>
          <cell r="I144" t="str">
            <v>NA</v>
          </cell>
          <cell r="J144">
            <v>38917.729166666664</v>
          </cell>
          <cell r="K144" t="str">
            <v>NA</v>
          </cell>
          <cell r="L144">
            <v>0.3</v>
          </cell>
          <cell r="M144">
            <v>6.75</v>
          </cell>
          <cell r="N144">
            <v>4.95</v>
          </cell>
          <cell r="O144">
            <v>73.33</v>
          </cell>
          <cell r="P144">
            <v>73.33</v>
          </cell>
          <cell r="Q144" t="str">
            <v>140II</v>
          </cell>
          <cell r="S144" t="str">
            <v>EQUIPE MEC</v>
          </cell>
          <cell r="T144">
            <v>38917</v>
          </cell>
        </row>
        <row r="145">
          <cell r="D145" t="str">
            <v>Estrutura Metálica</v>
          </cell>
          <cell r="E145" t="str">
            <v>7 dias</v>
          </cell>
          <cell r="F145" t="str">
            <v>NA</v>
          </cell>
          <cell r="G145">
            <v>38930.333333333336</v>
          </cell>
          <cell r="H145">
            <v>38930.333333333336</v>
          </cell>
          <cell r="I145" t="str">
            <v>NA</v>
          </cell>
          <cell r="J145">
            <v>38938.729166666664</v>
          </cell>
          <cell r="K145" t="str">
            <v>NA</v>
          </cell>
          <cell r="L145">
            <v>0.31</v>
          </cell>
          <cell r="M145">
            <v>7</v>
          </cell>
          <cell r="N145">
            <v>2.1</v>
          </cell>
          <cell r="O145">
            <v>30</v>
          </cell>
          <cell r="P145">
            <v>30</v>
          </cell>
          <cell r="T145">
            <v>38938</v>
          </cell>
        </row>
        <row r="146">
          <cell r="B146" t="str">
            <v>BD.225.MC.01</v>
          </cell>
          <cell r="D146" t="str">
            <v>Memória De Cálculo - Britagem</v>
          </cell>
          <cell r="E146" t="str">
            <v>7 dias</v>
          </cell>
          <cell r="F146" t="str">
            <v>NA</v>
          </cell>
          <cell r="G146">
            <v>38930.333333333336</v>
          </cell>
          <cell r="H146">
            <v>38930.333333333336</v>
          </cell>
          <cell r="I146" t="str">
            <v>NA</v>
          </cell>
          <cell r="J146">
            <v>38938.729166666664</v>
          </cell>
          <cell r="K146" t="str">
            <v>NA</v>
          </cell>
          <cell r="L146">
            <v>0.31</v>
          </cell>
          <cell r="M146">
            <v>7</v>
          </cell>
          <cell r="N146">
            <v>2.1</v>
          </cell>
          <cell r="O146">
            <v>30</v>
          </cell>
          <cell r="P146">
            <v>30</v>
          </cell>
          <cell r="Q146">
            <v>140</v>
          </cell>
          <cell r="R146" t="str">
            <v>147II</v>
          </cell>
          <cell r="S146" t="str">
            <v>EQUIPE MET</v>
          </cell>
          <cell r="T146">
            <v>38938</v>
          </cell>
        </row>
        <row r="147">
          <cell r="D147" t="str">
            <v>Projeto Detalhado</v>
          </cell>
          <cell r="E147" t="str">
            <v>66 dias</v>
          </cell>
          <cell r="F147" t="str">
            <v>NA</v>
          </cell>
          <cell r="G147">
            <v>38930.333333333336</v>
          </cell>
          <cell r="H147" t="str">
            <v>NA</v>
          </cell>
          <cell r="I147" t="str">
            <v>NA</v>
          </cell>
          <cell r="J147">
            <v>39031.729166666664</v>
          </cell>
          <cell r="K147" t="str">
            <v>NA</v>
          </cell>
          <cell r="L147">
            <v>1.54</v>
          </cell>
          <cell r="M147">
            <v>35.25</v>
          </cell>
          <cell r="N147">
            <v>0</v>
          </cell>
          <cell r="O147">
            <v>0</v>
          </cell>
          <cell r="P147">
            <v>0</v>
          </cell>
          <cell r="T147">
            <v>39031</v>
          </cell>
        </row>
        <row r="148">
          <cell r="D148" t="str">
            <v>Civil</v>
          </cell>
          <cell r="E148" t="str">
            <v>20 dias</v>
          </cell>
          <cell r="F148" t="str">
            <v>NA</v>
          </cell>
          <cell r="G148">
            <v>38930.333333333336</v>
          </cell>
          <cell r="H148" t="str">
            <v>NA</v>
          </cell>
          <cell r="I148" t="str">
            <v>NA</v>
          </cell>
          <cell r="J148">
            <v>38959.729166666664</v>
          </cell>
          <cell r="K148" t="str">
            <v>NA</v>
          </cell>
          <cell r="L148">
            <v>0.35</v>
          </cell>
          <cell r="M148">
            <v>8</v>
          </cell>
          <cell r="N148">
            <v>0</v>
          </cell>
          <cell r="O148">
            <v>0</v>
          </cell>
          <cell r="P148">
            <v>0</v>
          </cell>
          <cell r="T148">
            <v>38959</v>
          </cell>
        </row>
        <row r="149">
          <cell r="B149" t="str">
            <v>DC.225.DD.01</v>
          </cell>
          <cell r="D149" t="str">
            <v>Desenho De Detalhamento - Britagem</v>
          </cell>
          <cell r="E149" t="str">
            <v>20 dias</v>
          </cell>
          <cell r="F149" t="str">
            <v>NA</v>
          </cell>
          <cell r="G149">
            <v>38930.333333333336</v>
          </cell>
          <cell r="H149" t="str">
            <v>NA</v>
          </cell>
          <cell r="I149" t="str">
            <v>NA</v>
          </cell>
          <cell r="J149">
            <v>38959.729166666664</v>
          </cell>
          <cell r="K149" t="str">
            <v>NA</v>
          </cell>
          <cell r="L149">
            <v>0.35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 t="str">
            <v>140;144II</v>
          </cell>
          <cell r="R149">
            <v>154</v>
          </cell>
          <cell r="S149" t="str">
            <v>EQUIPE CIV[60%]</v>
          </cell>
          <cell r="T149">
            <v>38959</v>
          </cell>
        </row>
        <row r="150">
          <cell r="D150" t="str">
            <v>Estrutura Metálica</v>
          </cell>
          <cell r="E150" t="str">
            <v>19 dias</v>
          </cell>
          <cell r="F150" t="str">
            <v>NA</v>
          </cell>
          <cell r="G150">
            <v>39001.333333333336</v>
          </cell>
          <cell r="H150" t="str">
            <v>NA</v>
          </cell>
          <cell r="I150" t="str">
            <v>NA</v>
          </cell>
          <cell r="J150">
            <v>39031.729166666664</v>
          </cell>
          <cell r="K150" t="str">
            <v>NA</v>
          </cell>
          <cell r="L150">
            <v>0.75</v>
          </cell>
          <cell r="M150">
            <v>17.25</v>
          </cell>
          <cell r="N150">
            <v>0</v>
          </cell>
          <cell r="O150">
            <v>0</v>
          </cell>
          <cell r="P150">
            <v>0</v>
          </cell>
          <cell r="T150">
            <v>39031</v>
          </cell>
        </row>
        <row r="151">
          <cell r="B151" t="str">
            <v>DD.225.DP.01</v>
          </cell>
          <cell r="D151" t="str">
            <v>Desenho De Projeto</v>
          </cell>
          <cell r="E151" t="str">
            <v>5 dias</v>
          </cell>
          <cell r="F151" t="str">
            <v>NA</v>
          </cell>
          <cell r="G151">
            <v>39001.333333333336</v>
          </cell>
          <cell r="H151" t="str">
            <v>NA</v>
          </cell>
          <cell r="I151" t="str">
            <v>NA</v>
          </cell>
          <cell r="J151">
            <v>39009.729166666664</v>
          </cell>
          <cell r="K151" t="str">
            <v>NA</v>
          </cell>
          <cell r="L151">
            <v>0.13</v>
          </cell>
          <cell r="M151">
            <v>3</v>
          </cell>
          <cell r="N151">
            <v>0</v>
          </cell>
          <cell r="O151">
            <v>0</v>
          </cell>
          <cell r="P151">
            <v>0</v>
          </cell>
          <cell r="Q151">
            <v>130</v>
          </cell>
          <cell r="R151" t="str">
            <v>150;151</v>
          </cell>
          <cell r="S151" t="str">
            <v>EQUIPE MET</v>
          </cell>
          <cell r="T151">
            <v>39009</v>
          </cell>
        </row>
        <row r="152">
          <cell r="B152" t="str">
            <v>DD.225.LM.01</v>
          </cell>
          <cell r="D152" t="str">
            <v>Lista De Materiais</v>
          </cell>
          <cell r="E152" t="str">
            <v>1 dia</v>
          </cell>
          <cell r="F152" t="str">
            <v>NA</v>
          </cell>
          <cell r="G152">
            <v>39010.333333333336</v>
          </cell>
          <cell r="H152" t="str">
            <v>NA</v>
          </cell>
          <cell r="I152" t="str">
            <v>NA</v>
          </cell>
          <cell r="J152">
            <v>39010.729166666664</v>
          </cell>
          <cell r="K152" t="str">
            <v>NA</v>
          </cell>
          <cell r="L152">
            <v>0.01</v>
          </cell>
          <cell r="M152">
            <v>0.25</v>
          </cell>
          <cell r="N152">
            <v>0</v>
          </cell>
          <cell r="O152">
            <v>0</v>
          </cell>
          <cell r="P152">
            <v>0</v>
          </cell>
          <cell r="Q152">
            <v>149</v>
          </cell>
          <cell r="S152" t="str">
            <v>EQUIPE MET</v>
          </cell>
          <cell r="T152">
            <v>39010</v>
          </cell>
        </row>
        <row r="153">
          <cell r="B153" t="str">
            <v>DD.225.MC.01</v>
          </cell>
          <cell r="D153" t="str">
            <v>Memória De Cálculo</v>
          </cell>
          <cell r="E153" t="str">
            <v>14 dias</v>
          </cell>
          <cell r="F153" t="str">
            <v>NA</v>
          </cell>
          <cell r="G153">
            <v>39010.333333333336</v>
          </cell>
          <cell r="H153" t="str">
            <v>NA</v>
          </cell>
          <cell r="I153" t="str">
            <v>NA</v>
          </cell>
          <cell r="J153">
            <v>39031.729166666664</v>
          </cell>
          <cell r="K153" t="str">
            <v>NA</v>
          </cell>
          <cell r="L153">
            <v>0.61</v>
          </cell>
          <cell r="M153">
            <v>14</v>
          </cell>
          <cell r="N153">
            <v>0</v>
          </cell>
          <cell r="O153">
            <v>0</v>
          </cell>
          <cell r="P153">
            <v>0</v>
          </cell>
          <cell r="Q153">
            <v>149</v>
          </cell>
          <cell r="S153" t="str">
            <v>EQUIPE MET</v>
          </cell>
          <cell r="T153">
            <v>39031</v>
          </cell>
        </row>
        <row r="154">
          <cell r="D154" t="str">
            <v>Elétrica</v>
          </cell>
          <cell r="E154" t="str">
            <v>20 dias</v>
          </cell>
          <cell r="F154" t="str">
            <v>NA</v>
          </cell>
          <cell r="G154">
            <v>38960.333333333336</v>
          </cell>
          <cell r="H154" t="str">
            <v>NA</v>
          </cell>
          <cell r="I154" t="str">
            <v>NA</v>
          </cell>
          <cell r="J154">
            <v>38989.729166666664</v>
          </cell>
          <cell r="K154" t="str">
            <v>NA</v>
          </cell>
          <cell r="L154">
            <v>0.39</v>
          </cell>
          <cell r="M154">
            <v>9</v>
          </cell>
          <cell r="N154">
            <v>0</v>
          </cell>
          <cell r="O154">
            <v>0</v>
          </cell>
          <cell r="P154">
            <v>0</v>
          </cell>
          <cell r="T154">
            <v>38989</v>
          </cell>
        </row>
        <row r="155">
          <cell r="D155" t="str">
            <v>Desenho De Detalhamento</v>
          </cell>
          <cell r="E155" t="str">
            <v>20 dias</v>
          </cell>
          <cell r="F155" t="str">
            <v>NA</v>
          </cell>
          <cell r="G155">
            <v>38960.333333333336</v>
          </cell>
          <cell r="H155" t="str">
            <v>NA</v>
          </cell>
          <cell r="I155" t="str">
            <v>NA</v>
          </cell>
          <cell r="J155">
            <v>38989.729166666664</v>
          </cell>
          <cell r="K155" t="str">
            <v>NA</v>
          </cell>
          <cell r="L155">
            <v>0.39</v>
          </cell>
          <cell r="M155">
            <v>9</v>
          </cell>
          <cell r="N155">
            <v>0</v>
          </cell>
          <cell r="O155">
            <v>0</v>
          </cell>
          <cell r="P155">
            <v>0</v>
          </cell>
          <cell r="T155">
            <v>38989</v>
          </cell>
        </row>
        <row r="156">
          <cell r="B156" t="str">
            <v>DE.225.DD.01</v>
          </cell>
          <cell r="D156" t="str">
            <v>Eletrodutos e Bandejas</v>
          </cell>
          <cell r="E156" t="str">
            <v>11 dias</v>
          </cell>
          <cell r="F156" t="str">
            <v>NA</v>
          </cell>
          <cell r="G156">
            <v>38960.333333333336</v>
          </cell>
          <cell r="H156" t="str">
            <v>NA</v>
          </cell>
          <cell r="I156" t="str">
            <v>NA</v>
          </cell>
          <cell r="J156">
            <v>38978.729166666664</v>
          </cell>
          <cell r="K156" t="str">
            <v>NA</v>
          </cell>
          <cell r="L156">
            <v>0.22</v>
          </cell>
          <cell r="M156">
            <v>5</v>
          </cell>
          <cell r="N156">
            <v>0</v>
          </cell>
          <cell r="O156">
            <v>0</v>
          </cell>
          <cell r="P156">
            <v>0</v>
          </cell>
          <cell r="Q156">
            <v>147</v>
          </cell>
          <cell r="R156">
            <v>155</v>
          </cell>
          <cell r="S156" t="str">
            <v>EQUIPE ELE</v>
          </cell>
          <cell r="T156">
            <v>38978</v>
          </cell>
        </row>
        <row r="157">
          <cell r="B157" t="str">
            <v>DE.225.DD.02</v>
          </cell>
          <cell r="D157" t="str">
            <v>Iluminação</v>
          </cell>
          <cell r="E157" t="str">
            <v>9 dias</v>
          </cell>
          <cell r="F157" t="str">
            <v>NA</v>
          </cell>
          <cell r="G157">
            <v>38979.333333333336</v>
          </cell>
          <cell r="H157" t="str">
            <v>NA</v>
          </cell>
          <cell r="I157" t="str">
            <v>NA</v>
          </cell>
          <cell r="J157">
            <v>38989.729166666664</v>
          </cell>
          <cell r="K157" t="str">
            <v>NA</v>
          </cell>
          <cell r="L157">
            <v>0.17</v>
          </cell>
          <cell r="M157">
            <v>4</v>
          </cell>
          <cell r="N157">
            <v>0</v>
          </cell>
          <cell r="O157">
            <v>0</v>
          </cell>
          <cell r="P157">
            <v>0</v>
          </cell>
          <cell r="Q157">
            <v>154</v>
          </cell>
          <cell r="S157" t="str">
            <v>EQUIPE ELE</v>
          </cell>
          <cell r="T157">
            <v>38989</v>
          </cell>
        </row>
        <row r="158">
          <cell r="D158" t="str">
            <v>Instrumentação</v>
          </cell>
          <cell r="E158" t="str">
            <v>5 dias</v>
          </cell>
          <cell r="F158" t="str">
            <v>NA</v>
          </cell>
          <cell r="G158">
            <v>39013.333333333336</v>
          </cell>
          <cell r="H158" t="str">
            <v>NA</v>
          </cell>
          <cell r="I158" t="str">
            <v>NA</v>
          </cell>
          <cell r="J158">
            <v>39017.729166666664</v>
          </cell>
          <cell r="K158" t="str">
            <v>NA</v>
          </cell>
          <cell r="L158">
            <v>0.04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T158">
            <v>39017</v>
          </cell>
        </row>
        <row r="159">
          <cell r="B159" t="str">
            <v>DT.225.AJ.01</v>
          </cell>
          <cell r="D159" t="str">
            <v>Arranjos/ Layout’s/ Plano Diretor - Locação De Instrumentos</v>
          </cell>
          <cell r="E159" t="str">
            <v>5 dias</v>
          </cell>
          <cell r="F159" t="str">
            <v>NA</v>
          </cell>
          <cell r="G159">
            <v>39013.333333333336</v>
          </cell>
          <cell r="H159" t="str">
            <v>NA</v>
          </cell>
          <cell r="I159" t="str">
            <v>NA</v>
          </cell>
          <cell r="J159">
            <v>39017.729166666664</v>
          </cell>
          <cell r="K159" t="str">
            <v>NA</v>
          </cell>
          <cell r="L159">
            <v>0.04</v>
          </cell>
          <cell r="M159">
            <v>1</v>
          </cell>
          <cell r="N159">
            <v>0</v>
          </cell>
          <cell r="O159">
            <v>0</v>
          </cell>
          <cell r="P159">
            <v>0</v>
          </cell>
          <cell r="Q159">
            <v>82</v>
          </cell>
          <cell r="S159" t="str">
            <v>EQUIPE TSA</v>
          </cell>
          <cell r="T159">
            <v>39017</v>
          </cell>
        </row>
        <row r="160">
          <cell r="B160" t="str">
            <v>1.1.5</v>
          </cell>
          <cell r="C160" t="str">
            <v>230A</v>
          </cell>
          <cell r="D160" t="str">
            <v>Pátio de Homogeneização (1D)</v>
          </cell>
          <cell r="E160" t="str">
            <v>130 dias</v>
          </cell>
          <cell r="F160">
            <v>38814.333333333336</v>
          </cell>
          <cell r="G160">
            <v>38853.333333333336</v>
          </cell>
          <cell r="H160">
            <v>38853.333333333336</v>
          </cell>
          <cell r="I160">
            <v>38846.729166666664</v>
          </cell>
          <cell r="J160">
            <v>39049.729166666664</v>
          </cell>
          <cell r="K160" t="str">
            <v>NA</v>
          </cell>
          <cell r="L160">
            <v>4.3499999999999996</v>
          </cell>
          <cell r="M160">
            <v>99.5</v>
          </cell>
          <cell r="N160">
            <v>17.100000000000001</v>
          </cell>
          <cell r="O160">
            <v>17.190000000000001</v>
          </cell>
          <cell r="P160">
            <v>17.190000000000001</v>
          </cell>
          <cell r="T160">
            <v>39049</v>
          </cell>
        </row>
        <row r="161">
          <cell r="D161" t="str">
            <v>Projeto Básico</v>
          </cell>
          <cell r="E161" t="str">
            <v>77 dias</v>
          </cell>
          <cell r="F161">
            <v>38814.333333333336</v>
          </cell>
          <cell r="G161">
            <v>38853.333333333336</v>
          </cell>
          <cell r="H161">
            <v>38853.333333333336</v>
          </cell>
          <cell r="I161">
            <v>38846.729166666664</v>
          </cell>
          <cell r="J161">
            <v>38965.729166666664</v>
          </cell>
          <cell r="K161" t="str">
            <v>NA</v>
          </cell>
          <cell r="L161">
            <v>1.35</v>
          </cell>
          <cell r="M161">
            <v>31</v>
          </cell>
          <cell r="N161">
            <v>17.100000000000001</v>
          </cell>
          <cell r="O161">
            <v>55.16</v>
          </cell>
          <cell r="P161">
            <v>55.16</v>
          </cell>
          <cell r="T161">
            <v>38965</v>
          </cell>
        </row>
        <row r="162">
          <cell r="D162" t="str">
            <v>Mecânica</v>
          </cell>
          <cell r="E162" t="str">
            <v>77 dias</v>
          </cell>
          <cell r="F162">
            <v>38814.333333333336</v>
          </cell>
          <cell r="G162">
            <v>38853.333333333336</v>
          </cell>
          <cell r="H162">
            <v>38853.333333333336</v>
          </cell>
          <cell r="I162">
            <v>38846.729166666664</v>
          </cell>
          <cell r="J162">
            <v>38965.729166666664</v>
          </cell>
          <cell r="K162" t="str">
            <v>NA</v>
          </cell>
          <cell r="L162">
            <v>1.35</v>
          </cell>
          <cell r="M162">
            <v>31</v>
          </cell>
          <cell r="N162">
            <v>17.100000000000001</v>
          </cell>
          <cell r="O162">
            <v>55.16</v>
          </cell>
          <cell r="P162">
            <v>55.16</v>
          </cell>
          <cell r="T162">
            <v>38965</v>
          </cell>
        </row>
        <row r="163">
          <cell r="D163" t="str">
            <v>Desenho Básico</v>
          </cell>
          <cell r="E163" t="str">
            <v>16 dias</v>
          </cell>
          <cell r="F163">
            <v>38814.333333333336</v>
          </cell>
          <cell r="G163">
            <v>38940.333333333336</v>
          </cell>
          <cell r="H163" t="str">
            <v>NA</v>
          </cell>
          <cell r="I163">
            <v>38846.729166666664</v>
          </cell>
          <cell r="J163">
            <v>38965.729166666664</v>
          </cell>
          <cell r="K163" t="str">
            <v>NA</v>
          </cell>
          <cell r="L163">
            <v>0.52</v>
          </cell>
          <cell r="M163">
            <v>12</v>
          </cell>
          <cell r="N163">
            <v>0</v>
          </cell>
          <cell r="O163">
            <v>0</v>
          </cell>
          <cell r="P163">
            <v>0</v>
          </cell>
          <cell r="Q163" t="str">
            <v>90II</v>
          </cell>
          <cell r="R163" t="str">
            <v>173TI+15 dias</v>
          </cell>
          <cell r="S163" t="str">
            <v>EQUIPE MEC</v>
          </cell>
          <cell r="T163">
            <v>38965</v>
          </cell>
        </row>
        <row r="164">
          <cell r="B164" t="str">
            <v>BB.230.DB.01</v>
          </cell>
          <cell r="D164" t="str">
            <v>Planta e Cortes</v>
          </cell>
          <cell r="E164" t="str">
            <v>8 dias</v>
          </cell>
          <cell r="F164" t="str">
            <v>NA</v>
          </cell>
          <cell r="G164">
            <v>38940.333333333336</v>
          </cell>
          <cell r="H164" t="str">
            <v>NA</v>
          </cell>
          <cell r="I164" t="str">
            <v>NA</v>
          </cell>
          <cell r="J164">
            <v>38953.729166666664</v>
          </cell>
          <cell r="K164" t="str">
            <v>NA</v>
          </cell>
          <cell r="L164">
            <v>0.13</v>
          </cell>
          <cell r="M164">
            <v>3</v>
          </cell>
          <cell r="N164">
            <v>0</v>
          </cell>
          <cell r="O164">
            <v>0</v>
          </cell>
          <cell r="P164">
            <v>0</v>
          </cell>
          <cell r="Q164" t="str">
            <v>141II</v>
          </cell>
          <cell r="R164" t="str">
            <v>424II</v>
          </cell>
          <cell r="S164" t="str">
            <v>EQUIPE MEC</v>
          </cell>
          <cell r="T164">
            <v>38953</v>
          </cell>
        </row>
        <row r="165">
          <cell r="B165" t="str">
            <v>BB.230.DB.02</v>
          </cell>
          <cell r="D165" t="str">
            <v>By-Pass do Pátio</v>
          </cell>
          <cell r="E165" t="str">
            <v>8 dias</v>
          </cell>
          <cell r="F165" t="str">
            <v>NA</v>
          </cell>
          <cell r="G165">
            <v>38940.333333333336</v>
          </cell>
          <cell r="H165" t="str">
            <v>NA</v>
          </cell>
          <cell r="I165" t="str">
            <v>NA</v>
          </cell>
          <cell r="J165">
            <v>38953.729166666664</v>
          </cell>
          <cell r="K165" t="str">
            <v>NA</v>
          </cell>
          <cell r="L165">
            <v>0.13</v>
          </cell>
          <cell r="M165">
            <v>3</v>
          </cell>
          <cell r="N165">
            <v>0</v>
          </cell>
          <cell r="O165">
            <v>0</v>
          </cell>
          <cell r="P165">
            <v>0</v>
          </cell>
          <cell r="Q165" t="str">
            <v>141II</v>
          </cell>
          <cell r="R165">
            <v>170</v>
          </cell>
          <cell r="S165" t="str">
            <v>EQUIPE MEC</v>
          </cell>
          <cell r="T165">
            <v>38953</v>
          </cell>
        </row>
        <row r="166">
          <cell r="B166" t="str">
            <v>BB.230.DB.03</v>
          </cell>
          <cell r="D166" t="str">
            <v>Recuperadora e Empilhadeira</v>
          </cell>
          <cell r="E166" t="str">
            <v>10 dias</v>
          </cell>
          <cell r="F166" t="str">
            <v>NA</v>
          </cell>
          <cell r="G166">
            <v>38940.333333333336</v>
          </cell>
          <cell r="H166" t="str">
            <v>NA</v>
          </cell>
          <cell r="I166" t="str">
            <v>NA</v>
          </cell>
          <cell r="J166">
            <v>38957.729166666664</v>
          </cell>
          <cell r="K166" t="str">
            <v>NA</v>
          </cell>
          <cell r="L166">
            <v>0.17</v>
          </cell>
          <cell r="M166">
            <v>4</v>
          </cell>
          <cell r="N166">
            <v>0</v>
          </cell>
          <cell r="O166">
            <v>0</v>
          </cell>
          <cell r="P166">
            <v>0</v>
          </cell>
          <cell r="Q166" t="str">
            <v>141II</v>
          </cell>
          <cell r="R166">
            <v>165</v>
          </cell>
          <cell r="S166" t="str">
            <v>EQUIPE MEC</v>
          </cell>
          <cell r="T166">
            <v>38957</v>
          </cell>
        </row>
        <row r="167">
          <cell r="B167" t="str">
            <v>BB.230.DB.04</v>
          </cell>
          <cell r="D167" t="str">
            <v>Transportadores</v>
          </cell>
          <cell r="E167" t="str">
            <v>6 dias</v>
          </cell>
          <cell r="F167" t="str">
            <v>NA</v>
          </cell>
          <cell r="G167">
            <v>38958.333333333336</v>
          </cell>
          <cell r="H167" t="str">
            <v>NA</v>
          </cell>
          <cell r="I167" t="str">
            <v>NA</v>
          </cell>
          <cell r="J167">
            <v>38965.729166666664</v>
          </cell>
          <cell r="K167" t="str">
            <v>NA</v>
          </cell>
          <cell r="L167">
            <v>0.09</v>
          </cell>
          <cell r="M167">
            <v>2</v>
          </cell>
          <cell r="N167">
            <v>0</v>
          </cell>
          <cell r="O167">
            <v>0</v>
          </cell>
          <cell r="P167">
            <v>0</v>
          </cell>
          <cell r="Q167">
            <v>164</v>
          </cell>
          <cell r="S167" t="str">
            <v>EQUIPE MEC</v>
          </cell>
          <cell r="T167">
            <v>38965</v>
          </cell>
        </row>
        <row r="168">
          <cell r="B168" t="str">
            <v>BB.230.ET.01</v>
          </cell>
          <cell r="D168" t="str">
            <v>Especificação Técnica - Empilhadeira e Retomadora</v>
          </cell>
          <cell r="E168" t="str">
            <v>40 dias</v>
          </cell>
          <cell r="F168" t="str">
            <v>NA</v>
          </cell>
          <cell r="G168">
            <v>38853.333333333336</v>
          </cell>
          <cell r="H168">
            <v>38853.333333333336</v>
          </cell>
          <cell r="I168" t="str">
            <v>NA</v>
          </cell>
          <cell r="J168">
            <v>38910.729166666664</v>
          </cell>
          <cell r="K168" t="str">
            <v>NA</v>
          </cell>
          <cell r="L168">
            <v>0.71</v>
          </cell>
          <cell r="M168">
            <v>16.25</v>
          </cell>
          <cell r="N168">
            <v>14.63</v>
          </cell>
          <cell r="O168">
            <v>90</v>
          </cell>
          <cell r="P168">
            <v>90</v>
          </cell>
          <cell r="Q168" t="str">
            <v>14II</v>
          </cell>
          <cell r="R168" t="str">
            <v>171TI+60 dias</v>
          </cell>
          <cell r="S168" t="str">
            <v>EQUIPE MEC</v>
          </cell>
          <cell r="T168">
            <v>38910</v>
          </cell>
        </row>
        <row r="169">
          <cell r="B169" t="str">
            <v>BB.230.FD.01</v>
          </cell>
          <cell r="D169" t="str">
            <v>Folha De Dados - Transportadores</v>
          </cell>
          <cell r="E169" t="str">
            <v>2 dias</v>
          </cell>
          <cell r="F169" t="str">
            <v>NA</v>
          </cell>
          <cell r="G169">
            <v>38916.333333333336</v>
          </cell>
          <cell r="H169">
            <v>38916.333333333336</v>
          </cell>
          <cell r="I169" t="str">
            <v>NA</v>
          </cell>
          <cell r="J169">
            <v>38917.729166666664</v>
          </cell>
          <cell r="K169" t="str">
            <v>NA</v>
          </cell>
          <cell r="L169">
            <v>0.12</v>
          </cell>
          <cell r="M169">
            <v>2.75</v>
          </cell>
          <cell r="N169">
            <v>2.48</v>
          </cell>
          <cell r="O169">
            <v>90</v>
          </cell>
          <cell r="P169">
            <v>90</v>
          </cell>
          <cell r="Q169" t="str">
            <v>14II</v>
          </cell>
          <cell r="S169" t="str">
            <v>EQUIPE MEC</v>
          </cell>
          <cell r="T169">
            <v>38917</v>
          </cell>
        </row>
        <row r="170">
          <cell r="D170" t="str">
            <v>Projeto Detalhado</v>
          </cell>
          <cell r="E170" t="str">
            <v>43 dias</v>
          </cell>
          <cell r="F170" t="str">
            <v>NA</v>
          </cell>
          <cell r="G170">
            <v>38982.333333333336</v>
          </cell>
          <cell r="H170" t="str">
            <v>NA</v>
          </cell>
          <cell r="I170" t="str">
            <v>NA</v>
          </cell>
          <cell r="J170">
            <v>39049.729166666664</v>
          </cell>
          <cell r="K170" t="str">
            <v>NA</v>
          </cell>
          <cell r="L170">
            <v>2.99</v>
          </cell>
          <cell r="M170">
            <v>68.5</v>
          </cell>
          <cell r="N170">
            <v>0</v>
          </cell>
          <cell r="O170">
            <v>0</v>
          </cell>
          <cell r="P170">
            <v>0</v>
          </cell>
          <cell r="T170">
            <v>39049</v>
          </cell>
        </row>
        <row r="171">
          <cell r="D171" t="str">
            <v>Mecânica</v>
          </cell>
          <cell r="E171" t="str">
            <v>15 dias</v>
          </cell>
          <cell r="F171" t="str">
            <v>NA</v>
          </cell>
          <cell r="G171">
            <v>38982.333333333336</v>
          </cell>
          <cell r="H171" t="str">
            <v>NA</v>
          </cell>
          <cell r="I171" t="str">
            <v>NA</v>
          </cell>
          <cell r="J171">
            <v>39006.729166666664</v>
          </cell>
          <cell r="K171" t="str">
            <v>NA</v>
          </cell>
          <cell r="L171">
            <v>0.22</v>
          </cell>
          <cell r="M171">
            <v>5</v>
          </cell>
          <cell r="N171">
            <v>0</v>
          </cell>
          <cell r="O171">
            <v>0</v>
          </cell>
          <cell r="P171">
            <v>0</v>
          </cell>
          <cell r="T171">
            <v>39006</v>
          </cell>
        </row>
        <row r="172">
          <cell r="B172" t="str">
            <v>DB.230.DD.01</v>
          </cell>
          <cell r="D172" t="str">
            <v>Desenho De Detalhamento - Chute Para By-Pass</v>
          </cell>
          <cell r="E172" t="str">
            <v>7 dias</v>
          </cell>
          <cell r="F172" t="str">
            <v>NA</v>
          </cell>
          <cell r="G172">
            <v>38982.333333333336</v>
          </cell>
          <cell r="H172" t="str">
            <v>NA</v>
          </cell>
          <cell r="I172" t="str">
            <v>NA</v>
          </cell>
          <cell r="J172">
            <v>38992.729166666664</v>
          </cell>
          <cell r="K172" t="str">
            <v>NA</v>
          </cell>
          <cell r="L172">
            <v>0.17</v>
          </cell>
          <cell r="M172">
            <v>4</v>
          </cell>
          <cell r="N172">
            <v>0</v>
          </cell>
          <cell r="O172">
            <v>0</v>
          </cell>
          <cell r="P172">
            <v>0</v>
          </cell>
          <cell r="Q172" t="str">
            <v>30TI+30 dias;163</v>
          </cell>
          <cell r="R172">
            <v>436</v>
          </cell>
          <cell r="S172" t="str">
            <v>EQUIPE MEC</v>
          </cell>
          <cell r="T172">
            <v>38992</v>
          </cell>
        </row>
        <row r="173">
          <cell r="B173" t="str">
            <v>DB.230.PT.01</v>
          </cell>
          <cell r="D173" t="str">
            <v>Parecer Técnico - Empilhadeira e Retomadora</v>
          </cell>
          <cell r="E173" t="str">
            <v>2 dias</v>
          </cell>
          <cell r="F173" t="str">
            <v>NA</v>
          </cell>
          <cell r="G173">
            <v>39001.333333333336</v>
          </cell>
          <cell r="H173" t="str">
            <v>NA</v>
          </cell>
          <cell r="I173" t="str">
            <v>NA</v>
          </cell>
          <cell r="J173">
            <v>39006.729166666664</v>
          </cell>
          <cell r="K173" t="str">
            <v>NA</v>
          </cell>
          <cell r="L173">
            <v>0.04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 t="str">
            <v>166TI+60 dias</v>
          </cell>
          <cell r="S173" t="str">
            <v>EQUIPE MEC</v>
          </cell>
          <cell r="T173">
            <v>39006</v>
          </cell>
        </row>
        <row r="174">
          <cell r="D174" t="str">
            <v>Civil</v>
          </cell>
          <cell r="E174" t="str">
            <v>25 dias</v>
          </cell>
          <cell r="F174" t="str">
            <v>NA</v>
          </cell>
          <cell r="G174">
            <v>38989.333333333336</v>
          </cell>
          <cell r="H174" t="str">
            <v>NA</v>
          </cell>
          <cell r="I174" t="str">
            <v>NA</v>
          </cell>
          <cell r="J174">
            <v>39029.729166666664</v>
          </cell>
          <cell r="K174" t="str">
            <v>NA</v>
          </cell>
          <cell r="L174">
            <v>0.87</v>
          </cell>
          <cell r="M174">
            <v>20</v>
          </cell>
          <cell r="N174">
            <v>0</v>
          </cell>
          <cell r="O174">
            <v>0</v>
          </cell>
          <cell r="P174">
            <v>0</v>
          </cell>
          <cell r="T174">
            <v>39029</v>
          </cell>
        </row>
        <row r="175">
          <cell r="B175" t="str">
            <v>DC.230.DD.01</v>
          </cell>
          <cell r="D175" t="str">
            <v>Des. Det. - Fundação, Forma, Armação e Inseridos Metálicos</v>
          </cell>
          <cell r="E175" t="str">
            <v>25 dias</v>
          </cell>
          <cell r="F175" t="str">
            <v>NA</v>
          </cell>
          <cell r="G175">
            <v>38989.333333333336</v>
          </cell>
          <cell r="H175" t="str">
            <v>NA</v>
          </cell>
          <cell r="I175" t="str">
            <v>NA</v>
          </cell>
          <cell r="J175">
            <v>39029.729166666664</v>
          </cell>
          <cell r="K175" t="str">
            <v>NA</v>
          </cell>
          <cell r="L175">
            <v>0.87</v>
          </cell>
          <cell r="M175">
            <v>20</v>
          </cell>
          <cell r="N175">
            <v>0</v>
          </cell>
          <cell r="O175">
            <v>0</v>
          </cell>
          <cell r="P175">
            <v>0</v>
          </cell>
          <cell r="Q175" t="str">
            <v>161TI+15 dias</v>
          </cell>
          <cell r="R175" t="str">
            <v>176II</v>
          </cell>
          <cell r="S175" t="str">
            <v>EQUIPE CIV</v>
          </cell>
          <cell r="T175">
            <v>39029</v>
          </cell>
        </row>
        <row r="176">
          <cell r="D176" t="str">
            <v>Elétrica</v>
          </cell>
          <cell r="E176" t="str">
            <v>38 dias</v>
          </cell>
          <cell r="F176" t="str">
            <v>NA</v>
          </cell>
          <cell r="G176">
            <v>38989.333333333336</v>
          </cell>
          <cell r="H176" t="str">
            <v>NA</v>
          </cell>
          <cell r="I176" t="str">
            <v>NA</v>
          </cell>
          <cell r="J176">
            <v>39049.729166666664</v>
          </cell>
          <cell r="K176" t="str">
            <v>NA</v>
          </cell>
          <cell r="L176">
            <v>1.86</v>
          </cell>
          <cell r="M176">
            <v>42.5</v>
          </cell>
          <cell r="N176">
            <v>0</v>
          </cell>
          <cell r="O176">
            <v>0</v>
          </cell>
          <cell r="P176">
            <v>0</v>
          </cell>
          <cell r="T176">
            <v>39049</v>
          </cell>
        </row>
        <row r="177">
          <cell r="D177" t="str">
            <v>Desenho De Detalhamento</v>
          </cell>
          <cell r="E177" t="str">
            <v>38 dias</v>
          </cell>
          <cell r="F177" t="str">
            <v>NA</v>
          </cell>
          <cell r="G177">
            <v>38989.333333333336</v>
          </cell>
          <cell r="H177" t="str">
            <v>NA</v>
          </cell>
          <cell r="I177" t="str">
            <v>NA</v>
          </cell>
          <cell r="J177">
            <v>39049.729166666664</v>
          </cell>
          <cell r="K177" t="str">
            <v>NA</v>
          </cell>
          <cell r="L177">
            <v>1.35</v>
          </cell>
          <cell r="M177">
            <v>31</v>
          </cell>
          <cell r="N177">
            <v>0</v>
          </cell>
          <cell r="O177">
            <v>0</v>
          </cell>
          <cell r="P177">
            <v>0</v>
          </cell>
          <cell r="T177">
            <v>39049</v>
          </cell>
        </row>
        <row r="178">
          <cell r="B178" t="str">
            <v>DE.230.DD.01</v>
          </cell>
          <cell r="D178" t="str">
            <v>Força e Controle/  Rede Dutos/ Subestação/ Aterramento</v>
          </cell>
          <cell r="E178" t="str">
            <v>20 dias</v>
          </cell>
          <cell r="F178" t="str">
            <v>NA</v>
          </cell>
          <cell r="G178">
            <v>38989.333333333336</v>
          </cell>
          <cell r="H178" t="str">
            <v>NA</v>
          </cell>
          <cell r="I178" t="str">
            <v>NA</v>
          </cell>
          <cell r="J178">
            <v>39020.729166666664</v>
          </cell>
          <cell r="K178" t="str">
            <v>NA</v>
          </cell>
          <cell r="L178">
            <v>0.7</v>
          </cell>
          <cell r="M178">
            <v>16</v>
          </cell>
          <cell r="N178">
            <v>0</v>
          </cell>
          <cell r="O178">
            <v>0</v>
          </cell>
          <cell r="P178">
            <v>0</v>
          </cell>
          <cell r="Q178" t="str">
            <v>173II</v>
          </cell>
          <cell r="R178" t="str">
            <v>177;178</v>
          </cell>
          <cell r="S178" t="str">
            <v>EQUIPE ELE</v>
          </cell>
          <cell r="T178">
            <v>39020</v>
          </cell>
        </row>
        <row r="179">
          <cell r="B179" t="str">
            <v>DE.230.DD.02</v>
          </cell>
          <cell r="D179" t="str">
            <v>Iluminação</v>
          </cell>
          <cell r="E179" t="str">
            <v>18 dias</v>
          </cell>
          <cell r="F179" t="str">
            <v>NA</v>
          </cell>
          <cell r="G179">
            <v>39021.333333333336</v>
          </cell>
          <cell r="H179" t="str">
            <v>NA</v>
          </cell>
          <cell r="I179" t="str">
            <v>NA</v>
          </cell>
          <cell r="J179">
            <v>39049.729166666664</v>
          </cell>
          <cell r="K179" t="str">
            <v>NA</v>
          </cell>
          <cell r="L179">
            <v>0.66</v>
          </cell>
          <cell r="M179">
            <v>15</v>
          </cell>
          <cell r="N179">
            <v>0</v>
          </cell>
          <cell r="O179">
            <v>0</v>
          </cell>
          <cell r="P179">
            <v>0</v>
          </cell>
          <cell r="Q179">
            <v>176</v>
          </cell>
          <cell r="S179" t="str">
            <v>EQUIPE ELE</v>
          </cell>
          <cell r="T179">
            <v>39049</v>
          </cell>
        </row>
        <row r="180">
          <cell r="B180" t="str">
            <v>DE.230.ET.01</v>
          </cell>
          <cell r="D180" t="str">
            <v>Especificação Técnica</v>
          </cell>
          <cell r="E180" t="str">
            <v>15 dias</v>
          </cell>
          <cell r="F180" t="str">
            <v>NA</v>
          </cell>
          <cell r="G180">
            <v>39021.333333333336</v>
          </cell>
          <cell r="H180" t="str">
            <v>NA</v>
          </cell>
          <cell r="I180" t="str">
            <v>NA</v>
          </cell>
          <cell r="J180">
            <v>39044.729166666664</v>
          </cell>
          <cell r="K180" t="str">
            <v>NA</v>
          </cell>
          <cell r="L180">
            <v>0.5</v>
          </cell>
          <cell r="M180">
            <v>11.5</v>
          </cell>
          <cell r="N180">
            <v>0</v>
          </cell>
          <cell r="O180">
            <v>0</v>
          </cell>
          <cell r="P180">
            <v>0</v>
          </cell>
          <cell r="Q180">
            <v>176</v>
          </cell>
          <cell r="S180" t="str">
            <v>EQUIPE ELE</v>
          </cell>
          <cell r="T180">
            <v>39044</v>
          </cell>
        </row>
        <row r="181">
          <cell r="D181" t="str">
            <v>Instrumentação</v>
          </cell>
          <cell r="E181" t="str">
            <v>5 dias</v>
          </cell>
          <cell r="F181" t="str">
            <v>NA</v>
          </cell>
          <cell r="G181">
            <v>39038.333333333336</v>
          </cell>
          <cell r="H181" t="str">
            <v>NA</v>
          </cell>
          <cell r="I181" t="str">
            <v>NA</v>
          </cell>
          <cell r="J181">
            <v>39044.729166666664</v>
          </cell>
          <cell r="K181" t="str">
            <v>NA</v>
          </cell>
          <cell r="L181">
            <v>0.04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T181">
            <v>39044</v>
          </cell>
        </row>
        <row r="182">
          <cell r="B182" t="str">
            <v>DT.230.AJ.01</v>
          </cell>
          <cell r="D182" t="str">
            <v>Arranjos/ Layout’s/ Plano Diretor - Locação De Instrumentos</v>
          </cell>
          <cell r="E182" t="str">
            <v>5 dias</v>
          </cell>
          <cell r="F182" t="str">
            <v>NA</v>
          </cell>
          <cell r="G182">
            <v>39038.333333333336</v>
          </cell>
          <cell r="H182" t="str">
            <v>NA</v>
          </cell>
          <cell r="I182" t="str">
            <v>NA</v>
          </cell>
          <cell r="J182">
            <v>39044.729166666664</v>
          </cell>
          <cell r="K182" t="str">
            <v>NA</v>
          </cell>
          <cell r="L182">
            <v>0.04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302</v>
          </cell>
          <cell r="S182" t="str">
            <v>EQUIPE TSA</v>
          </cell>
          <cell r="T182">
            <v>39044</v>
          </cell>
        </row>
        <row r="183">
          <cell r="B183" t="str">
            <v>1.1.6</v>
          </cell>
          <cell r="C183" t="str">
            <v>240A</v>
          </cell>
          <cell r="D183" t="str">
            <v>Separação Magnética de Grossos (2D)</v>
          </cell>
          <cell r="E183" t="str">
            <v>138 dias</v>
          </cell>
          <cell r="F183">
            <v>38853.333333333336</v>
          </cell>
          <cell r="G183">
            <v>38827.333333333336</v>
          </cell>
          <cell r="H183">
            <v>38827.333333333336</v>
          </cell>
          <cell r="I183">
            <v>38961.729166666664</v>
          </cell>
          <cell r="J183">
            <v>39037.729166666664</v>
          </cell>
          <cell r="K183" t="str">
            <v>NA</v>
          </cell>
          <cell r="L183">
            <v>4.3499999999999996</v>
          </cell>
          <cell r="M183">
            <v>99.63</v>
          </cell>
          <cell r="N183">
            <v>8.89</v>
          </cell>
          <cell r="O183">
            <v>8.92</v>
          </cell>
          <cell r="P183">
            <v>8.92</v>
          </cell>
          <cell r="T183">
            <v>39037</v>
          </cell>
        </row>
        <row r="184">
          <cell r="D184" t="str">
            <v>Projeto Básico</v>
          </cell>
          <cell r="E184" t="str">
            <v>77 dias</v>
          </cell>
          <cell r="F184">
            <v>38853.333333333336</v>
          </cell>
          <cell r="G184">
            <v>38827.333333333336</v>
          </cell>
          <cell r="H184">
            <v>38827.333333333336</v>
          </cell>
          <cell r="I184">
            <v>38870.729166666664</v>
          </cell>
          <cell r="J184">
            <v>38939.729166666664</v>
          </cell>
          <cell r="K184" t="str">
            <v>NA</v>
          </cell>
          <cell r="L184">
            <v>0.72</v>
          </cell>
          <cell r="M184">
            <v>16.38</v>
          </cell>
          <cell r="N184">
            <v>8.89</v>
          </cell>
          <cell r="O184">
            <v>54.27</v>
          </cell>
          <cell r="P184">
            <v>54.27</v>
          </cell>
          <cell r="T184">
            <v>38939</v>
          </cell>
        </row>
        <row r="185">
          <cell r="D185" t="str">
            <v>Processo</v>
          </cell>
          <cell r="E185" t="str">
            <v>67 dias</v>
          </cell>
          <cell r="F185">
            <v>38853.333333333336</v>
          </cell>
          <cell r="G185">
            <v>38827.333333333336</v>
          </cell>
          <cell r="H185">
            <v>38827.333333333336</v>
          </cell>
          <cell r="I185">
            <v>38859.729166666664</v>
          </cell>
          <cell r="J185">
            <v>38925.729166666664</v>
          </cell>
          <cell r="K185" t="str">
            <v>NA</v>
          </cell>
          <cell r="L185">
            <v>0.22</v>
          </cell>
          <cell r="M185">
            <v>5</v>
          </cell>
          <cell r="N185">
            <v>4.5</v>
          </cell>
          <cell r="O185">
            <v>90</v>
          </cell>
          <cell r="P185">
            <v>90</v>
          </cell>
          <cell r="T185">
            <v>38925</v>
          </cell>
        </row>
        <row r="186">
          <cell r="B186" t="str">
            <v>BP.240.FD.01</v>
          </cell>
          <cell r="D186" t="str">
            <v>FD's - Separ. Magnét. WDRE e Peneiras Desaguadoras</v>
          </cell>
          <cell r="E186" t="str">
            <v>67 dias</v>
          </cell>
          <cell r="F186">
            <v>38853.333333333336</v>
          </cell>
          <cell r="G186">
            <v>38827.333333333336</v>
          </cell>
          <cell r="H186">
            <v>38827.333333333336</v>
          </cell>
          <cell r="I186">
            <v>38859.729166666664</v>
          </cell>
          <cell r="J186">
            <v>38925.729166666664</v>
          </cell>
          <cell r="K186" t="str">
            <v>NA</v>
          </cell>
          <cell r="L186">
            <v>0.22</v>
          </cell>
          <cell r="M186">
            <v>5</v>
          </cell>
          <cell r="N186">
            <v>4.5</v>
          </cell>
          <cell r="O186">
            <v>90</v>
          </cell>
          <cell r="P186">
            <v>90</v>
          </cell>
          <cell r="Q186" t="str">
            <v>14II</v>
          </cell>
          <cell r="S186" t="str">
            <v>EQUIPE PRO</v>
          </cell>
          <cell r="T186">
            <v>38925</v>
          </cell>
        </row>
        <row r="187">
          <cell r="D187" t="str">
            <v>Mecânica</v>
          </cell>
          <cell r="E187" t="str">
            <v>74 dias</v>
          </cell>
          <cell r="F187">
            <v>38853.333333333336</v>
          </cell>
          <cell r="G187">
            <v>38833.333333333336</v>
          </cell>
          <cell r="H187">
            <v>38833.333333333336</v>
          </cell>
          <cell r="I187">
            <v>38870.729166666664</v>
          </cell>
          <cell r="J187">
            <v>38939.729166666664</v>
          </cell>
          <cell r="K187" t="str">
            <v>NA</v>
          </cell>
          <cell r="L187">
            <v>0.5</v>
          </cell>
          <cell r="M187">
            <v>11.38</v>
          </cell>
          <cell r="N187">
            <v>4.3899999999999997</v>
          </cell>
          <cell r="O187">
            <v>38.57</v>
          </cell>
          <cell r="P187">
            <v>38.57</v>
          </cell>
          <cell r="T187">
            <v>38939</v>
          </cell>
        </row>
        <row r="188">
          <cell r="B188" t="str">
            <v>BB.240.DB.01</v>
          </cell>
          <cell r="D188" t="str">
            <v>Desenho Básico - Plantas</v>
          </cell>
          <cell r="E188" t="str">
            <v>64 dias</v>
          </cell>
          <cell r="F188">
            <v>38853.333333333336</v>
          </cell>
          <cell r="G188">
            <v>38833.333333333336</v>
          </cell>
          <cell r="H188">
            <v>38833.333333333336</v>
          </cell>
          <cell r="I188">
            <v>38859.729166666664</v>
          </cell>
          <cell r="J188">
            <v>38925.729166666664</v>
          </cell>
          <cell r="K188" t="str">
            <v>NA</v>
          </cell>
          <cell r="L188">
            <v>0.15</v>
          </cell>
          <cell r="M188">
            <v>3.5</v>
          </cell>
          <cell r="N188">
            <v>3.15</v>
          </cell>
          <cell r="O188">
            <v>90</v>
          </cell>
          <cell r="P188">
            <v>90</v>
          </cell>
          <cell r="Q188" t="str">
            <v>14II</v>
          </cell>
          <cell r="R188" t="str">
            <v>187;191;194;275</v>
          </cell>
          <cell r="S188" t="str">
            <v>EQUIPE MEC[6%]</v>
          </cell>
          <cell r="T188">
            <v>38925</v>
          </cell>
        </row>
        <row r="189">
          <cell r="B189" t="str">
            <v>BB.240.DB.02</v>
          </cell>
          <cell r="D189" t="str">
            <v>Desenho Básico - Transportadores</v>
          </cell>
          <cell r="E189" t="str">
            <v>10 dias</v>
          </cell>
          <cell r="F189">
            <v>38860.333333333336</v>
          </cell>
          <cell r="G189">
            <v>38926.333333333336</v>
          </cell>
          <cell r="H189" t="str">
            <v>NA</v>
          </cell>
          <cell r="I189">
            <v>38867.729166666664</v>
          </cell>
          <cell r="J189">
            <v>38939.729166666664</v>
          </cell>
          <cell r="K189" t="str">
            <v>NA</v>
          </cell>
          <cell r="L189">
            <v>0.17</v>
          </cell>
          <cell r="M189">
            <v>4</v>
          </cell>
          <cell r="N189">
            <v>0</v>
          </cell>
          <cell r="O189">
            <v>0</v>
          </cell>
          <cell r="P189">
            <v>0</v>
          </cell>
          <cell r="Q189">
            <v>186</v>
          </cell>
          <cell r="R189" t="str">
            <v>188II;191</v>
          </cell>
          <cell r="S189" t="str">
            <v>EQUIPE MEC</v>
          </cell>
          <cell r="T189">
            <v>38939</v>
          </cell>
        </row>
        <row r="190">
          <cell r="B190" t="str">
            <v>BB.240.FD.01</v>
          </cell>
          <cell r="D190" t="str">
            <v>Folha De Dados - Transportadores</v>
          </cell>
          <cell r="E190" t="str">
            <v>4 dias</v>
          </cell>
          <cell r="F190">
            <v>38860.333333333336</v>
          </cell>
          <cell r="G190">
            <v>38936.333333333336</v>
          </cell>
          <cell r="H190">
            <v>38936.333333333336</v>
          </cell>
          <cell r="I190">
            <v>38870.729166666664</v>
          </cell>
          <cell r="J190">
            <v>38939.729166666664</v>
          </cell>
          <cell r="K190" t="str">
            <v>NA</v>
          </cell>
          <cell r="L190">
            <v>0.17</v>
          </cell>
          <cell r="M190">
            <v>3.88</v>
          </cell>
          <cell r="N190">
            <v>1.24</v>
          </cell>
          <cell r="O190">
            <v>31.94</v>
          </cell>
          <cell r="P190">
            <v>31.94</v>
          </cell>
          <cell r="Q190" t="str">
            <v>187II</v>
          </cell>
          <cell r="S190" t="str">
            <v>EQUIPE MEC</v>
          </cell>
          <cell r="T190">
            <v>38939</v>
          </cell>
        </row>
        <row r="191">
          <cell r="D191" t="str">
            <v>Projeto Detalhado</v>
          </cell>
          <cell r="E191" t="str">
            <v>71 dias</v>
          </cell>
          <cell r="F191">
            <v>38895.333333333336</v>
          </cell>
          <cell r="G191">
            <v>38926.333333333336</v>
          </cell>
          <cell r="H191" t="str">
            <v>NA</v>
          </cell>
          <cell r="I191">
            <v>38961.729166666664</v>
          </cell>
          <cell r="J191">
            <v>39037.729166666664</v>
          </cell>
          <cell r="K191" t="str">
            <v>NA</v>
          </cell>
          <cell r="L191">
            <v>3.64</v>
          </cell>
          <cell r="M191">
            <v>83.25</v>
          </cell>
          <cell r="N191">
            <v>0</v>
          </cell>
          <cell r="O191">
            <v>0</v>
          </cell>
          <cell r="P191">
            <v>0</v>
          </cell>
          <cell r="T191">
            <v>39037</v>
          </cell>
        </row>
        <row r="192">
          <cell r="D192" t="str">
            <v>Mecânica</v>
          </cell>
          <cell r="E192" t="str">
            <v>21 dias</v>
          </cell>
          <cell r="F192">
            <v>38895.333333333336</v>
          </cell>
          <cell r="G192">
            <v>38952.333333333336</v>
          </cell>
          <cell r="H192" t="str">
            <v>NA</v>
          </cell>
          <cell r="I192">
            <v>38937.729166666664</v>
          </cell>
          <cell r="J192">
            <v>38982.729166666664</v>
          </cell>
          <cell r="K192" t="str">
            <v>NA</v>
          </cell>
          <cell r="L192">
            <v>0.92</v>
          </cell>
          <cell r="M192">
            <v>21</v>
          </cell>
          <cell r="N192">
            <v>0</v>
          </cell>
          <cell r="O192">
            <v>0</v>
          </cell>
          <cell r="P192">
            <v>0</v>
          </cell>
          <cell r="T192">
            <v>38982</v>
          </cell>
        </row>
        <row r="193">
          <cell r="B193" t="str">
            <v>DB.240.DD.02</v>
          </cell>
          <cell r="D193" t="str">
            <v xml:space="preserve">Desenho De Detalhamento - Caldeiraria/ Chutes/ Apoio Peneiras  </v>
          </cell>
          <cell r="E193" t="str">
            <v>21 dias</v>
          </cell>
          <cell r="F193">
            <v>38895.333333333336</v>
          </cell>
          <cell r="G193">
            <v>38952.333333333336</v>
          </cell>
          <cell r="H193" t="str">
            <v>NA</v>
          </cell>
          <cell r="I193">
            <v>38923.729166666664</v>
          </cell>
          <cell r="J193">
            <v>38982.729166666664</v>
          </cell>
          <cell r="K193" t="str">
            <v>NA</v>
          </cell>
          <cell r="L193">
            <v>0.7</v>
          </cell>
          <cell r="M193">
            <v>16</v>
          </cell>
          <cell r="N193">
            <v>0</v>
          </cell>
          <cell r="O193">
            <v>0</v>
          </cell>
          <cell r="P193">
            <v>0</v>
          </cell>
          <cell r="Q193" t="str">
            <v>30TI+10 dias;186;187</v>
          </cell>
          <cell r="R193" t="str">
            <v>192TT</v>
          </cell>
          <cell r="S193" t="str">
            <v>EQUIPE MEC</v>
          </cell>
          <cell r="T193">
            <v>38982</v>
          </cell>
        </row>
        <row r="194">
          <cell r="B194" t="str">
            <v>DB.240.DM.01</v>
          </cell>
          <cell r="D194" t="str">
            <v>Diagrama De Montagem</v>
          </cell>
          <cell r="E194" t="str">
            <v>9 dias</v>
          </cell>
          <cell r="F194">
            <v>38924.333333333336</v>
          </cell>
          <cell r="G194">
            <v>38972.333333333336</v>
          </cell>
          <cell r="H194" t="str">
            <v>NA</v>
          </cell>
          <cell r="I194">
            <v>38937.729166666664</v>
          </cell>
          <cell r="J194">
            <v>38982.729166666664</v>
          </cell>
          <cell r="K194" t="str">
            <v>NA</v>
          </cell>
          <cell r="L194">
            <v>0.22</v>
          </cell>
          <cell r="M194">
            <v>5</v>
          </cell>
          <cell r="N194">
            <v>0</v>
          </cell>
          <cell r="O194">
            <v>0</v>
          </cell>
          <cell r="P194">
            <v>0</v>
          </cell>
          <cell r="Q194" t="str">
            <v>191TT</v>
          </cell>
          <cell r="R194">
            <v>196</v>
          </cell>
          <cell r="S194" t="str">
            <v>EQUIPE MEC</v>
          </cell>
          <cell r="T194">
            <v>38982</v>
          </cell>
        </row>
        <row r="195">
          <cell r="D195" t="str">
            <v>Civil</v>
          </cell>
          <cell r="E195" t="str">
            <v>30 dias</v>
          </cell>
          <cell r="F195">
            <v>38924.333333333336</v>
          </cell>
          <cell r="G195">
            <v>38926.333333333336</v>
          </cell>
          <cell r="H195" t="str">
            <v>NA</v>
          </cell>
          <cell r="I195">
            <v>38933.729166666664</v>
          </cell>
          <cell r="J195">
            <v>38973.729166666664</v>
          </cell>
          <cell r="K195" t="str">
            <v>NA</v>
          </cell>
          <cell r="L195">
            <v>0.17</v>
          </cell>
          <cell r="M195">
            <v>4</v>
          </cell>
          <cell r="N195">
            <v>0</v>
          </cell>
          <cell r="O195">
            <v>0</v>
          </cell>
          <cell r="P195">
            <v>0</v>
          </cell>
          <cell r="T195">
            <v>38973</v>
          </cell>
        </row>
        <row r="196">
          <cell r="B196" t="str">
            <v>DC.240.DD.01</v>
          </cell>
          <cell r="D196" t="str">
            <v>Desenho De Detalhamento - Fundação, Forma, Armação e Piso</v>
          </cell>
          <cell r="E196" t="str">
            <v>30 dias</v>
          </cell>
          <cell r="F196">
            <v>38924.333333333336</v>
          </cell>
          <cell r="G196">
            <v>38926.333333333336</v>
          </cell>
          <cell r="H196" t="str">
            <v>NA</v>
          </cell>
          <cell r="I196">
            <v>38933.729166666664</v>
          </cell>
          <cell r="J196">
            <v>38973.729166666664</v>
          </cell>
          <cell r="K196" t="str">
            <v>NA</v>
          </cell>
          <cell r="L196">
            <v>0.17</v>
          </cell>
          <cell r="M196">
            <v>4</v>
          </cell>
          <cell r="N196">
            <v>0</v>
          </cell>
          <cell r="O196">
            <v>0</v>
          </cell>
          <cell r="P196">
            <v>0</v>
          </cell>
          <cell r="Q196">
            <v>186</v>
          </cell>
          <cell r="R196">
            <v>201</v>
          </cell>
          <cell r="S196" t="str">
            <v>EQUIPE CIV[23%]</v>
          </cell>
          <cell r="T196">
            <v>38973</v>
          </cell>
        </row>
        <row r="197">
          <cell r="D197" t="str">
            <v>Estrutura Metálica</v>
          </cell>
          <cell r="E197" t="str">
            <v>25 dias</v>
          </cell>
          <cell r="F197">
            <v>38924.333333333336</v>
          </cell>
          <cell r="G197">
            <v>38985.333333333336</v>
          </cell>
          <cell r="H197" t="str">
            <v>NA</v>
          </cell>
          <cell r="I197">
            <v>38961.729166666664</v>
          </cell>
          <cell r="J197">
            <v>39021.729166666664</v>
          </cell>
          <cell r="K197" t="str">
            <v>NA</v>
          </cell>
          <cell r="L197">
            <v>1.89</v>
          </cell>
          <cell r="M197">
            <v>43.25</v>
          </cell>
          <cell r="N197">
            <v>0</v>
          </cell>
          <cell r="O197">
            <v>0</v>
          </cell>
          <cell r="P197">
            <v>0</v>
          </cell>
          <cell r="T197">
            <v>39021</v>
          </cell>
        </row>
        <row r="198">
          <cell r="B198" t="str">
            <v>DD.240.DP.01</v>
          </cell>
          <cell r="D198" t="str">
            <v>Desenho De Projeto - Peneiramento</v>
          </cell>
          <cell r="E198" t="str">
            <v>20 dias</v>
          </cell>
          <cell r="F198">
            <v>38924.333333333336</v>
          </cell>
          <cell r="G198">
            <v>38985.333333333336</v>
          </cell>
          <cell r="H198" t="str">
            <v>NA</v>
          </cell>
          <cell r="I198">
            <v>38953.729166666664</v>
          </cell>
          <cell r="J198">
            <v>39014.729166666664</v>
          </cell>
          <cell r="K198" t="str">
            <v>NA</v>
          </cell>
          <cell r="L198">
            <v>0.79</v>
          </cell>
          <cell r="M198">
            <v>18</v>
          </cell>
          <cell r="N198">
            <v>0</v>
          </cell>
          <cell r="O198">
            <v>0</v>
          </cell>
          <cell r="P198">
            <v>0</v>
          </cell>
          <cell r="Q198">
            <v>192</v>
          </cell>
          <cell r="R198" t="str">
            <v>197;198II</v>
          </cell>
          <cell r="S198" t="str">
            <v>EQUIPE MET</v>
          </cell>
          <cell r="T198">
            <v>39014</v>
          </cell>
        </row>
        <row r="199">
          <cell r="B199" t="str">
            <v>DD.240.LM.01</v>
          </cell>
          <cell r="D199" t="str">
            <v>Lista De Materiais - Peneiramento</v>
          </cell>
          <cell r="E199" t="str">
            <v>1 dia</v>
          </cell>
          <cell r="F199">
            <v>38954.333333333336</v>
          </cell>
          <cell r="G199">
            <v>39015.333333333336</v>
          </cell>
          <cell r="H199" t="str">
            <v>NA</v>
          </cell>
          <cell r="I199">
            <v>38957.729166666664</v>
          </cell>
          <cell r="J199">
            <v>39015.729166666664</v>
          </cell>
          <cell r="K199" t="str">
            <v>NA</v>
          </cell>
          <cell r="L199">
            <v>0.01</v>
          </cell>
          <cell r="M199">
            <v>0.25</v>
          </cell>
          <cell r="N199">
            <v>0</v>
          </cell>
          <cell r="O199">
            <v>0</v>
          </cell>
          <cell r="P199">
            <v>0</v>
          </cell>
          <cell r="Q199">
            <v>196</v>
          </cell>
          <cell r="S199" t="str">
            <v>EQUIPE MET</v>
          </cell>
          <cell r="T199">
            <v>39015</v>
          </cell>
        </row>
        <row r="200">
          <cell r="B200" t="str">
            <v>DD.240.MC.01</v>
          </cell>
          <cell r="D200" t="str">
            <v>Memória De Cálculo - Peneiramento</v>
          </cell>
          <cell r="E200" t="str">
            <v>25 dias</v>
          </cell>
          <cell r="F200">
            <v>38924.333333333336</v>
          </cell>
          <cell r="G200">
            <v>38985.333333333336</v>
          </cell>
          <cell r="H200" t="str">
            <v>NA</v>
          </cell>
          <cell r="I200">
            <v>38961.729166666664</v>
          </cell>
          <cell r="J200">
            <v>39021.729166666664</v>
          </cell>
          <cell r="K200" t="str">
            <v>NA</v>
          </cell>
          <cell r="L200">
            <v>1.0900000000000001</v>
          </cell>
          <cell r="M200">
            <v>25</v>
          </cell>
          <cell r="N200">
            <v>0</v>
          </cell>
          <cell r="O200">
            <v>0</v>
          </cell>
          <cell r="P200">
            <v>0</v>
          </cell>
          <cell r="Q200" t="str">
            <v>196II</v>
          </cell>
          <cell r="S200" t="str">
            <v>EQUIPE MET</v>
          </cell>
          <cell r="T200">
            <v>39021</v>
          </cell>
        </row>
        <row r="201">
          <cell r="D201" t="str">
            <v>Elétrica</v>
          </cell>
          <cell r="E201" t="str">
            <v>29 dias</v>
          </cell>
          <cell r="F201">
            <v>38933.333333333336</v>
          </cell>
          <cell r="G201">
            <v>38974.333333333336</v>
          </cell>
          <cell r="H201" t="str">
            <v>NA</v>
          </cell>
          <cell r="I201">
            <v>38961.729166666664</v>
          </cell>
          <cell r="J201">
            <v>39016.729166666664</v>
          </cell>
          <cell r="K201" t="str">
            <v>NA</v>
          </cell>
          <cell r="L201">
            <v>0.56999999999999995</v>
          </cell>
          <cell r="M201">
            <v>13</v>
          </cell>
          <cell r="N201">
            <v>0</v>
          </cell>
          <cell r="O201">
            <v>0</v>
          </cell>
          <cell r="P201">
            <v>0</v>
          </cell>
          <cell r="T201">
            <v>39016</v>
          </cell>
        </row>
        <row r="202">
          <cell r="D202" t="str">
            <v>Desenho De Detalhamento</v>
          </cell>
          <cell r="E202" t="str">
            <v>22 dias</v>
          </cell>
          <cell r="F202">
            <v>38933.333333333336</v>
          </cell>
          <cell r="G202">
            <v>38974.333333333336</v>
          </cell>
          <cell r="H202" t="str">
            <v>NA</v>
          </cell>
          <cell r="I202">
            <v>38951.729166666664</v>
          </cell>
          <cell r="J202">
            <v>39007.729166666664</v>
          </cell>
          <cell r="K202" t="str">
            <v>NA</v>
          </cell>
          <cell r="L202">
            <v>0.44</v>
          </cell>
          <cell r="M202">
            <v>10</v>
          </cell>
          <cell r="N202">
            <v>0</v>
          </cell>
          <cell r="O202">
            <v>0</v>
          </cell>
          <cell r="P202">
            <v>0</v>
          </cell>
          <cell r="R202">
            <v>203</v>
          </cell>
          <cell r="T202">
            <v>39007</v>
          </cell>
        </row>
        <row r="203">
          <cell r="B203" t="str">
            <v>DE.240.DD.01</v>
          </cell>
          <cell r="D203" t="str">
            <v>Disposição De Força, Controle e Aterramento</v>
          </cell>
          <cell r="E203" t="str">
            <v>11 dias</v>
          </cell>
          <cell r="F203">
            <v>38933.333333333336</v>
          </cell>
          <cell r="G203">
            <v>38974.333333333336</v>
          </cell>
          <cell r="H203" t="str">
            <v>NA</v>
          </cell>
          <cell r="I203">
            <v>38951.729166666664</v>
          </cell>
          <cell r="J203">
            <v>38988.729166666664</v>
          </cell>
          <cell r="K203" t="str">
            <v>NA</v>
          </cell>
          <cell r="L203">
            <v>0.22</v>
          </cell>
          <cell r="M203">
            <v>5</v>
          </cell>
          <cell r="N203">
            <v>0</v>
          </cell>
          <cell r="O203">
            <v>0</v>
          </cell>
          <cell r="P203">
            <v>0</v>
          </cell>
          <cell r="Q203">
            <v>194</v>
          </cell>
          <cell r="R203">
            <v>202</v>
          </cell>
          <cell r="S203" t="str">
            <v>EQUIPE ELE</v>
          </cell>
          <cell r="T203">
            <v>38988</v>
          </cell>
        </row>
        <row r="204">
          <cell r="B204" t="str">
            <v>DE.240.DD.02</v>
          </cell>
          <cell r="D204" t="str">
            <v>Iluminação</v>
          </cell>
          <cell r="E204" t="str">
            <v>11 dias</v>
          </cell>
          <cell r="F204">
            <v>38933.333333333336</v>
          </cell>
          <cell r="G204">
            <v>38989.333333333336</v>
          </cell>
          <cell r="H204" t="str">
            <v>NA</v>
          </cell>
          <cell r="I204">
            <v>38951.729166666664</v>
          </cell>
          <cell r="J204">
            <v>39007.729166666664</v>
          </cell>
          <cell r="K204" t="str">
            <v>NA</v>
          </cell>
          <cell r="L204">
            <v>0.22</v>
          </cell>
          <cell r="M204">
            <v>5</v>
          </cell>
          <cell r="N204">
            <v>0</v>
          </cell>
          <cell r="O204">
            <v>0</v>
          </cell>
          <cell r="P204">
            <v>0</v>
          </cell>
          <cell r="Q204">
            <v>201</v>
          </cell>
          <cell r="S204" t="str">
            <v>EQUIPE ELE</v>
          </cell>
          <cell r="T204">
            <v>39007</v>
          </cell>
        </row>
        <row r="205">
          <cell r="B205" t="str">
            <v>DE.240.LC.01</v>
          </cell>
          <cell r="D205" t="str">
            <v>Lista De Linhas/ Cabos</v>
          </cell>
          <cell r="E205" t="str">
            <v>7 dias</v>
          </cell>
          <cell r="F205">
            <v>38952.333333333336</v>
          </cell>
          <cell r="G205">
            <v>39008.333333333336</v>
          </cell>
          <cell r="H205" t="str">
            <v>NA</v>
          </cell>
          <cell r="I205">
            <v>38961.729166666664</v>
          </cell>
          <cell r="J205">
            <v>39016.729166666664</v>
          </cell>
          <cell r="K205" t="str">
            <v>NA</v>
          </cell>
          <cell r="L205">
            <v>0.13</v>
          </cell>
          <cell r="M205">
            <v>3</v>
          </cell>
          <cell r="N205">
            <v>0</v>
          </cell>
          <cell r="O205">
            <v>0</v>
          </cell>
          <cell r="P205">
            <v>0</v>
          </cell>
          <cell r="Q205">
            <v>200</v>
          </cell>
          <cell r="S205" t="str">
            <v>EQUIPE ELE</v>
          </cell>
          <cell r="T205">
            <v>39016</v>
          </cell>
        </row>
        <row r="206">
          <cell r="D206" t="str">
            <v>Instrumentação</v>
          </cell>
          <cell r="E206" t="str">
            <v>8 dias</v>
          </cell>
          <cell r="F206">
            <v>38924.333333333336</v>
          </cell>
          <cell r="G206">
            <v>39027.333333333336</v>
          </cell>
          <cell r="H206" t="str">
            <v>NA</v>
          </cell>
          <cell r="I206">
            <v>38936.729166666664</v>
          </cell>
          <cell r="J206">
            <v>39037.729166666664</v>
          </cell>
          <cell r="K206" t="str">
            <v>NA</v>
          </cell>
          <cell r="L206">
            <v>0.09</v>
          </cell>
          <cell r="M206">
            <v>2</v>
          </cell>
          <cell r="N206">
            <v>0</v>
          </cell>
          <cell r="O206">
            <v>0</v>
          </cell>
          <cell r="P206">
            <v>0</v>
          </cell>
          <cell r="T206">
            <v>39037</v>
          </cell>
        </row>
        <row r="207">
          <cell r="B207" t="str">
            <v>DT.240.AJ.01</v>
          </cell>
          <cell r="D207" t="str">
            <v>Arranjos/ Layout’s/ Plano Diretor - Locação De Instrumentos</v>
          </cell>
          <cell r="E207" t="str">
            <v>8 dias</v>
          </cell>
          <cell r="F207">
            <v>38924.333333333336</v>
          </cell>
          <cell r="G207">
            <v>39027.333333333336</v>
          </cell>
          <cell r="H207" t="str">
            <v>NA</v>
          </cell>
          <cell r="I207">
            <v>38936.729166666664</v>
          </cell>
          <cell r="J207">
            <v>39037.729166666664</v>
          </cell>
          <cell r="K207" t="str">
            <v>NA</v>
          </cell>
          <cell r="L207">
            <v>0.09</v>
          </cell>
          <cell r="M207">
            <v>2</v>
          </cell>
          <cell r="N207">
            <v>0</v>
          </cell>
          <cell r="O207">
            <v>0</v>
          </cell>
          <cell r="P207">
            <v>0</v>
          </cell>
          <cell r="Q207">
            <v>417</v>
          </cell>
          <cell r="S207" t="str">
            <v>EQUIPE TSA</v>
          </cell>
          <cell r="T207">
            <v>39037</v>
          </cell>
        </row>
        <row r="208">
          <cell r="B208" t="str">
            <v>1.1.7</v>
          </cell>
          <cell r="C208" t="str">
            <v>245A</v>
          </cell>
          <cell r="D208" t="str">
            <v>Circuito de Espirais (1C)</v>
          </cell>
          <cell r="E208" t="str">
            <v>109 dias</v>
          </cell>
          <cell r="F208">
            <v>38833.333333333336</v>
          </cell>
          <cell r="G208">
            <v>38855.333333333336</v>
          </cell>
          <cell r="H208">
            <v>38855.333333333336</v>
          </cell>
          <cell r="I208">
            <v>38909.375</v>
          </cell>
          <cell r="J208">
            <v>39017.729166666664</v>
          </cell>
          <cell r="K208" t="str">
            <v>NA</v>
          </cell>
          <cell r="L208">
            <v>2.48</v>
          </cell>
          <cell r="M208">
            <v>56.63</v>
          </cell>
          <cell r="N208">
            <v>16.38</v>
          </cell>
          <cell r="O208">
            <v>28.92</v>
          </cell>
          <cell r="P208">
            <v>28.92</v>
          </cell>
          <cell r="T208">
            <v>39017</v>
          </cell>
        </row>
        <row r="209">
          <cell r="D209" t="str">
            <v>Projeto Básico</v>
          </cell>
          <cell r="E209" t="str">
            <v>65 dias</v>
          </cell>
          <cell r="F209">
            <v>38833.333333333336</v>
          </cell>
          <cell r="G209">
            <v>38855.333333333336</v>
          </cell>
          <cell r="H209">
            <v>38855.333333333336</v>
          </cell>
          <cell r="I209">
            <v>38853.729166666664</v>
          </cell>
          <cell r="J209">
            <v>38951.729166666664</v>
          </cell>
          <cell r="K209" t="str">
            <v>NA</v>
          </cell>
          <cell r="L209">
            <v>1.36</v>
          </cell>
          <cell r="M209">
            <v>31.13</v>
          </cell>
          <cell r="N209">
            <v>16.38</v>
          </cell>
          <cell r="O209">
            <v>52.61</v>
          </cell>
          <cell r="P209">
            <v>52.61</v>
          </cell>
          <cell r="T209">
            <v>38951</v>
          </cell>
        </row>
        <row r="210">
          <cell r="D210" t="str">
            <v>Processo</v>
          </cell>
          <cell r="E210" t="str">
            <v>3 dias</v>
          </cell>
          <cell r="F210">
            <v>38833.333333333336</v>
          </cell>
          <cell r="G210">
            <v>38929.333333333336</v>
          </cell>
          <cell r="H210">
            <v>38929.333333333336</v>
          </cell>
          <cell r="I210">
            <v>38839.729166666664</v>
          </cell>
          <cell r="J210">
            <v>38931.729166666664</v>
          </cell>
          <cell r="K210" t="str">
            <v>NA</v>
          </cell>
          <cell r="L210">
            <v>0.16</v>
          </cell>
          <cell r="M210">
            <v>3.75</v>
          </cell>
          <cell r="N210">
            <v>2.5299999999999998</v>
          </cell>
          <cell r="O210">
            <v>67.33</v>
          </cell>
          <cell r="P210">
            <v>67.33</v>
          </cell>
          <cell r="T210">
            <v>38931</v>
          </cell>
        </row>
        <row r="211">
          <cell r="B211" t="str">
            <v>BP.245.FD.01</v>
          </cell>
          <cell r="D211" t="str">
            <v>Folha De Dados - Espirais de Humphreys/ Hidrociclones</v>
          </cell>
          <cell r="E211" t="str">
            <v>3 dias</v>
          </cell>
          <cell r="F211">
            <v>38833.333333333336</v>
          </cell>
          <cell r="G211">
            <v>38929.333333333336</v>
          </cell>
          <cell r="H211">
            <v>38929.333333333336</v>
          </cell>
          <cell r="I211">
            <v>38839.729166666664</v>
          </cell>
          <cell r="J211">
            <v>38931.729166666664</v>
          </cell>
          <cell r="K211" t="str">
            <v>NA</v>
          </cell>
          <cell r="L211">
            <v>0.16</v>
          </cell>
          <cell r="M211">
            <v>3.75</v>
          </cell>
          <cell r="N211">
            <v>2.5299999999999998</v>
          </cell>
          <cell r="O211">
            <v>67.33</v>
          </cell>
          <cell r="P211">
            <v>67.33</v>
          </cell>
          <cell r="Q211" t="str">
            <v>14II</v>
          </cell>
          <cell r="S211" t="str">
            <v>EQUIPE PRO</v>
          </cell>
          <cell r="T211">
            <v>38931</v>
          </cell>
        </row>
        <row r="212">
          <cell r="D212" t="str">
            <v>Mecânica</v>
          </cell>
          <cell r="E212" t="str">
            <v>30 dias</v>
          </cell>
          <cell r="F212">
            <v>38839.333333333336</v>
          </cell>
          <cell r="G212">
            <v>38905.333333333336</v>
          </cell>
          <cell r="H212">
            <v>38905.333333333336</v>
          </cell>
          <cell r="I212">
            <v>38853.729166666664</v>
          </cell>
          <cell r="J212">
            <v>38950.729166666664</v>
          </cell>
          <cell r="K212" t="str">
            <v>NA</v>
          </cell>
          <cell r="L212">
            <v>0.28000000000000003</v>
          </cell>
          <cell r="M212">
            <v>6.5</v>
          </cell>
          <cell r="N212">
            <v>1.25</v>
          </cell>
          <cell r="O212">
            <v>19.23</v>
          </cell>
          <cell r="P212">
            <v>19.23</v>
          </cell>
          <cell r="T212">
            <v>38950</v>
          </cell>
        </row>
        <row r="213">
          <cell r="B213" t="str">
            <v>BB.245.DB.01</v>
          </cell>
          <cell r="D213" t="str">
            <v>Desenho Básico - Planta e Cortes</v>
          </cell>
          <cell r="E213" t="str">
            <v>25 dias</v>
          </cell>
          <cell r="F213">
            <v>38839.333333333336</v>
          </cell>
          <cell r="G213">
            <v>38905.333333333336</v>
          </cell>
          <cell r="H213" t="str">
            <v>NA</v>
          </cell>
          <cell r="I213">
            <v>38853.729166666664</v>
          </cell>
          <cell r="J213">
            <v>38939.729166666664</v>
          </cell>
          <cell r="K213" t="str">
            <v>NA</v>
          </cell>
          <cell r="L213">
            <v>0.22</v>
          </cell>
          <cell r="M213">
            <v>5</v>
          </cell>
          <cell r="N213">
            <v>0</v>
          </cell>
          <cell r="O213">
            <v>0</v>
          </cell>
          <cell r="P213">
            <v>0</v>
          </cell>
          <cell r="Q213" t="str">
            <v>119II</v>
          </cell>
          <cell r="R213" t="str">
            <v>212;216;220;223</v>
          </cell>
          <cell r="S213" t="str">
            <v>EQUIPE MEC[48%]</v>
          </cell>
          <cell r="T213">
            <v>38939</v>
          </cell>
        </row>
        <row r="214">
          <cell r="B214" t="str">
            <v>BB.245.DB.02</v>
          </cell>
          <cell r="D214" t="str">
            <v>Desenho Básico - Distribuidor Polpa</v>
          </cell>
          <cell r="E214" t="str">
            <v>5 dias</v>
          </cell>
          <cell r="F214" t="str">
            <v>NA</v>
          </cell>
          <cell r="G214">
            <v>38940.333333333336</v>
          </cell>
          <cell r="H214">
            <v>38940.333333333336</v>
          </cell>
          <cell r="I214" t="str">
            <v>NA</v>
          </cell>
          <cell r="J214">
            <v>38950.729166666664</v>
          </cell>
          <cell r="K214" t="str">
            <v>NA</v>
          </cell>
          <cell r="L214">
            <v>7.0000000000000007E-2</v>
          </cell>
          <cell r="M214">
            <v>1.5</v>
          </cell>
          <cell r="N214">
            <v>1.25</v>
          </cell>
          <cell r="O214">
            <v>83.33</v>
          </cell>
          <cell r="P214">
            <v>83.33</v>
          </cell>
          <cell r="Q214">
            <v>211</v>
          </cell>
          <cell r="R214">
            <v>220</v>
          </cell>
          <cell r="S214" t="str">
            <v>EQUIPE MEC</v>
          </cell>
          <cell r="T214">
            <v>38950</v>
          </cell>
        </row>
        <row r="215">
          <cell r="D215" t="str">
            <v>Tubulação</v>
          </cell>
          <cell r="E215" t="str">
            <v>28 dias</v>
          </cell>
          <cell r="F215" t="str">
            <v>NA</v>
          </cell>
          <cell r="G215">
            <v>38855.333333333336</v>
          </cell>
          <cell r="H215">
            <v>38855.333333333336</v>
          </cell>
          <cell r="I215" t="str">
            <v>NA</v>
          </cell>
          <cell r="J215">
            <v>38896.729166666664</v>
          </cell>
          <cell r="K215" t="str">
            <v>NA</v>
          </cell>
          <cell r="L215">
            <v>0.61</v>
          </cell>
          <cell r="M215">
            <v>14</v>
          </cell>
          <cell r="N215">
            <v>12.6</v>
          </cell>
          <cell r="O215">
            <v>90</v>
          </cell>
          <cell r="P215">
            <v>90</v>
          </cell>
          <cell r="T215">
            <v>38896</v>
          </cell>
        </row>
        <row r="216">
          <cell r="B216" t="str">
            <v>BH.245.MC.01</v>
          </cell>
          <cell r="D216" t="str">
            <v>Memória De Cálculo</v>
          </cell>
          <cell r="E216" t="str">
            <v>28 dias</v>
          </cell>
          <cell r="F216" t="str">
            <v>NA</v>
          </cell>
          <cell r="G216">
            <v>38855.333333333336</v>
          </cell>
          <cell r="H216">
            <v>38855.333333333336</v>
          </cell>
          <cell r="I216" t="str">
            <v>NA</v>
          </cell>
          <cell r="J216">
            <v>38896.729166666664</v>
          </cell>
          <cell r="K216" t="str">
            <v>NA</v>
          </cell>
          <cell r="L216">
            <v>0.61</v>
          </cell>
          <cell r="M216">
            <v>14</v>
          </cell>
          <cell r="N216">
            <v>12.6</v>
          </cell>
          <cell r="O216">
            <v>90</v>
          </cell>
          <cell r="P216">
            <v>90</v>
          </cell>
          <cell r="Q216" t="str">
            <v>39II</v>
          </cell>
          <cell r="T216">
            <v>38896</v>
          </cell>
        </row>
        <row r="217">
          <cell r="D217" t="str">
            <v>Estrutura Metálica</v>
          </cell>
          <cell r="E217" t="str">
            <v>6 dias</v>
          </cell>
          <cell r="F217" t="str">
            <v>NA</v>
          </cell>
          <cell r="G217">
            <v>38940.333333333336</v>
          </cell>
          <cell r="H217" t="str">
            <v>NA</v>
          </cell>
          <cell r="I217" t="str">
            <v>NA</v>
          </cell>
          <cell r="J217">
            <v>38951.729166666664</v>
          </cell>
          <cell r="K217" t="str">
            <v>NA</v>
          </cell>
          <cell r="L217">
            <v>0.3</v>
          </cell>
          <cell r="M217">
            <v>6.88</v>
          </cell>
          <cell r="N217">
            <v>0</v>
          </cell>
          <cell r="O217">
            <v>0</v>
          </cell>
          <cell r="P217">
            <v>0</v>
          </cell>
          <cell r="T217">
            <v>38951</v>
          </cell>
        </row>
        <row r="218">
          <cell r="B218" t="str">
            <v>BD.245.MC.01</v>
          </cell>
          <cell r="D218" t="str">
            <v>Memória De Cálculo</v>
          </cell>
          <cell r="E218" t="str">
            <v>6 dias</v>
          </cell>
          <cell r="F218" t="str">
            <v>NA</v>
          </cell>
          <cell r="G218">
            <v>38940.333333333336</v>
          </cell>
          <cell r="H218" t="str">
            <v>NA</v>
          </cell>
          <cell r="I218" t="str">
            <v>NA</v>
          </cell>
          <cell r="J218">
            <v>38951.729166666664</v>
          </cell>
          <cell r="K218" t="str">
            <v>NA</v>
          </cell>
          <cell r="L218">
            <v>0.3</v>
          </cell>
          <cell r="M218">
            <v>6.88</v>
          </cell>
          <cell r="N218">
            <v>0</v>
          </cell>
          <cell r="O218">
            <v>0</v>
          </cell>
          <cell r="P218">
            <v>0</v>
          </cell>
          <cell r="Q218">
            <v>211</v>
          </cell>
          <cell r="R218">
            <v>223</v>
          </cell>
          <cell r="S218" t="str">
            <v>EQUIPE MET</v>
          </cell>
          <cell r="T218">
            <v>38951</v>
          </cell>
        </row>
        <row r="219">
          <cell r="D219" t="str">
            <v>Projeto Detalhado</v>
          </cell>
          <cell r="E219" t="str">
            <v>44 dias</v>
          </cell>
          <cell r="F219">
            <v>38860.375</v>
          </cell>
          <cell r="G219">
            <v>38952.333333333336</v>
          </cell>
          <cell r="H219" t="str">
            <v>NA</v>
          </cell>
          <cell r="I219">
            <v>38897.729166666664</v>
          </cell>
          <cell r="J219">
            <v>39017.729166666664</v>
          </cell>
          <cell r="K219" t="str">
            <v>NA</v>
          </cell>
          <cell r="L219">
            <v>1.1100000000000001</v>
          </cell>
          <cell r="M219">
            <v>25.5</v>
          </cell>
          <cell r="N219">
            <v>0</v>
          </cell>
          <cell r="O219">
            <v>0</v>
          </cell>
          <cell r="P219">
            <v>0</v>
          </cell>
          <cell r="T219">
            <v>39017</v>
          </cell>
        </row>
        <row r="220">
          <cell r="D220" t="str">
            <v>Mecânica</v>
          </cell>
          <cell r="E220" t="str">
            <v>22 dias</v>
          </cell>
          <cell r="F220">
            <v>38860.333333333336</v>
          </cell>
          <cell r="G220">
            <v>38952.333333333336</v>
          </cell>
          <cell r="H220" t="str">
            <v>NA</v>
          </cell>
          <cell r="I220">
            <v>38888.729166666664</v>
          </cell>
          <cell r="J220">
            <v>38985.729166666664</v>
          </cell>
          <cell r="K220" t="str">
            <v>NA</v>
          </cell>
          <cell r="L220">
            <v>0.48</v>
          </cell>
          <cell r="M220">
            <v>11</v>
          </cell>
          <cell r="N220">
            <v>0</v>
          </cell>
          <cell r="O220">
            <v>0</v>
          </cell>
          <cell r="P220">
            <v>0</v>
          </cell>
          <cell r="T220">
            <v>38985</v>
          </cell>
        </row>
        <row r="221">
          <cell r="D221" t="str">
            <v>Desenho De Detalhamento</v>
          </cell>
          <cell r="E221" t="str">
            <v>22 dias</v>
          </cell>
          <cell r="F221">
            <v>38860.333333333336</v>
          </cell>
          <cell r="G221">
            <v>38952.333333333336</v>
          </cell>
          <cell r="H221" t="str">
            <v>NA</v>
          </cell>
          <cell r="I221">
            <v>38888.729166666664</v>
          </cell>
          <cell r="J221">
            <v>38985.729166666664</v>
          </cell>
          <cell r="K221" t="str">
            <v>NA</v>
          </cell>
          <cell r="L221">
            <v>0.48</v>
          </cell>
          <cell r="M221">
            <v>11</v>
          </cell>
          <cell r="N221">
            <v>0</v>
          </cell>
          <cell r="O221">
            <v>0</v>
          </cell>
          <cell r="P221">
            <v>0</v>
          </cell>
          <cell r="T221">
            <v>38985</v>
          </cell>
        </row>
        <row r="222">
          <cell r="B222" t="str">
            <v>DB.245.DD.01</v>
          </cell>
          <cell r="D222" t="str">
            <v>Caldeiraria</v>
          </cell>
          <cell r="E222" t="str">
            <v>10 dias</v>
          </cell>
          <cell r="F222">
            <v>38860.333333333336</v>
          </cell>
          <cell r="G222">
            <v>38952.333333333336</v>
          </cell>
          <cell r="H222" t="str">
            <v>NA</v>
          </cell>
          <cell r="I222">
            <v>38868.729166666664</v>
          </cell>
          <cell r="J222">
            <v>38965.729166666664</v>
          </cell>
          <cell r="K222" t="str">
            <v>NA</v>
          </cell>
          <cell r="L222">
            <v>0.13</v>
          </cell>
          <cell r="M222">
            <v>3</v>
          </cell>
          <cell r="N222">
            <v>0</v>
          </cell>
          <cell r="O222">
            <v>0</v>
          </cell>
          <cell r="P222">
            <v>0</v>
          </cell>
          <cell r="Q222" t="str">
            <v>30TI+10 dias;211;212</v>
          </cell>
          <cell r="R222">
            <v>221</v>
          </cell>
          <cell r="S222" t="str">
            <v>EQUIPE MEC[60%]</v>
          </cell>
          <cell r="T222">
            <v>38965</v>
          </cell>
        </row>
        <row r="223">
          <cell r="B223" t="str">
            <v>DB.245.DD.02</v>
          </cell>
          <cell r="D223" t="str">
            <v>Calhas</v>
          </cell>
          <cell r="E223" t="str">
            <v>12 dias</v>
          </cell>
          <cell r="F223">
            <v>38869.333333333336</v>
          </cell>
          <cell r="G223">
            <v>38966.333333333336</v>
          </cell>
          <cell r="H223" t="str">
            <v>NA</v>
          </cell>
          <cell r="I223">
            <v>38888.729166666664</v>
          </cell>
          <cell r="J223">
            <v>38985.729166666664</v>
          </cell>
          <cell r="K223" t="str">
            <v>NA</v>
          </cell>
          <cell r="L223">
            <v>0.35</v>
          </cell>
          <cell r="M223">
            <v>8</v>
          </cell>
          <cell r="N223">
            <v>0</v>
          </cell>
          <cell r="O223">
            <v>0</v>
          </cell>
          <cell r="P223">
            <v>0</v>
          </cell>
          <cell r="Q223">
            <v>220</v>
          </cell>
          <cell r="S223" t="str">
            <v>EQUIPE MEC</v>
          </cell>
          <cell r="T223">
            <v>38985</v>
          </cell>
        </row>
        <row r="224">
          <cell r="D224" t="str">
            <v>Civil</v>
          </cell>
          <cell r="E224" t="str">
            <v>11 dias</v>
          </cell>
          <cell r="F224">
            <v>38888.333333333336</v>
          </cell>
          <cell r="G224">
            <v>38952.333333333336</v>
          </cell>
          <cell r="H224" t="str">
            <v>NA</v>
          </cell>
          <cell r="I224">
            <v>38897.729166666664</v>
          </cell>
          <cell r="J224">
            <v>38966.729166666664</v>
          </cell>
          <cell r="K224" t="str">
            <v>NA</v>
          </cell>
          <cell r="L224">
            <v>0.17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T224">
            <v>38966</v>
          </cell>
        </row>
        <row r="225">
          <cell r="B225" t="str">
            <v>DC.245.DD.01</v>
          </cell>
          <cell r="D225" t="str">
            <v>Desenho De Detalhamento - Fundação, Forma, Armação e Piso</v>
          </cell>
          <cell r="E225" t="str">
            <v>11 dias</v>
          </cell>
          <cell r="F225">
            <v>38888.333333333336</v>
          </cell>
          <cell r="G225">
            <v>38952.333333333336</v>
          </cell>
          <cell r="H225" t="str">
            <v>NA</v>
          </cell>
          <cell r="I225">
            <v>38897.729166666664</v>
          </cell>
          <cell r="J225">
            <v>38966.729166666664</v>
          </cell>
          <cell r="K225" t="str">
            <v>NA</v>
          </cell>
          <cell r="L225">
            <v>0.17</v>
          </cell>
          <cell r="M225">
            <v>4</v>
          </cell>
          <cell r="N225">
            <v>0</v>
          </cell>
          <cell r="O225">
            <v>0</v>
          </cell>
          <cell r="P225">
            <v>0</v>
          </cell>
          <cell r="Q225" t="str">
            <v>211;216</v>
          </cell>
          <cell r="R225">
            <v>226</v>
          </cell>
          <cell r="S225" t="str">
            <v>EQUIPE CIV</v>
          </cell>
          <cell r="T225">
            <v>38966</v>
          </cell>
        </row>
        <row r="226">
          <cell r="D226" t="str">
            <v>Elétrica</v>
          </cell>
          <cell r="E226" t="str">
            <v>22 dias</v>
          </cell>
          <cell r="F226">
            <v>38888.333333333336</v>
          </cell>
          <cell r="G226">
            <v>38971.333333333336</v>
          </cell>
          <cell r="H226" t="str">
            <v>NA</v>
          </cell>
          <cell r="I226">
            <v>38905.729166666664</v>
          </cell>
          <cell r="J226">
            <v>39000.729166666664</v>
          </cell>
          <cell r="K226" t="str">
            <v>NA</v>
          </cell>
          <cell r="L226">
            <v>0.42</v>
          </cell>
          <cell r="M226">
            <v>9.5</v>
          </cell>
          <cell r="N226">
            <v>0</v>
          </cell>
          <cell r="O226">
            <v>0</v>
          </cell>
          <cell r="P226">
            <v>0</v>
          </cell>
          <cell r="T226">
            <v>39000</v>
          </cell>
        </row>
        <row r="227">
          <cell r="D227" t="str">
            <v>Desenho De Detalhamento</v>
          </cell>
          <cell r="E227" t="str">
            <v>18 dias</v>
          </cell>
          <cell r="F227">
            <v>38888.333333333336</v>
          </cell>
          <cell r="G227">
            <v>38971.333333333336</v>
          </cell>
          <cell r="H227" t="str">
            <v>NA</v>
          </cell>
          <cell r="I227">
            <v>38905.729166666664</v>
          </cell>
          <cell r="J227">
            <v>38994.729166666664</v>
          </cell>
          <cell r="K227" t="str">
            <v>NA</v>
          </cell>
          <cell r="L227">
            <v>0.35</v>
          </cell>
          <cell r="M227">
            <v>8</v>
          </cell>
          <cell r="N227">
            <v>0</v>
          </cell>
          <cell r="O227">
            <v>0</v>
          </cell>
          <cell r="P227">
            <v>0</v>
          </cell>
          <cell r="R227">
            <v>228</v>
          </cell>
          <cell r="T227">
            <v>38994</v>
          </cell>
        </row>
        <row r="228">
          <cell r="B228" t="str">
            <v>DE.245.DD.01</v>
          </cell>
          <cell r="D228" t="str">
            <v>Disposição De Força, Controle e Aterramento</v>
          </cell>
          <cell r="E228" t="str">
            <v>9 dias</v>
          </cell>
          <cell r="F228">
            <v>38888.333333333336</v>
          </cell>
          <cell r="G228">
            <v>38971.333333333336</v>
          </cell>
          <cell r="H228" t="str">
            <v>NA</v>
          </cell>
          <cell r="I228">
            <v>38901.729166666664</v>
          </cell>
          <cell r="J228">
            <v>38981.729166666664</v>
          </cell>
          <cell r="K228" t="str">
            <v>NA</v>
          </cell>
          <cell r="L228">
            <v>0.17</v>
          </cell>
          <cell r="M228">
            <v>4</v>
          </cell>
          <cell r="N228">
            <v>0</v>
          </cell>
          <cell r="O228">
            <v>0</v>
          </cell>
          <cell r="P228">
            <v>0</v>
          </cell>
          <cell r="Q228">
            <v>223</v>
          </cell>
          <cell r="R228">
            <v>227</v>
          </cell>
          <cell r="S228" t="str">
            <v>EQUIPE ELE</v>
          </cell>
          <cell r="T228">
            <v>38981</v>
          </cell>
        </row>
        <row r="229">
          <cell r="B229" t="str">
            <v>DE.245.DD.02</v>
          </cell>
          <cell r="D229" t="str">
            <v>Iluminação</v>
          </cell>
          <cell r="E229" t="str">
            <v>9 dias</v>
          </cell>
          <cell r="F229">
            <v>38888.333333333336</v>
          </cell>
          <cell r="G229">
            <v>38982.333333333336</v>
          </cell>
          <cell r="H229" t="str">
            <v>NA</v>
          </cell>
          <cell r="I229">
            <v>38901.729166666664</v>
          </cell>
          <cell r="J229">
            <v>38994.729166666664</v>
          </cell>
          <cell r="K229" t="str">
            <v>NA</v>
          </cell>
          <cell r="L229">
            <v>0.17</v>
          </cell>
          <cell r="M229">
            <v>4</v>
          </cell>
          <cell r="N229">
            <v>0</v>
          </cell>
          <cell r="O229">
            <v>0</v>
          </cell>
          <cell r="P229">
            <v>0</v>
          </cell>
          <cell r="Q229">
            <v>226</v>
          </cell>
          <cell r="S229" t="str">
            <v>EQUIPE ELE</v>
          </cell>
          <cell r="T229">
            <v>38994</v>
          </cell>
        </row>
        <row r="230">
          <cell r="B230" t="str">
            <v>DE.245.LC.01</v>
          </cell>
          <cell r="D230" t="str">
            <v>Lista De Linhas/ Cabos</v>
          </cell>
          <cell r="E230" t="str">
            <v>4 dias</v>
          </cell>
          <cell r="F230">
            <v>38901.333333333336</v>
          </cell>
          <cell r="G230">
            <v>38995.333333333336</v>
          </cell>
          <cell r="H230" t="str">
            <v>NA</v>
          </cell>
          <cell r="I230">
            <v>38905.729166666664</v>
          </cell>
          <cell r="J230">
            <v>39000.729166666664</v>
          </cell>
          <cell r="K230" t="str">
            <v>NA</v>
          </cell>
          <cell r="L230">
            <v>7.0000000000000007E-2</v>
          </cell>
          <cell r="M230">
            <v>1.5</v>
          </cell>
          <cell r="N230">
            <v>0</v>
          </cell>
          <cell r="O230">
            <v>0</v>
          </cell>
          <cell r="P230">
            <v>0</v>
          </cell>
          <cell r="Q230">
            <v>225</v>
          </cell>
          <cell r="S230" t="str">
            <v>EQUIPE ELE</v>
          </cell>
          <cell r="T230">
            <v>39000</v>
          </cell>
        </row>
        <row r="231">
          <cell r="D231" t="str">
            <v>Instrumentação</v>
          </cell>
          <cell r="E231" t="str">
            <v>5 dias</v>
          </cell>
          <cell r="F231">
            <v>38888.333333333336</v>
          </cell>
          <cell r="G231">
            <v>39013.333333333336</v>
          </cell>
          <cell r="H231" t="str">
            <v>NA</v>
          </cell>
          <cell r="I231">
            <v>38895.729166666664</v>
          </cell>
          <cell r="J231">
            <v>39017.729166666664</v>
          </cell>
          <cell r="K231" t="str">
            <v>NA</v>
          </cell>
          <cell r="L231">
            <v>0.04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T231">
            <v>39017</v>
          </cell>
        </row>
        <row r="232">
          <cell r="B232" t="str">
            <v>DT.245.AJ.01</v>
          </cell>
          <cell r="D232" t="str">
            <v>Arranjos/ Layout’s/ Plano Diretor - Locação De Instrumentos</v>
          </cell>
          <cell r="E232" t="str">
            <v>5 dias</v>
          </cell>
          <cell r="F232">
            <v>38888.333333333336</v>
          </cell>
          <cell r="G232">
            <v>39013.333333333336</v>
          </cell>
          <cell r="H232" t="str">
            <v>NA</v>
          </cell>
          <cell r="I232">
            <v>38895.729166666664</v>
          </cell>
          <cell r="J232">
            <v>39017.729166666664</v>
          </cell>
          <cell r="K232" t="str">
            <v>NA</v>
          </cell>
          <cell r="L232">
            <v>0.04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82</v>
          </cell>
          <cell r="S232" t="str">
            <v>EQUIPE TSA</v>
          </cell>
          <cell r="T232">
            <v>39017</v>
          </cell>
        </row>
        <row r="233">
          <cell r="B233" t="str">
            <v>1.1.8</v>
          </cell>
          <cell r="C233" t="str">
            <v>250A</v>
          </cell>
          <cell r="D233" t="str">
            <v>Moagem (2A)</v>
          </cell>
          <cell r="E233" t="str">
            <v>145 dias</v>
          </cell>
          <cell r="F233">
            <v>38805.333333333336</v>
          </cell>
          <cell r="G233">
            <v>38804.333333333336</v>
          </cell>
          <cell r="H233">
            <v>38804.333333333336</v>
          </cell>
          <cell r="I233">
            <v>38953.729166666664</v>
          </cell>
          <cell r="J233">
            <v>39022.729166666664</v>
          </cell>
          <cell r="K233" t="str">
            <v>NA</v>
          </cell>
          <cell r="L233">
            <v>8.31</v>
          </cell>
          <cell r="M233">
            <v>190.13</v>
          </cell>
          <cell r="N233">
            <v>14.68</v>
          </cell>
          <cell r="O233">
            <v>7.72</v>
          </cell>
          <cell r="P233">
            <v>7.72</v>
          </cell>
          <cell r="T233">
            <v>39022</v>
          </cell>
        </row>
        <row r="234">
          <cell r="D234" t="str">
            <v>Projeto Básico</v>
          </cell>
          <cell r="E234" t="str">
            <v>96 dias</v>
          </cell>
          <cell r="F234">
            <v>38805.333333333336</v>
          </cell>
          <cell r="G234">
            <v>38804.333333333336</v>
          </cell>
          <cell r="H234">
            <v>38804.333333333336</v>
          </cell>
          <cell r="I234">
            <v>38848.729166666664</v>
          </cell>
          <cell r="J234">
            <v>38947.729166666664</v>
          </cell>
          <cell r="K234" t="str">
            <v>NA</v>
          </cell>
          <cell r="L234">
            <v>1.29</v>
          </cell>
          <cell r="M234">
            <v>29.5</v>
          </cell>
          <cell r="N234">
            <v>14.68</v>
          </cell>
          <cell r="O234">
            <v>49.75</v>
          </cell>
          <cell r="P234">
            <v>49.75</v>
          </cell>
          <cell r="T234">
            <v>38947</v>
          </cell>
        </row>
        <row r="235">
          <cell r="D235" t="str">
            <v>Processo</v>
          </cell>
          <cell r="E235" t="str">
            <v>91 dias</v>
          </cell>
          <cell r="F235">
            <v>38805.333333333336</v>
          </cell>
          <cell r="G235">
            <v>38804.333333333336</v>
          </cell>
          <cell r="H235">
            <v>38804.333333333336</v>
          </cell>
          <cell r="I235">
            <v>38807.729166666664</v>
          </cell>
          <cell r="J235">
            <v>38938.729166666664</v>
          </cell>
          <cell r="K235" t="str">
            <v>NA</v>
          </cell>
          <cell r="L235">
            <v>0.62</v>
          </cell>
          <cell r="M235">
            <v>14.13</v>
          </cell>
          <cell r="N235">
            <v>12.4</v>
          </cell>
          <cell r="O235">
            <v>87.79</v>
          </cell>
          <cell r="P235">
            <v>87.79</v>
          </cell>
          <cell r="T235">
            <v>38938</v>
          </cell>
        </row>
        <row r="236">
          <cell r="D236" t="str">
            <v>Folha De Dados</v>
          </cell>
          <cell r="E236" t="str">
            <v>91 dias</v>
          </cell>
          <cell r="F236">
            <v>38805.333333333336</v>
          </cell>
          <cell r="G236">
            <v>38804.333333333336</v>
          </cell>
          <cell r="H236">
            <v>38804.333333333336</v>
          </cell>
          <cell r="I236">
            <v>38807.729166666664</v>
          </cell>
          <cell r="J236">
            <v>38938.729166666664</v>
          </cell>
          <cell r="K236" t="str">
            <v>NA</v>
          </cell>
          <cell r="L236">
            <v>0.37</v>
          </cell>
          <cell r="M236">
            <v>8.5</v>
          </cell>
          <cell r="N236">
            <v>7</v>
          </cell>
          <cell r="O236">
            <v>82.35</v>
          </cell>
          <cell r="P236">
            <v>82.35</v>
          </cell>
          <cell r="T236">
            <v>38938</v>
          </cell>
        </row>
        <row r="237">
          <cell r="B237" t="str">
            <v>BP.250.FD.01</v>
          </cell>
          <cell r="D237" t="str">
            <v>Moinho de Bolas</v>
          </cell>
          <cell r="E237" t="str">
            <v>4 dias</v>
          </cell>
          <cell r="F237">
            <v>38805.333333333336</v>
          </cell>
          <cell r="G237">
            <v>38804.333333333336</v>
          </cell>
          <cell r="H237">
            <v>38804.333333333336</v>
          </cell>
          <cell r="I237">
            <v>38807.729166666664</v>
          </cell>
          <cell r="J237">
            <v>38807.729166666664</v>
          </cell>
          <cell r="K237" t="str">
            <v>NA</v>
          </cell>
          <cell r="L237">
            <v>0.3</v>
          </cell>
          <cell r="M237">
            <v>6.88</v>
          </cell>
          <cell r="N237">
            <v>6.19</v>
          </cell>
          <cell r="O237">
            <v>90</v>
          </cell>
          <cell r="P237">
            <v>90</v>
          </cell>
          <cell r="Q237" t="str">
            <v>14II</v>
          </cell>
          <cell r="R237" t="str">
            <v>236;237</v>
          </cell>
          <cell r="S237" t="str">
            <v>EQUIPE PRO</v>
          </cell>
          <cell r="T237">
            <v>38807</v>
          </cell>
        </row>
        <row r="238">
          <cell r="B238" t="str">
            <v>BP.250.FD.02</v>
          </cell>
          <cell r="D238" t="str">
            <v>Hidrociclones de Classificação</v>
          </cell>
          <cell r="E238" t="str">
            <v>2 dias</v>
          </cell>
          <cell r="F238" t="str">
            <v>NA</v>
          </cell>
          <cell r="G238">
            <v>38937.333333333336</v>
          </cell>
          <cell r="H238">
            <v>38937.333333333336</v>
          </cell>
          <cell r="I238" t="str">
            <v>NA</v>
          </cell>
          <cell r="J238">
            <v>38938.729166666664</v>
          </cell>
          <cell r="K238" t="str">
            <v>NA</v>
          </cell>
          <cell r="L238">
            <v>7.0000000000000007E-2</v>
          </cell>
          <cell r="M238">
            <v>1.63</v>
          </cell>
          <cell r="N238">
            <v>0.81</v>
          </cell>
          <cell r="O238">
            <v>50</v>
          </cell>
          <cell r="P238">
            <v>50</v>
          </cell>
          <cell r="Q238">
            <v>235</v>
          </cell>
          <cell r="S238" t="str">
            <v>EQUIPE PRO</v>
          </cell>
          <cell r="T238">
            <v>38938</v>
          </cell>
        </row>
        <row r="239">
          <cell r="B239" t="str">
            <v>BP.250.MC.01</v>
          </cell>
          <cell r="D239" t="str">
            <v>Memória De Cálculo - Moinho de Bolas</v>
          </cell>
          <cell r="E239" t="str">
            <v>1 dia</v>
          </cell>
          <cell r="F239" t="str">
            <v>NA</v>
          </cell>
          <cell r="G239">
            <v>38856.333333333336</v>
          </cell>
          <cell r="H239">
            <v>38856.333333333336</v>
          </cell>
          <cell r="I239" t="str">
            <v>NA</v>
          </cell>
          <cell r="J239">
            <v>38856.729166666664</v>
          </cell>
          <cell r="K239" t="str">
            <v>NA</v>
          </cell>
          <cell r="L239">
            <v>0.04</v>
          </cell>
          <cell r="M239">
            <v>1</v>
          </cell>
          <cell r="N239">
            <v>0.9</v>
          </cell>
          <cell r="O239">
            <v>90</v>
          </cell>
          <cell r="P239">
            <v>90</v>
          </cell>
          <cell r="Q239">
            <v>235</v>
          </cell>
          <cell r="R239" t="str">
            <v>238II</v>
          </cell>
          <cell r="S239" t="str">
            <v>EQUIPE PRO</v>
          </cell>
          <cell r="T239">
            <v>38856</v>
          </cell>
        </row>
        <row r="240">
          <cell r="B240" t="str">
            <v>BP.250.RT.01</v>
          </cell>
          <cell r="D240" t="str">
            <v>Relatório Técnico - Moinho de Bolas</v>
          </cell>
          <cell r="E240" t="str">
            <v>5 dias</v>
          </cell>
          <cell r="F240" t="str">
            <v>NA</v>
          </cell>
          <cell r="G240">
            <v>38856.333333333336</v>
          </cell>
          <cell r="H240">
            <v>38856.333333333336</v>
          </cell>
          <cell r="I240" t="str">
            <v>NA</v>
          </cell>
          <cell r="J240">
            <v>38862.729166666664</v>
          </cell>
          <cell r="K240" t="str">
            <v>NA</v>
          </cell>
          <cell r="L240">
            <v>0.2</v>
          </cell>
          <cell r="M240">
            <v>4.63</v>
          </cell>
          <cell r="N240">
            <v>4.5</v>
          </cell>
          <cell r="O240">
            <v>97.3</v>
          </cell>
          <cell r="P240">
            <v>97.3</v>
          </cell>
          <cell r="Q240" t="str">
            <v>237II</v>
          </cell>
          <cell r="S240" t="str">
            <v>EQUIPE PRO[120%]</v>
          </cell>
          <cell r="T240">
            <v>38862</v>
          </cell>
        </row>
        <row r="241">
          <cell r="D241" t="str">
            <v>Mecânica</v>
          </cell>
          <cell r="E241" t="str">
            <v>13 dias</v>
          </cell>
          <cell r="F241">
            <v>38807.333333333336</v>
          </cell>
          <cell r="G241">
            <v>38926.333333333336</v>
          </cell>
          <cell r="H241">
            <v>38926.333333333336</v>
          </cell>
          <cell r="I241">
            <v>38827.729166666664</v>
          </cell>
          <cell r="J241">
            <v>38946.729166666664</v>
          </cell>
          <cell r="K241" t="str">
            <v>NA</v>
          </cell>
          <cell r="L241">
            <v>0.16</v>
          </cell>
          <cell r="M241">
            <v>3.75</v>
          </cell>
          <cell r="N241">
            <v>0.7</v>
          </cell>
          <cell r="O241">
            <v>18.670000000000002</v>
          </cell>
          <cell r="P241">
            <v>18.670000000000002</v>
          </cell>
          <cell r="T241">
            <v>38946</v>
          </cell>
        </row>
        <row r="242">
          <cell r="B242" t="str">
            <v>BB.250.DB.01</v>
          </cell>
          <cell r="D242" t="str">
            <v>Desenho Básico - Arranjo 2 Moinho + 1 Futuro</v>
          </cell>
          <cell r="E242" t="str">
            <v>6 dias</v>
          </cell>
          <cell r="F242">
            <v>38807.333333333336</v>
          </cell>
          <cell r="G242">
            <v>38926.333333333336</v>
          </cell>
          <cell r="H242">
            <v>38926.333333333336</v>
          </cell>
          <cell r="I242">
            <v>38817.729166666664</v>
          </cell>
          <cell r="J242">
            <v>38933.729166666664</v>
          </cell>
          <cell r="K242" t="str">
            <v>NA</v>
          </cell>
          <cell r="L242">
            <v>0.04</v>
          </cell>
          <cell r="M242">
            <v>1</v>
          </cell>
          <cell r="N242">
            <v>0.7</v>
          </cell>
          <cell r="O242">
            <v>70</v>
          </cell>
          <cell r="P242">
            <v>70</v>
          </cell>
          <cell r="Q242" t="str">
            <v>14II</v>
          </cell>
          <cell r="R242" t="str">
            <v>241;247;244;250;257;338</v>
          </cell>
          <cell r="S242" t="str">
            <v>EQUIPE MEC</v>
          </cell>
          <cell r="T242">
            <v>38933</v>
          </cell>
        </row>
        <row r="243">
          <cell r="B243" t="str">
            <v>BB.250.DB.02</v>
          </cell>
          <cell r="D243" t="str">
            <v>Desenho Básico - Transportador/ Caixa Polpa</v>
          </cell>
          <cell r="E243" t="str">
            <v>6 dias</v>
          </cell>
          <cell r="F243">
            <v>38817.333333333336</v>
          </cell>
          <cell r="G243">
            <v>38936.333333333336</v>
          </cell>
          <cell r="H243" t="str">
            <v>NA</v>
          </cell>
          <cell r="I243">
            <v>38826.729166666664</v>
          </cell>
          <cell r="J243">
            <v>38945.729166666664</v>
          </cell>
          <cell r="K243" t="str">
            <v>NA</v>
          </cell>
          <cell r="L243">
            <v>7.0000000000000007E-2</v>
          </cell>
          <cell r="M243">
            <v>1.5</v>
          </cell>
          <cell r="N243">
            <v>0</v>
          </cell>
          <cell r="O243">
            <v>0</v>
          </cell>
          <cell r="P243">
            <v>0</v>
          </cell>
          <cell r="Q243">
            <v>240</v>
          </cell>
          <cell r="R243" t="str">
            <v>242;250</v>
          </cell>
          <cell r="S243" t="str">
            <v>EQUIPE MEC</v>
          </cell>
          <cell r="T243">
            <v>38945</v>
          </cell>
        </row>
        <row r="244">
          <cell r="B244" t="str">
            <v>BB.250.FD.01</v>
          </cell>
          <cell r="D244" t="str">
            <v>Folha De Dados - Transportador</v>
          </cell>
          <cell r="E244" t="str">
            <v>1 dia</v>
          </cell>
          <cell r="F244">
            <v>38827.333333333336</v>
          </cell>
          <cell r="G244">
            <v>38946.333333333336</v>
          </cell>
          <cell r="H244" t="str">
            <v>NA</v>
          </cell>
          <cell r="I244">
            <v>38827.729166666664</v>
          </cell>
          <cell r="J244">
            <v>38946.729166666664</v>
          </cell>
          <cell r="K244" t="str">
            <v>NA</v>
          </cell>
          <cell r="L244">
            <v>0.05</v>
          </cell>
          <cell r="M244">
            <v>1.25</v>
          </cell>
          <cell r="N244">
            <v>0</v>
          </cell>
          <cell r="O244">
            <v>0</v>
          </cell>
          <cell r="P244">
            <v>0</v>
          </cell>
          <cell r="Q244">
            <v>241</v>
          </cell>
          <cell r="S244" t="str">
            <v>EQUIPE MEC</v>
          </cell>
          <cell r="T244">
            <v>38946</v>
          </cell>
        </row>
        <row r="245">
          <cell r="D245" t="str">
            <v>Tubulação</v>
          </cell>
          <cell r="E245" t="str">
            <v>38 dias</v>
          </cell>
          <cell r="F245">
            <v>38817.333333333336</v>
          </cell>
          <cell r="G245">
            <v>38894.333333333336</v>
          </cell>
          <cell r="H245">
            <v>38894.333333333336</v>
          </cell>
          <cell r="I245">
            <v>38848.729166666664</v>
          </cell>
          <cell r="J245">
            <v>38947.729166666664</v>
          </cell>
          <cell r="K245" t="str">
            <v>NA</v>
          </cell>
          <cell r="L245">
            <v>0.21</v>
          </cell>
          <cell r="M245">
            <v>4.75</v>
          </cell>
          <cell r="N245">
            <v>1.58</v>
          </cell>
          <cell r="O245">
            <v>33.159999999999997</v>
          </cell>
          <cell r="P245">
            <v>33.159999999999997</v>
          </cell>
          <cell r="T245">
            <v>38947</v>
          </cell>
        </row>
        <row r="246">
          <cell r="B246" t="str">
            <v>BH.250.DB.01</v>
          </cell>
          <cell r="D246" t="str">
            <v>Desenho Básico - Planta/ Cortes</v>
          </cell>
          <cell r="E246" t="str">
            <v>8 dias</v>
          </cell>
          <cell r="F246">
            <v>38817.333333333336</v>
          </cell>
          <cell r="G246">
            <v>38936.333333333336</v>
          </cell>
          <cell r="H246" t="str">
            <v>NA</v>
          </cell>
          <cell r="I246">
            <v>38841.729166666664</v>
          </cell>
          <cell r="J246">
            <v>38947.729166666664</v>
          </cell>
          <cell r="K246" t="str">
            <v>NA</v>
          </cell>
          <cell r="L246">
            <v>0.13</v>
          </cell>
          <cell r="M246">
            <v>3</v>
          </cell>
          <cell r="N246">
            <v>0</v>
          </cell>
          <cell r="O246">
            <v>0</v>
          </cell>
          <cell r="P246">
            <v>0</v>
          </cell>
          <cell r="Q246" t="str">
            <v>39II;240</v>
          </cell>
          <cell r="R246" t="str">
            <v>311II;252</v>
          </cell>
          <cell r="S246" t="str">
            <v>EQUIPE TUB</v>
          </cell>
          <cell r="T246">
            <v>38947</v>
          </cell>
        </row>
        <row r="247">
          <cell r="B247" t="str">
            <v>BH.250.MC.01</v>
          </cell>
          <cell r="D247" t="str">
            <v>Memória De Cálculo - Bombas</v>
          </cell>
          <cell r="E247" t="str">
            <v>3 dias</v>
          </cell>
          <cell r="F247">
            <v>38841.333333333336</v>
          </cell>
          <cell r="G247">
            <v>38894.333333333336</v>
          </cell>
          <cell r="H247">
            <v>38894.333333333336</v>
          </cell>
          <cell r="I247">
            <v>38848.729166666664</v>
          </cell>
          <cell r="J247">
            <v>38896.729166666664</v>
          </cell>
          <cell r="K247" t="str">
            <v>NA</v>
          </cell>
          <cell r="L247">
            <v>0.08</v>
          </cell>
          <cell r="M247">
            <v>1.75</v>
          </cell>
          <cell r="N247">
            <v>1.58</v>
          </cell>
          <cell r="O247">
            <v>90</v>
          </cell>
          <cell r="P247">
            <v>90</v>
          </cell>
          <cell r="Q247" t="str">
            <v>39II</v>
          </cell>
          <cell r="S247" t="str">
            <v>EQUIPE TUB</v>
          </cell>
          <cell r="T247">
            <v>38896</v>
          </cell>
        </row>
        <row r="248">
          <cell r="D248" t="str">
            <v>Estrutura Metálica</v>
          </cell>
          <cell r="E248" t="str">
            <v>6 dias</v>
          </cell>
          <cell r="F248">
            <v>38817.333333333336</v>
          </cell>
          <cell r="G248">
            <v>38936.333333333336</v>
          </cell>
          <cell r="H248" t="str">
            <v>NA</v>
          </cell>
          <cell r="I248">
            <v>38834.729166666664</v>
          </cell>
          <cell r="J248">
            <v>38945.729166666664</v>
          </cell>
          <cell r="K248" t="str">
            <v>NA</v>
          </cell>
          <cell r="L248">
            <v>0.3</v>
          </cell>
          <cell r="M248">
            <v>6.88</v>
          </cell>
          <cell r="N248">
            <v>0</v>
          </cell>
          <cell r="O248">
            <v>0</v>
          </cell>
          <cell r="P248">
            <v>0</v>
          </cell>
          <cell r="T248">
            <v>38945</v>
          </cell>
        </row>
        <row r="249">
          <cell r="B249" t="str">
            <v>BD.250.MC.01</v>
          </cell>
          <cell r="D249" t="str">
            <v>Memória De Cálculo</v>
          </cell>
          <cell r="E249" t="str">
            <v>6 dias</v>
          </cell>
          <cell r="F249">
            <v>38817.333333333336</v>
          </cell>
          <cell r="G249">
            <v>38936.333333333336</v>
          </cell>
          <cell r="H249" t="str">
            <v>NA</v>
          </cell>
          <cell r="I249">
            <v>38834.729166666664</v>
          </cell>
          <cell r="J249">
            <v>38945.729166666664</v>
          </cell>
          <cell r="K249" t="str">
            <v>NA</v>
          </cell>
          <cell r="L249">
            <v>0.3</v>
          </cell>
          <cell r="M249">
            <v>6.88</v>
          </cell>
          <cell r="N249">
            <v>0</v>
          </cell>
          <cell r="O249">
            <v>0</v>
          </cell>
          <cell r="P249">
            <v>0</v>
          </cell>
          <cell r="Q249">
            <v>240</v>
          </cell>
          <cell r="R249" t="str">
            <v>257II</v>
          </cell>
          <cell r="S249" t="str">
            <v>EQUIPE MET</v>
          </cell>
          <cell r="T249">
            <v>38945</v>
          </cell>
        </row>
        <row r="250">
          <cell r="D250" t="str">
            <v>Projeto Detalhado</v>
          </cell>
          <cell r="E250" t="str">
            <v>57 dias</v>
          </cell>
          <cell r="F250">
            <v>38860.333333333336</v>
          </cell>
          <cell r="G250">
            <v>38936.333333333336</v>
          </cell>
          <cell r="H250" t="str">
            <v>NA</v>
          </cell>
          <cell r="I250">
            <v>38953.729166666664</v>
          </cell>
          <cell r="J250">
            <v>39022.729166666664</v>
          </cell>
          <cell r="K250" t="str">
            <v>NA</v>
          </cell>
          <cell r="L250">
            <v>7.02</v>
          </cell>
          <cell r="M250">
            <v>160.63</v>
          </cell>
          <cell r="N250">
            <v>0</v>
          </cell>
          <cell r="O250">
            <v>0</v>
          </cell>
          <cell r="P250">
            <v>0</v>
          </cell>
          <cell r="T250">
            <v>39022</v>
          </cell>
        </row>
        <row r="251">
          <cell r="D251" t="str">
            <v>Mecânica</v>
          </cell>
          <cell r="E251" t="str">
            <v>10 dias</v>
          </cell>
          <cell r="F251">
            <v>38860.333333333336</v>
          </cell>
          <cell r="G251">
            <v>38952.333333333336</v>
          </cell>
          <cell r="H251" t="str">
            <v>NA</v>
          </cell>
          <cell r="I251">
            <v>38869.729166666664</v>
          </cell>
          <cell r="J251">
            <v>38965.729166666664</v>
          </cell>
          <cell r="K251" t="str">
            <v>NA</v>
          </cell>
          <cell r="L251">
            <v>0.17</v>
          </cell>
          <cell r="M251">
            <v>4</v>
          </cell>
          <cell r="N251">
            <v>0</v>
          </cell>
          <cell r="O251">
            <v>0</v>
          </cell>
          <cell r="P251">
            <v>0</v>
          </cell>
          <cell r="T251">
            <v>38965</v>
          </cell>
        </row>
        <row r="252">
          <cell r="B252" t="str">
            <v>DB.250.DD.01</v>
          </cell>
          <cell r="D252" t="str">
            <v>Desenho De Detalhamento - Distribuidor e Calha</v>
          </cell>
          <cell r="E252" t="str">
            <v>10 dias</v>
          </cell>
          <cell r="F252">
            <v>38860.333333333336</v>
          </cell>
          <cell r="G252">
            <v>38952.333333333336</v>
          </cell>
          <cell r="H252" t="str">
            <v>NA</v>
          </cell>
          <cell r="I252">
            <v>38869.729166666664</v>
          </cell>
          <cell r="J252">
            <v>38965.729166666664</v>
          </cell>
          <cell r="K252" t="str">
            <v>NA</v>
          </cell>
          <cell r="L252">
            <v>0.17</v>
          </cell>
          <cell r="M252">
            <v>4</v>
          </cell>
          <cell r="N252">
            <v>0</v>
          </cell>
          <cell r="O252">
            <v>0</v>
          </cell>
          <cell r="P252">
            <v>0</v>
          </cell>
          <cell r="Q252" t="str">
            <v>30TI+10 dias;240;241</v>
          </cell>
          <cell r="S252" t="str">
            <v>EQUIPE MEC[70%]</v>
          </cell>
          <cell r="T252">
            <v>38965</v>
          </cell>
        </row>
        <row r="253">
          <cell r="D253" t="str">
            <v>Tubulação</v>
          </cell>
          <cell r="E253" t="str">
            <v>48 dias</v>
          </cell>
          <cell r="F253">
            <v>38869.333333333336</v>
          </cell>
          <cell r="G253">
            <v>38950.333333333336</v>
          </cell>
          <cell r="H253" t="str">
            <v>NA</v>
          </cell>
          <cell r="I253">
            <v>38953.729166666664</v>
          </cell>
          <cell r="J253">
            <v>39021.729166666664</v>
          </cell>
          <cell r="K253" t="str">
            <v>NA</v>
          </cell>
          <cell r="L253">
            <v>3.06</v>
          </cell>
          <cell r="M253">
            <v>70</v>
          </cell>
          <cell r="N253">
            <v>0</v>
          </cell>
          <cell r="O253">
            <v>0</v>
          </cell>
          <cell r="P253">
            <v>0</v>
          </cell>
          <cell r="T253">
            <v>39021</v>
          </cell>
        </row>
        <row r="254">
          <cell r="B254" t="str">
            <v>DH.250.DD.01</v>
          </cell>
          <cell r="D254" t="str">
            <v>Desenho De Detalhamento - Planta de Tubulação</v>
          </cell>
          <cell r="E254" t="str">
            <v>20 dias</v>
          </cell>
          <cell r="F254">
            <v>38869.333333333336</v>
          </cell>
          <cell r="G254">
            <v>38950.333333333336</v>
          </cell>
          <cell r="H254" t="str">
            <v>NA</v>
          </cell>
          <cell r="I254">
            <v>38904.729166666664</v>
          </cell>
          <cell r="J254">
            <v>38979.729166666664</v>
          </cell>
          <cell r="K254" t="str">
            <v>NA</v>
          </cell>
          <cell r="L254">
            <v>1.84</v>
          </cell>
          <cell r="M254">
            <v>42</v>
          </cell>
          <cell r="N254">
            <v>0</v>
          </cell>
          <cell r="O254">
            <v>0</v>
          </cell>
          <cell r="P254">
            <v>0</v>
          </cell>
          <cell r="Q254" t="str">
            <v>39II;244</v>
          </cell>
          <cell r="R254" t="str">
            <v>253;259</v>
          </cell>
          <cell r="S254" t="str">
            <v>EQUIPE TUB</v>
          </cell>
          <cell r="T254">
            <v>38979</v>
          </cell>
        </row>
        <row r="255">
          <cell r="B255" t="str">
            <v>DH.250.DE.01</v>
          </cell>
          <cell r="D255" t="str">
            <v>Detalhes Típicos - Suporte</v>
          </cell>
          <cell r="E255" t="str">
            <v>6 dias</v>
          </cell>
          <cell r="F255">
            <v>38905.333333333336</v>
          </cell>
          <cell r="G255">
            <v>38980.333333333336</v>
          </cell>
          <cell r="H255" t="str">
            <v>NA</v>
          </cell>
          <cell r="I255">
            <v>38914.729166666664</v>
          </cell>
          <cell r="J255">
            <v>38987.729166666664</v>
          </cell>
          <cell r="K255" t="str">
            <v>NA</v>
          </cell>
          <cell r="L255">
            <v>0.17</v>
          </cell>
          <cell r="M255">
            <v>4</v>
          </cell>
          <cell r="N255">
            <v>0</v>
          </cell>
          <cell r="O255">
            <v>0</v>
          </cell>
          <cell r="P255">
            <v>0</v>
          </cell>
          <cell r="Q255">
            <v>252</v>
          </cell>
          <cell r="R255">
            <v>254</v>
          </cell>
          <cell r="S255" t="str">
            <v>EQUIPE TUB</v>
          </cell>
          <cell r="T255">
            <v>38987</v>
          </cell>
        </row>
        <row r="256">
          <cell r="B256" t="str">
            <v>DH.250.IS.01</v>
          </cell>
          <cell r="D256" t="str">
            <v>Isométrico</v>
          </cell>
          <cell r="E256" t="str">
            <v>20 dias</v>
          </cell>
          <cell r="F256">
            <v>38915.333333333336</v>
          </cell>
          <cell r="G256">
            <v>38988.333333333336</v>
          </cell>
          <cell r="H256" t="str">
            <v>NA</v>
          </cell>
          <cell r="I256">
            <v>38919.729166666664</v>
          </cell>
          <cell r="J256">
            <v>39017.729166666664</v>
          </cell>
          <cell r="K256" t="str">
            <v>NA</v>
          </cell>
          <cell r="L256">
            <v>0.87</v>
          </cell>
          <cell r="M256">
            <v>20</v>
          </cell>
          <cell r="N256">
            <v>0</v>
          </cell>
          <cell r="O256">
            <v>0</v>
          </cell>
          <cell r="P256">
            <v>0</v>
          </cell>
          <cell r="Q256">
            <v>253</v>
          </cell>
          <cell r="R256">
            <v>255</v>
          </cell>
          <cell r="S256" t="str">
            <v>EQUIPE TUB</v>
          </cell>
          <cell r="T256">
            <v>39017</v>
          </cell>
        </row>
        <row r="257">
          <cell r="B257" t="str">
            <v>DH.250.LM.01</v>
          </cell>
          <cell r="D257" t="str">
            <v>Lista De Materiais</v>
          </cell>
          <cell r="E257" t="str">
            <v>2 dias</v>
          </cell>
          <cell r="F257">
            <v>38951.333333333336</v>
          </cell>
          <cell r="G257">
            <v>39020.333333333336</v>
          </cell>
          <cell r="H257" t="str">
            <v>NA</v>
          </cell>
          <cell r="I257">
            <v>38953.729166666664</v>
          </cell>
          <cell r="J257">
            <v>39021.729166666664</v>
          </cell>
          <cell r="K257" t="str">
            <v>NA</v>
          </cell>
          <cell r="L257">
            <v>0.17</v>
          </cell>
          <cell r="M257">
            <v>4</v>
          </cell>
          <cell r="N257">
            <v>0</v>
          </cell>
          <cell r="O257">
            <v>0</v>
          </cell>
          <cell r="P257">
            <v>0</v>
          </cell>
          <cell r="Q257">
            <v>254</v>
          </cell>
          <cell r="S257" t="str">
            <v>EQUIPE TUB</v>
          </cell>
          <cell r="T257">
            <v>39021</v>
          </cell>
        </row>
        <row r="258">
          <cell r="D258" t="str">
            <v>Civil</v>
          </cell>
          <cell r="E258" t="str">
            <v>18 dias</v>
          </cell>
          <cell r="F258">
            <v>38869.333333333336</v>
          </cell>
          <cell r="G258">
            <v>38936.333333333336</v>
          </cell>
          <cell r="H258" t="str">
            <v>NA</v>
          </cell>
          <cell r="I258">
            <v>38888.729166666664</v>
          </cell>
          <cell r="J258">
            <v>38961.729166666664</v>
          </cell>
          <cell r="K258" t="str">
            <v>NA</v>
          </cell>
          <cell r="L258">
            <v>0.56999999999999995</v>
          </cell>
          <cell r="M258">
            <v>13</v>
          </cell>
          <cell r="N258">
            <v>0</v>
          </cell>
          <cell r="O258">
            <v>0</v>
          </cell>
          <cell r="P258">
            <v>0</v>
          </cell>
          <cell r="T258">
            <v>38961</v>
          </cell>
        </row>
        <row r="259">
          <cell r="B259" t="str">
            <v>DC.250.DD.01</v>
          </cell>
          <cell r="D259" t="str">
            <v>Desenho De Detalhamento - Fundação, Forma, Armação, Bases e Piso</v>
          </cell>
          <cell r="E259" t="str">
            <v>18 dias</v>
          </cell>
          <cell r="F259">
            <v>38869.333333333336</v>
          </cell>
          <cell r="G259">
            <v>38936.333333333336</v>
          </cell>
          <cell r="H259" t="str">
            <v>NA</v>
          </cell>
          <cell r="I259">
            <v>38888.729166666664</v>
          </cell>
          <cell r="J259">
            <v>38961.729166666664</v>
          </cell>
          <cell r="K259" t="str">
            <v>NA</v>
          </cell>
          <cell r="L259">
            <v>0.56999999999999995</v>
          </cell>
          <cell r="M259">
            <v>13</v>
          </cell>
          <cell r="N259">
            <v>0</v>
          </cell>
          <cell r="O259">
            <v>0</v>
          </cell>
          <cell r="P259">
            <v>0</v>
          </cell>
          <cell r="Q259" t="str">
            <v>240;247II</v>
          </cell>
          <cell r="R259">
            <v>264</v>
          </cell>
          <cell r="S259" t="str">
            <v>EQUIPE CIV</v>
          </cell>
          <cell r="T259">
            <v>38961</v>
          </cell>
        </row>
        <row r="260">
          <cell r="D260" t="str">
            <v>Estrutura Metálica</v>
          </cell>
          <cell r="E260" t="str">
            <v>25 dias</v>
          </cell>
          <cell r="F260">
            <v>38905.333333333336</v>
          </cell>
          <cell r="G260">
            <v>38980.333333333336</v>
          </cell>
          <cell r="H260" t="str">
            <v>NA</v>
          </cell>
          <cell r="I260">
            <v>38931.729166666664</v>
          </cell>
          <cell r="J260">
            <v>39016.729166666664</v>
          </cell>
          <cell r="K260" t="str">
            <v>NA</v>
          </cell>
          <cell r="L260">
            <v>2.41</v>
          </cell>
          <cell r="M260">
            <v>55.25</v>
          </cell>
          <cell r="N260">
            <v>0</v>
          </cell>
          <cell r="O260">
            <v>0</v>
          </cell>
          <cell r="P260">
            <v>0</v>
          </cell>
          <cell r="T260">
            <v>39016</v>
          </cell>
        </row>
        <row r="261">
          <cell r="B261" t="str">
            <v>DD.250.DP.01</v>
          </cell>
          <cell r="D261" t="str">
            <v>Desenho De Projeto</v>
          </cell>
          <cell r="E261" t="str">
            <v>22 dias</v>
          </cell>
          <cell r="F261">
            <v>38905.333333333336</v>
          </cell>
          <cell r="G261">
            <v>38980.333333333336</v>
          </cell>
          <cell r="H261" t="str">
            <v>NA</v>
          </cell>
          <cell r="I261">
            <v>38930.729166666664</v>
          </cell>
          <cell r="J261">
            <v>39013.729166666664</v>
          </cell>
          <cell r="K261" t="str">
            <v>NA</v>
          </cell>
          <cell r="L261">
            <v>0.87</v>
          </cell>
          <cell r="M261">
            <v>20</v>
          </cell>
          <cell r="N261">
            <v>0</v>
          </cell>
          <cell r="O261">
            <v>0</v>
          </cell>
          <cell r="P261">
            <v>0</v>
          </cell>
          <cell r="Q261">
            <v>252</v>
          </cell>
          <cell r="R261" t="str">
            <v>260;261II</v>
          </cell>
          <cell r="S261" t="str">
            <v>EQUIPE MET</v>
          </cell>
          <cell r="T261">
            <v>39013</v>
          </cell>
        </row>
        <row r="262">
          <cell r="B262" t="str">
            <v>DD.250.LM.01</v>
          </cell>
          <cell r="D262" t="str">
            <v>Lista De Materiais</v>
          </cell>
          <cell r="E262" t="str">
            <v>1 dia</v>
          </cell>
          <cell r="F262">
            <v>38931.333333333336</v>
          </cell>
          <cell r="G262">
            <v>39014.333333333336</v>
          </cell>
          <cell r="H262" t="str">
            <v>NA</v>
          </cell>
          <cell r="I262">
            <v>38931.729166666664</v>
          </cell>
          <cell r="J262">
            <v>39014.729166666664</v>
          </cell>
          <cell r="K262" t="str">
            <v>NA</v>
          </cell>
          <cell r="L262">
            <v>0.02</v>
          </cell>
          <cell r="M262">
            <v>0.5</v>
          </cell>
          <cell r="N262">
            <v>0</v>
          </cell>
          <cell r="O262">
            <v>0</v>
          </cell>
          <cell r="P262">
            <v>0</v>
          </cell>
          <cell r="Q262">
            <v>259</v>
          </cell>
          <cell r="S262" t="str">
            <v>EQUIPE MET</v>
          </cell>
          <cell r="T262">
            <v>39014</v>
          </cell>
        </row>
        <row r="263">
          <cell r="B263" t="str">
            <v>DD.250.MC.01</v>
          </cell>
          <cell r="D263" t="str">
            <v>Memória De Cálculo</v>
          </cell>
          <cell r="E263" t="str">
            <v>25 dias</v>
          </cell>
          <cell r="F263">
            <v>38905.333333333336</v>
          </cell>
          <cell r="G263">
            <v>38980.333333333336</v>
          </cell>
          <cell r="H263" t="str">
            <v>NA</v>
          </cell>
          <cell r="I263">
            <v>38931.729166666664</v>
          </cell>
          <cell r="J263">
            <v>39016.729166666664</v>
          </cell>
          <cell r="K263" t="str">
            <v>NA</v>
          </cell>
          <cell r="L263">
            <v>1.52</v>
          </cell>
          <cell r="M263">
            <v>34.75</v>
          </cell>
          <cell r="N263">
            <v>0</v>
          </cell>
          <cell r="O263">
            <v>0</v>
          </cell>
          <cell r="P263">
            <v>0</v>
          </cell>
          <cell r="Q263" t="str">
            <v>259II</v>
          </cell>
          <cell r="S263" t="str">
            <v>EQUIPE MET</v>
          </cell>
          <cell r="T263">
            <v>39016</v>
          </cell>
        </row>
        <row r="264">
          <cell r="D264" t="str">
            <v>Elétrica</v>
          </cell>
          <cell r="E264" t="str">
            <v>32 dias</v>
          </cell>
          <cell r="F264">
            <v>38887.333333333336</v>
          </cell>
          <cell r="G264">
            <v>38964.333333333336</v>
          </cell>
          <cell r="H264" t="str">
            <v>NA</v>
          </cell>
          <cell r="I264">
            <v>38917.729166666664</v>
          </cell>
          <cell r="J264">
            <v>39013.729166666664</v>
          </cell>
          <cell r="K264" t="str">
            <v>NA</v>
          </cell>
          <cell r="L264">
            <v>0.72</v>
          </cell>
          <cell r="M264">
            <v>16.38</v>
          </cell>
          <cell r="N264">
            <v>0</v>
          </cell>
          <cell r="O264">
            <v>0</v>
          </cell>
          <cell r="P264">
            <v>0</v>
          </cell>
          <cell r="T264">
            <v>39013</v>
          </cell>
        </row>
        <row r="265">
          <cell r="D265" t="str">
            <v>Desenho De Detalhamento</v>
          </cell>
          <cell r="E265" t="str">
            <v>24 dias</v>
          </cell>
          <cell r="F265">
            <v>38887.333333333336</v>
          </cell>
          <cell r="G265">
            <v>38964.333333333336</v>
          </cell>
          <cell r="H265" t="str">
            <v>NA</v>
          </cell>
          <cell r="I265">
            <v>38910.729166666664</v>
          </cell>
          <cell r="J265">
            <v>38999.729166666664</v>
          </cell>
          <cell r="K265" t="str">
            <v>NA</v>
          </cell>
          <cell r="L265">
            <v>0.56999999999999995</v>
          </cell>
          <cell r="M265">
            <v>13</v>
          </cell>
          <cell r="N265">
            <v>0</v>
          </cell>
          <cell r="O265">
            <v>0</v>
          </cell>
          <cell r="P265">
            <v>0</v>
          </cell>
          <cell r="R265">
            <v>266</v>
          </cell>
          <cell r="T265">
            <v>38999</v>
          </cell>
        </row>
        <row r="266">
          <cell r="B266" t="str">
            <v>DE.250.DD.01</v>
          </cell>
          <cell r="D266" t="str">
            <v>Disposição De Força, Controle e Aterramento</v>
          </cell>
          <cell r="E266" t="str">
            <v>9 dias</v>
          </cell>
          <cell r="F266">
            <v>38887.333333333336</v>
          </cell>
          <cell r="G266">
            <v>38964.333333333336</v>
          </cell>
          <cell r="H266" t="str">
            <v>NA</v>
          </cell>
          <cell r="I266">
            <v>38897.729166666664</v>
          </cell>
          <cell r="J266">
            <v>38978.729166666664</v>
          </cell>
          <cell r="K266" t="str">
            <v>NA</v>
          </cell>
          <cell r="L266">
            <v>0.17</v>
          </cell>
          <cell r="M266">
            <v>4</v>
          </cell>
          <cell r="N266">
            <v>0</v>
          </cell>
          <cell r="O266">
            <v>0</v>
          </cell>
          <cell r="P266">
            <v>0</v>
          </cell>
          <cell r="Q266">
            <v>257</v>
          </cell>
          <cell r="R266">
            <v>265</v>
          </cell>
          <cell r="S266" t="str">
            <v>EQUIPE ELE</v>
          </cell>
          <cell r="T266">
            <v>38978</v>
          </cell>
        </row>
        <row r="267">
          <cell r="B267" t="str">
            <v>DE.250.DD.02</v>
          </cell>
          <cell r="D267" t="str">
            <v>Iluminação</v>
          </cell>
          <cell r="E267" t="str">
            <v>15 dias</v>
          </cell>
          <cell r="F267">
            <v>38898.333333333336</v>
          </cell>
          <cell r="G267">
            <v>38979.333333333336</v>
          </cell>
          <cell r="H267" t="str">
            <v>NA</v>
          </cell>
          <cell r="I267">
            <v>38910.729166666664</v>
          </cell>
          <cell r="J267">
            <v>38999.729166666664</v>
          </cell>
          <cell r="K267" t="str">
            <v>NA</v>
          </cell>
          <cell r="L267">
            <v>0.39</v>
          </cell>
          <cell r="M267">
            <v>9</v>
          </cell>
          <cell r="N267">
            <v>0</v>
          </cell>
          <cell r="O267">
            <v>0</v>
          </cell>
          <cell r="P267">
            <v>0</v>
          </cell>
          <cell r="Q267">
            <v>264</v>
          </cell>
          <cell r="S267" t="str">
            <v>EQUIPE ELE</v>
          </cell>
          <cell r="T267">
            <v>38999</v>
          </cell>
        </row>
        <row r="268">
          <cell r="B268" t="str">
            <v>DE.250.ET.01</v>
          </cell>
          <cell r="D268" t="str">
            <v>Especificação Técnica - Força Aterramento/ Iluminação</v>
          </cell>
          <cell r="E268" t="str">
            <v>4 dias</v>
          </cell>
          <cell r="F268">
            <v>38909.333333333336</v>
          </cell>
          <cell r="G268">
            <v>39000.333333333336</v>
          </cell>
          <cell r="H268" t="str">
            <v>NA</v>
          </cell>
          <cell r="I268">
            <v>38917.729166666664</v>
          </cell>
          <cell r="J268">
            <v>39007.729166666664</v>
          </cell>
          <cell r="K268" t="str">
            <v>NA</v>
          </cell>
          <cell r="L268">
            <v>0.08</v>
          </cell>
          <cell r="M268">
            <v>1.88</v>
          </cell>
          <cell r="N268">
            <v>0</v>
          </cell>
          <cell r="O268">
            <v>0</v>
          </cell>
          <cell r="P268">
            <v>0</v>
          </cell>
          <cell r="Q268">
            <v>263</v>
          </cell>
          <cell r="R268">
            <v>267</v>
          </cell>
          <cell r="S268" t="str">
            <v>EQUIPE ELE</v>
          </cell>
          <cell r="T268">
            <v>39007</v>
          </cell>
        </row>
        <row r="269">
          <cell r="B269" t="str">
            <v>DE.250.LC.01</v>
          </cell>
          <cell r="D269" t="str">
            <v>Lista De Linhas/ Cabos</v>
          </cell>
          <cell r="E269" t="str">
            <v>4 dias</v>
          </cell>
          <cell r="F269">
            <v>38911.333333333336</v>
          </cell>
          <cell r="G269">
            <v>39008.333333333336</v>
          </cell>
          <cell r="H269" t="str">
            <v>NA</v>
          </cell>
          <cell r="I269">
            <v>38917.729166666664</v>
          </cell>
          <cell r="J269">
            <v>39013.729166666664</v>
          </cell>
          <cell r="K269" t="str">
            <v>NA</v>
          </cell>
          <cell r="L269">
            <v>7.0000000000000007E-2</v>
          </cell>
          <cell r="M269">
            <v>1.5</v>
          </cell>
          <cell r="N269">
            <v>0</v>
          </cell>
          <cell r="O269">
            <v>0</v>
          </cell>
          <cell r="P269">
            <v>0</v>
          </cell>
          <cell r="Q269">
            <v>266</v>
          </cell>
          <cell r="S269" t="str">
            <v>EQUIPE ELE</v>
          </cell>
          <cell r="T269">
            <v>39013</v>
          </cell>
        </row>
        <row r="270">
          <cell r="D270" t="str">
            <v>Instrumentação</v>
          </cell>
          <cell r="E270" t="str">
            <v>8 dias</v>
          </cell>
          <cell r="F270">
            <v>38905.333333333336</v>
          </cell>
          <cell r="G270">
            <v>39013.333333333336</v>
          </cell>
          <cell r="H270" t="str">
            <v>NA</v>
          </cell>
          <cell r="I270">
            <v>38917.729166666664</v>
          </cell>
          <cell r="J270">
            <v>39022.729166666664</v>
          </cell>
          <cell r="K270" t="str">
            <v>NA</v>
          </cell>
          <cell r="L270">
            <v>0.09</v>
          </cell>
          <cell r="M270">
            <v>2</v>
          </cell>
          <cell r="N270">
            <v>0</v>
          </cell>
          <cell r="O270">
            <v>0</v>
          </cell>
          <cell r="P270">
            <v>0</v>
          </cell>
          <cell r="T270">
            <v>39022</v>
          </cell>
        </row>
        <row r="271">
          <cell r="B271" t="str">
            <v>DT.250.AJ.01</v>
          </cell>
          <cell r="D271" t="str">
            <v>Arranjos/ Layout’s/ Plano Diretor - Locação De Instrumentos</v>
          </cell>
          <cell r="E271" t="str">
            <v>8 dias</v>
          </cell>
          <cell r="F271">
            <v>38905.333333333336</v>
          </cell>
          <cell r="G271">
            <v>39013.333333333336</v>
          </cell>
          <cell r="H271" t="str">
            <v>NA</v>
          </cell>
          <cell r="I271">
            <v>38917.729166666664</v>
          </cell>
          <cell r="J271">
            <v>39022.729166666664</v>
          </cell>
          <cell r="K271" t="str">
            <v>NA</v>
          </cell>
          <cell r="L271">
            <v>0.09</v>
          </cell>
          <cell r="M271">
            <v>2</v>
          </cell>
          <cell r="N271">
            <v>0</v>
          </cell>
          <cell r="O271">
            <v>0</v>
          </cell>
          <cell r="P271">
            <v>0</v>
          </cell>
          <cell r="Q271">
            <v>82</v>
          </cell>
          <cell r="S271" t="str">
            <v>EQUIPE TSA</v>
          </cell>
          <cell r="T271">
            <v>39022</v>
          </cell>
        </row>
        <row r="272">
          <cell r="B272" t="str">
            <v>1.1.9</v>
          </cell>
          <cell r="C272" t="str">
            <v>255A</v>
          </cell>
          <cell r="D272" t="str">
            <v>Deslamagem (2D)</v>
          </cell>
          <cell r="E272" t="str">
            <v>126 dias</v>
          </cell>
          <cell r="F272">
            <v>38866.333333333336</v>
          </cell>
          <cell r="G272">
            <v>38860.333333333336</v>
          </cell>
          <cell r="H272">
            <v>38860.333333333336</v>
          </cell>
          <cell r="I272">
            <v>38958.729166666664</v>
          </cell>
          <cell r="J272">
            <v>39050.729166666664</v>
          </cell>
          <cell r="K272" t="str">
            <v>NA</v>
          </cell>
          <cell r="L272">
            <v>4.79</v>
          </cell>
          <cell r="M272">
            <v>109.5</v>
          </cell>
          <cell r="N272">
            <v>14.58</v>
          </cell>
          <cell r="O272">
            <v>13.31</v>
          </cell>
          <cell r="P272">
            <v>13.31</v>
          </cell>
          <cell r="T272">
            <v>39050</v>
          </cell>
        </row>
        <row r="273">
          <cell r="D273" t="str">
            <v>Projeto Básico</v>
          </cell>
          <cell r="E273" t="str">
            <v>67 dias</v>
          </cell>
          <cell r="F273">
            <v>38866.333333333336</v>
          </cell>
          <cell r="G273">
            <v>38860.333333333336</v>
          </cell>
          <cell r="H273">
            <v>38860.333333333336</v>
          </cell>
          <cell r="I273">
            <v>38894.729166666664</v>
          </cell>
          <cell r="J273">
            <v>38958.729166666664</v>
          </cell>
          <cell r="K273" t="str">
            <v>NA</v>
          </cell>
          <cell r="L273">
            <v>0.86</v>
          </cell>
          <cell r="M273">
            <v>19.75</v>
          </cell>
          <cell r="N273">
            <v>14.58</v>
          </cell>
          <cell r="O273">
            <v>73.8</v>
          </cell>
          <cell r="P273">
            <v>73.8</v>
          </cell>
          <cell r="T273">
            <v>38958</v>
          </cell>
        </row>
        <row r="274">
          <cell r="D274" t="str">
            <v>Processo</v>
          </cell>
          <cell r="E274" t="str">
            <v>3 dias</v>
          </cell>
          <cell r="F274">
            <v>38866.333333333336</v>
          </cell>
          <cell r="G274">
            <v>38937.333333333336</v>
          </cell>
          <cell r="H274">
            <v>38937.333333333336</v>
          </cell>
          <cell r="I274">
            <v>38868.729166666664</v>
          </cell>
          <cell r="J274">
            <v>38939.729166666664</v>
          </cell>
          <cell r="K274" t="str">
            <v>NA</v>
          </cell>
          <cell r="L274">
            <v>0.15</v>
          </cell>
          <cell r="M274">
            <v>3.5</v>
          </cell>
          <cell r="N274">
            <v>1.75</v>
          </cell>
          <cell r="O274">
            <v>50</v>
          </cell>
          <cell r="P274">
            <v>50</v>
          </cell>
          <cell r="T274">
            <v>38939</v>
          </cell>
        </row>
        <row r="275">
          <cell r="B275" t="str">
            <v>BP.255.FD.01</v>
          </cell>
          <cell r="D275" t="str">
            <v>Folha De Dados - Hidrociclones/ Caixas Atrição</v>
          </cell>
          <cell r="E275" t="str">
            <v>3 dias</v>
          </cell>
          <cell r="F275">
            <v>38866.333333333336</v>
          </cell>
          <cell r="G275">
            <v>38937.333333333336</v>
          </cell>
          <cell r="H275">
            <v>38937.333333333336</v>
          </cell>
          <cell r="I275">
            <v>38868.729166666664</v>
          </cell>
          <cell r="J275">
            <v>38939.729166666664</v>
          </cell>
          <cell r="K275" t="str">
            <v>NA</v>
          </cell>
          <cell r="L275">
            <v>0.15</v>
          </cell>
          <cell r="M275">
            <v>3.5</v>
          </cell>
          <cell r="N275">
            <v>1.75</v>
          </cell>
          <cell r="O275">
            <v>50</v>
          </cell>
          <cell r="P275">
            <v>50</v>
          </cell>
          <cell r="Q275" t="str">
            <v>14II</v>
          </cell>
          <cell r="S275" t="str">
            <v>EQUIPE PRO</v>
          </cell>
          <cell r="T275">
            <v>38939</v>
          </cell>
        </row>
        <row r="276">
          <cell r="D276" t="str">
            <v>Mecânica</v>
          </cell>
          <cell r="E276" t="str">
            <v>11 dias</v>
          </cell>
          <cell r="F276">
            <v>38868.333333333336</v>
          </cell>
          <cell r="G276">
            <v>38926.333333333336</v>
          </cell>
          <cell r="H276">
            <v>38926.333333333336</v>
          </cell>
          <cell r="I276">
            <v>38887.729166666664</v>
          </cell>
          <cell r="J276">
            <v>38940.729166666664</v>
          </cell>
          <cell r="K276" t="str">
            <v>NA</v>
          </cell>
          <cell r="L276">
            <v>0.09</v>
          </cell>
          <cell r="M276">
            <v>2</v>
          </cell>
          <cell r="N276">
            <v>1.8</v>
          </cell>
          <cell r="O276">
            <v>90</v>
          </cell>
          <cell r="P276">
            <v>90</v>
          </cell>
          <cell r="T276">
            <v>38940</v>
          </cell>
        </row>
        <row r="277">
          <cell r="B277" t="str">
            <v>BB.255.DB.01</v>
          </cell>
          <cell r="D277" t="str">
            <v>Desenho Básico - Caixas de Polpa</v>
          </cell>
          <cell r="E277" t="str">
            <v>6 dias</v>
          </cell>
          <cell r="F277">
            <v>38868.333333333336</v>
          </cell>
          <cell r="G277">
            <v>38926.333333333336</v>
          </cell>
          <cell r="H277">
            <v>38926.333333333336</v>
          </cell>
          <cell r="I277">
            <v>38875.729166666664</v>
          </cell>
          <cell r="J277">
            <v>38933.729166666664</v>
          </cell>
          <cell r="K277" t="str">
            <v>NA</v>
          </cell>
          <cell r="L277">
            <v>0.09</v>
          </cell>
          <cell r="M277">
            <v>2</v>
          </cell>
          <cell r="N277">
            <v>1.8</v>
          </cell>
          <cell r="O277">
            <v>90</v>
          </cell>
          <cell r="P277">
            <v>90</v>
          </cell>
          <cell r="Q277" t="str">
            <v>14II;186</v>
          </cell>
          <cell r="R277" t="str">
            <v>276;278;283;291</v>
          </cell>
          <cell r="S277" t="str">
            <v>EQUIPE MEC</v>
          </cell>
          <cell r="T277">
            <v>38933</v>
          </cell>
        </row>
        <row r="278">
          <cell r="D278" t="str">
            <v>APROVAÇÃO EBX</v>
          </cell>
          <cell r="E278" t="str">
            <v>5 dias</v>
          </cell>
          <cell r="F278">
            <v>38876.333333333336</v>
          </cell>
          <cell r="G278">
            <v>38936.333333333336</v>
          </cell>
          <cell r="H278" t="str">
            <v>NA</v>
          </cell>
          <cell r="I278">
            <v>38887.729166666664</v>
          </cell>
          <cell r="J278">
            <v>38940.729166666664</v>
          </cell>
          <cell r="K278" t="str">
            <v>NA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 t="str">
            <v>#ERRO</v>
          </cell>
          <cell r="Q278">
            <v>275</v>
          </cell>
          <cell r="T278">
            <v>38940</v>
          </cell>
        </row>
        <row r="279">
          <cell r="D279" t="str">
            <v>Tubulação</v>
          </cell>
          <cell r="E279" t="str">
            <v>67 dias</v>
          </cell>
          <cell r="F279">
            <v>38876.375</v>
          </cell>
          <cell r="G279">
            <v>38860.333333333336</v>
          </cell>
          <cell r="H279">
            <v>38860.333333333336</v>
          </cell>
          <cell r="I279">
            <v>38894.375</v>
          </cell>
          <cell r="J279">
            <v>38958.729166666664</v>
          </cell>
          <cell r="K279" t="str">
            <v>NA</v>
          </cell>
          <cell r="L279">
            <v>0.62</v>
          </cell>
          <cell r="M279">
            <v>14.25</v>
          </cell>
          <cell r="N279">
            <v>11.03</v>
          </cell>
          <cell r="O279">
            <v>77.37</v>
          </cell>
          <cell r="P279">
            <v>77.37</v>
          </cell>
          <cell r="T279">
            <v>38958</v>
          </cell>
        </row>
        <row r="280">
          <cell r="B280" t="str">
            <v>BH.255.DB.01</v>
          </cell>
          <cell r="D280" t="str">
            <v>Desenho Básico - Planta</v>
          </cell>
          <cell r="E280" t="str">
            <v>15 dias</v>
          </cell>
          <cell r="F280">
            <v>38876.375</v>
          </cell>
          <cell r="G280">
            <v>38936.333333333336</v>
          </cell>
          <cell r="H280" t="str">
            <v>NA</v>
          </cell>
          <cell r="I280">
            <v>38887.375</v>
          </cell>
          <cell r="J280">
            <v>38958.729166666664</v>
          </cell>
          <cell r="K280" t="str">
            <v>NA</v>
          </cell>
          <cell r="L280">
            <v>0.09</v>
          </cell>
          <cell r="M280">
            <v>2</v>
          </cell>
          <cell r="N280">
            <v>0</v>
          </cell>
          <cell r="O280">
            <v>0</v>
          </cell>
          <cell r="P280">
            <v>0</v>
          </cell>
          <cell r="Q280" t="str">
            <v>39II;275</v>
          </cell>
          <cell r="R280">
            <v>286</v>
          </cell>
          <cell r="S280" t="str">
            <v>EQUIPE TUB[33%]</v>
          </cell>
          <cell r="T280">
            <v>38958</v>
          </cell>
        </row>
        <row r="281">
          <cell r="B281" t="str">
            <v>BH.255.MC.01</v>
          </cell>
          <cell r="D281" t="str">
            <v>Memória De Cálculo - Bombas</v>
          </cell>
          <cell r="E281" t="str">
            <v>25 dias</v>
          </cell>
          <cell r="F281">
            <v>38887.375</v>
          </cell>
          <cell r="G281">
            <v>38860.333333333336</v>
          </cell>
          <cell r="H281">
            <v>38860.333333333336</v>
          </cell>
          <cell r="I281">
            <v>38894.375</v>
          </cell>
          <cell r="J281">
            <v>38896.729166666664</v>
          </cell>
          <cell r="K281" t="str">
            <v>NA</v>
          </cell>
          <cell r="L281">
            <v>0.54</v>
          </cell>
          <cell r="M281">
            <v>12.25</v>
          </cell>
          <cell r="N281">
            <v>11.03</v>
          </cell>
          <cell r="O281">
            <v>90</v>
          </cell>
          <cell r="P281">
            <v>90</v>
          </cell>
          <cell r="Q281" t="str">
            <v>39II</v>
          </cell>
          <cell r="S281" t="str">
            <v>EQUIPE TUB</v>
          </cell>
          <cell r="T281">
            <v>38896</v>
          </cell>
        </row>
        <row r="282">
          <cell r="D282" t="str">
            <v>Projeto Detalhado</v>
          </cell>
          <cell r="E282" t="str">
            <v>59 dias</v>
          </cell>
          <cell r="F282">
            <v>38894.333333333336</v>
          </cell>
          <cell r="G282">
            <v>38959.333333333336</v>
          </cell>
          <cell r="H282" t="str">
            <v>NA</v>
          </cell>
          <cell r="I282">
            <v>38958.729166666664</v>
          </cell>
          <cell r="J282">
            <v>39050.729166666664</v>
          </cell>
          <cell r="K282" t="str">
            <v>NA</v>
          </cell>
          <cell r="L282">
            <v>3.92</v>
          </cell>
          <cell r="M282">
            <v>89.75</v>
          </cell>
          <cell r="N282">
            <v>0</v>
          </cell>
          <cell r="O282">
            <v>0</v>
          </cell>
          <cell r="P282">
            <v>0</v>
          </cell>
          <cell r="T282">
            <v>39050</v>
          </cell>
        </row>
        <row r="283">
          <cell r="D283" t="str">
            <v>Mecânica</v>
          </cell>
          <cell r="E283" t="str">
            <v>13 dias</v>
          </cell>
          <cell r="F283">
            <v>38894.375</v>
          </cell>
          <cell r="G283">
            <v>38959.333333333336</v>
          </cell>
          <cell r="H283" t="str">
            <v>NA</v>
          </cell>
          <cell r="I283">
            <v>38911.375</v>
          </cell>
          <cell r="J283">
            <v>38979.729166666664</v>
          </cell>
          <cell r="K283" t="str">
            <v>NA</v>
          </cell>
          <cell r="L283">
            <v>0.31</v>
          </cell>
          <cell r="M283">
            <v>7</v>
          </cell>
          <cell r="N283">
            <v>0</v>
          </cell>
          <cell r="O283">
            <v>0</v>
          </cell>
          <cell r="P283">
            <v>0</v>
          </cell>
          <cell r="T283">
            <v>38979</v>
          </cell>
        </row>
        <row r="284">
          <cell r="D284" t="str">
            <v>Desenho De Detalhamento</v>
          </cell>
          <cell r="E284" t="str">
            <v>13 dias</v>
          </cell>
          <cell r="F284">
            <v>38894.333333333336</v>
          </cell>
          <cell r="G284">
            <v>38959.333333333336</v>
          </cell>
          <cell r="H284" t="str">
            <v>NA</v>
          </cell>
          <cell r="I284">
            <v>38911.729166666664</v>
          </cell>
          <cell r="J284">
            <v>38979.729166666664</v>
          </cell>
          <cell r="K284" t="str">
            <v>NA</v>
          </cell>
          <cell r="L284">
            <v>0.31</v>
          </cell>
          <cell r="M284">
            <v>7</v>
          </cell>
          <cell r="N284">
            <v>0</v>
          </cell>
          <cell r="O284">
            <v>0</v>
          </cell>
          <cell r="P284">
            <v>0</v>
          </cell>
          <cell r="T284">
            <v>38979</v>
          </cell>
        </row>
        <row r="285">
          <cell r="B285" t="str">
            <v>DB.255.DD.01</v>
          </cell>
          <cell r="D285" t="str">
            <v>Caldeiraria</v>
          </cell>
          <cell r="E285" t="str">
            <v>7 dias</v>
          </cell>
          <cell r="F285">
            <v>38894.333333333336</v>
          </cell>
          <cell r="G285">
            <v>38959.333333333336</v>
          </cell>
          <cell r="H285" t="str">
            <v>NA</v>
          </cell>
          <cell r="I285">
            <v>38902.729166666664</v>
          </cell>
          <cell r="J285">
            <v>38971.729166666664</v>
          </cell>
          <cell r="K285" t="str">
            <v>NA</v>
          </cell>
          <cell r="L285">
            <v>0.17</v>
          </cell>
          <cell r="M285">
            <v>4</v>
          </cell>
          <cell r="N285">
            <v>0</v>
          </cell>
          <cell r="O285">
            <v>0</v>
          </cell>
          <cell r="P285">
            <v>0</v>
          </cell>
          <cell r="Q285" t="str">
            <v>30TI+15 dias;275</v>
          </cell>
          <cell r="R285">
            <v>284</v>
          </cell>
          <cell r="S285" t="str">
            <v>EQUIPE MEC</v>
          </cell>
          <cell r="T285">
            <v>38971</v>
          </cell>
        </row>
        <row r="286">
          <cell r="B286" t="str">
            <v>DB.255.DD.02</v>
          </cell>
          <cell r="D286" t="str">
            <v>Calha</v>
          </cell>
          <cell r="E286" t="str">
            <v>6 dias</v>
          </cell>
          <cell r="F286">
            <v>38903.333333333336</v>
          </cell>
          <cell r="G286">
            <v>38972.333333333336</v>
          </cell>
          <cell r="H286" t="str">
            <v>NA</v>
          </cell>
          <cell r="I286">
            <v>38911.729166666664</v>
          </cell>
          <cell r="J286">
            <v>38979.729166666664</v>
          </cell>
          <cell r="K286" t="str">
            <v>NA</v>
          </cell>
          <cell r="L286">
            <v>0.13</v>
          </cell>
          <cell r="M286">
            <v>3</v>
          </cell>
          <cell r="N286">
            <v>0</v>
          </cell>
          <cell r="O286">
            <v>0</v>
          </cell>
          <cell r="P286">
            <v>0</v>
          </cell>
          <cell r="Q286">
            <v>283</v>
          </cell>
          <cell r="S286" t="str">
            <v>EQUIPE MEC</v>
          </cell>
          <cell r="T286">
            <v>38979</v>
          </cell>
        </row>
        <row r="287">
          <cell r="D287" t="str">
            <v>Tubulação</v>
          </cell>
          <cell r="E287" t="str">
            <v>47 dias</v>
          </cell>
          <cell r="F287">
            <v>38911.333333333336</v>
          </cell>
          <cell r="G287">
            <v>38959.333333333336</v>
          </cell>
          <cell r="H287" t="str">
            <v>NA</v>
          </cell>
          <cell r="I287">
            <v>38958.729166666664</v>
          </cell>
          <cell r="J287">
            <v>39031.729166666664</v>
          </cell>
          <cell r="K287" t="str">
            <v>NA</v>
          </cell>
          <cell r="L287">
            <v>2.14</v>
          </cell>
          <cell r="M287">
            <v>49</v>
          </cell>
          <cell r="N287">
            <v>0</v>
          </cell>
          <cell r="O287">
            <v>0</v>
          </cell>
          <cell r="P287">
            <v>0</v>
          </cell>
          <cell r="T287">
            <v>39031</v>
          </cell>
        </row>
        <row r="288">
          <cell r="B288" t="str">
            <v>DH.255.DD.01</v>
          </cell>
          <cell r="D288" t="str">
            <v>Desenho De Detalhamento - Planta de Tubulação</v>
          </cell>
          <cell r="E288" t="str">
            <v>14 dias</v>
          </cell>
          <cell r="F288">
            <v>38911.333333333336</v>
          </cell>
          <cell r="G288">
            <v>38959.333333333336</v>
          </cell>
          <cell r="H288" t="str">
            <v>NA</v>
          </cell>
          <cell r="I288">
            <v>38930.729166666664</v>
          </cell>
          <cell r="J288">
            <v>38980.729166666664</v>
          </cell>
          <cell r="K288" t="str">
            <v>NA</v>
          </cell>
          <cell r="L288">
            <v>0.44</v>
          </cell>
          <cell r="M288">
            <v>10</v>
          </cell>
          <cell r="N288">
            <v>0</v>
          </cell>
          <cell r="O288">
            <v>0</v>
          </cell>
          <cell r="P288">
            <v>0</v>
          </cell>
          <cell r="Q288" t="str">
            <v>39II;278</v>
          </cell>
          <cell r="R288" t="str">
            <v>287;293</v>
          </cell>
          <cell r="S288" t="str">
            <v>EQUIPE TUB</v>
          </cell>
          <cell r="T288">
            <v>38980</v>
          </cell>
        </row>
        <row r="289">
          <cell r="B289" t="str">
            <v>DH.255.DE.01</v>
          </cell>
          <cell r="D289" t="str">
            <v>Detalhes Típicos - Suporte</v>
          </cell>
          <cell r="E289" t="str">
            <v>20 dias</v>
          </cell>
          <cell r="F289">
            <v>38931.333333333336</v>
          </cell>
          <cell r="G289">
            <v>38981.333333333336</v>
          </cell>
          <cell r="H289" t="str">
            <v>NA</v>
          </cell>
          <cell r="I289">
            <v>38953.729166666664</v>
          </cell>
          <cell r="J289">
            <v>39010.729166666664</v>
          </cell>
          <cell r="K289" t="str">
            <v>NA</v>
          </cell>
          <cell r="L289">
            <v>1.1399999999999999</v>
          </cell>
          <cell r="M289">
            <v>26</v>
          </cell>
          <cell r="N289">
            <v>0</v>
          </cell>
          <cell r="O289">
            <v>0</v>
          </cell>
          <cell r="P289">
            <v>0</v>
          </cell>
          <cell r="Q289">
            <v>286</v>
          </cell>
          <cell r="R289" t="str">
            <v>288;293</v>
          </cell>
          <cell r="S289" t="str">
            <v>EQUIPE TUB</v>
          </cell>
          <cell r="T289">
            <v>39010</v>
          </cell>
        </row>
        <row r="290">
          <cell r="B290" t="str">
            <v>DH.255.IS.01</v>
          </cell>
          <cell r="D290" t="str">
            <v>Isométrico</v>
          </cell>
          <cell r="E290" t="str">
            <v>11 dias</v>
          </cell>
          <cell r="F290">
            <v>38931.333333333336</v>
          </cell>
          <cell r="G290">
            <v>39013.333333333336</v>
          </cell>
          <cell r="H290" t="str">
            <v>NA</v>
          </cell>
          <cell r="I290">
            <v>38949.729166666664</v>
          </cell>
          <cell r="J290">
            <v>39029.729166666664</v>
          </cell>
          <cell r="K290" t="str">
            <v>NA</v>
          </cell>
          <cell r="L290">
            <v>0.39</v>
          </cell>
          <cell r="M290">
            <v>9</v>
          </cell>
          <cell r="N290">
            <v>0</v>
          </cell>
          <cell r="O290">
            <v>0</v>
          </cell>
          <cell r="P290">
            <v>0</v>
          </cell>
          <cell r="Q290">
            <v>287</v>
          </cell>
          <cell r="R290">
            <v>289</v>
          </cell>
          <cell r="S290" t="str">
            <v>EQUIPE TUB</v>
          </cell>
          <cell r="T290">
            <v>39029</v>
          </cell>
        </row>
        <row r="291">
          <cell r="B291" t="str">
            <v>DH.255.LM.01</v>
          </cell>
          <cell r="D291" t="str">
            <v>Lista De Materiais</v>
          </cell>
          <cell r="E291" t="str">
            <v>2 dias</v>
          </cell>
          <cell r="F291">
            <v>38954.333333333336</v>
          </cell>
          <cell r="G291">
            <v>39030.333333333336</v>
          </cell>
          <cell r="H291" t="str">
            <v>NA</v>
          </cell>
          <cell r="I291">
            <v>38958.729166666664</v>
          </cell>
          <cell r="J291">
            <v>39031.729166666664</v>
          </cell>
          <cell r="K291" t="str">
            <v>NA</v>
          </cell>
          <cell r="L291">
            <v>0.17</v>
          </cell>
          <cell r="M291">
            <v>4</v>
          </cell>
          <cell r="N291">
            <v>0</v>
          </cell>
          <cell r="O291">
            <v>0</v>
          </cell>
          <cell r="P291">
            <v>0</v>
          </cell>
          <cell r="Q291">
            <v>288</v>
          </cell>
          <cell r="S291" t="str">
            <v>EQUIPE TUB</v>
          </cell>
          <cell r="T291">
            <v>39031</v>
          </cell>
        </row>
        <row r="292">
          <cell r="D292" t="str">
            <v>Civil</v>
          </cell>
          <cell r="E292" t="str">
            <v>20 dias</v>
          </cell>
          <cell r="F292">
            <v>38911.333333333336</v>
          </cell>
          <cell r="G292">
            <v>38961.333333333336</v>
          </cell>
          <cell r="H292" t="str">
            <v>NA</v>
          </cell>
          <cell r="I292">
            <v>38919.729166666664</v>
          </cell>
          <cell r="J292">
            <v>38992.729166666664</v>
          </cell>
          <cell r="K292" t="str">
            <v>NA</v>
          </cell>
          <cell r="L292">
            <v>0.13</v>
          </cell>
          <cell r="M292">
            <v>3</v>
          </cell>
          <cell r="N292">
            <v>0</v>
          </cell>
          <cell r="O292">
            <v>0</v>
          </cell>
          <cell r="P292">
            <v>0</v>
          </cell>
          <cell r="T292">
            <v>38992</v>
          </cell>
        </row>
        <row r="293">
          <cell r="B293" t="str">
            <v>DC.255.DD.01</v>
          </cell>
          <cell r="D293" t="str">
            <v>Desenho De Detalhamento - Forma e Armação</v>
          </cell>
          <cell r="E293" t="str">
            <v>20 dias</v>
          </cell>
          <cell r="F293">
            <v>38911.333333333336</v>
          </cell>
          <cell r="G293">
            <v>38961.333333333336</v>
          </cell>
          <cell r="H293" t="str">
            <v>NA</v>
          </cell>
          <cell r="I293">
            <v>38919.729166666664</v>
          </cell>
          <cell r="J293">
            <v>38992.729166666664</v>
          </cell>
          <cell r="K293" t="str">
            <v>NA</v>
          </cell>
          <cell r="L293">
            <v>0.13</v>
          </cell>
          <cell r="M293">
            <v>3</v>
          </cell>
          <cell r="N293">
            <v>0</v>
          </cell>
          <cell r="O293">
            <v>0</v>
          </cell>
          <cell r="P293">
            <v>0</v>
          </cell>
          <cell r="Q293" t="str">
            <v>275;407</v>
          </cell>
          <cell r="R293">
            <v>298</v>
          </cell>
          <cell r="S293" t="str">
            <v>EQUIPE CIV[30%]</v>
          </cell>
          <cell r="T293">
            <v>38992</v>
          </cell>
        </row>
        <row r="294">
          <cell r="D294" t="str">
            <v>Estrutura Metálica</v>
          </cell>
          <cell r="E294" t="str">
            <v>7 dias</v>
          </cell>
          <cell r="F294">
            <v>38911.375</v>
          </cell>
          <cell r="G294">
            <v>39013.333333333336</v>
          </cell>
          <cell r="H294" t="str">
            <v>NA</v>
          </cell>
          <cell r="I294">
            <v>38931.375</v>
          </cell>
          <cell r="J294">
            <v>39021.729166666664</v>
          </cell>
          <cell r="K294" t="str">
            <v>NA</v>
          </cell>
          <cell r="L294">
            <v>0.51</v>
          </cell>
          <cell r="M294">
            <v>11.75</v>
          </cell>
          <cell r="N294">
            <v>0</v>
          </cell>
          <cell r="O294">
            <v>0</v>
          </cell>
          <cell r="P294">
            <v>0</v>
          </cell>
          <cell r="T294">
            <v>39021</v>
          </cell>
        </row>
        <row r="295">
          <cell r="B295" t="str">
            <v>DD.255.DP.01</v>
          </cell>
          <cell r="D295" t="str">
            <v>Desenho De Projeto</v>
          </cell>
          <cell r="E295" t="str">
            <v>6 dias</v>
          </cell>
          <cell r="F295">
            <v>38911.375</v>
          </cell>
          <cell r="G295">
            <v>39013.333333333336</v>
          </cell>
          <cell r="H295" t="str">
            <v>NA</v>
          </cell>
          <cell r="I295">
            <v>38919.375</v>
          </cell>
          <cell r="J295">
            <v>39020.729166666664</v>
          </cell>
          <cell r="K295" t="str">
            <v>NA</v>
          </cell>
          <cell r="L295">
            <v>0.17</v>
          </cell>
          <cell r="M295">
            <v>4</v>
          </cell>
          <cell r="N295">
            <v>0</v>
          </cell>
          <cell r="O295">
            <v>0</v>
          </cell>
          <cell r="P295">
            <v>0</v>
          </cell>
          <cell r="Q295" t="str">
            <v>286;287</v>
          </cell>
          <cell r="R295" t="str">
            <v>294;295II</v>
          </cell>
          <cell r="S295" t="str">
            <v>EQUIPE MET</v>
          </cell>
          <cell r="T295">
            <v>39020</v>
          </cell>
        </row>
        <row r="296">
          <cell r="B296" t="str">
            <v>DD.255.LM.01</v>
          </cell>
          <cell r="D296" t="str">
            <v>Lista De Materiais</v>
          </cell>
          <cell r="E296" t="str">
            <v>1 dia</v>
          </cell>
          <cell r="F296">
            <v>38919.375</v>
          </cell>
          <cell r="G296">
            <v>39021.333333333336</v>
          </cell>
          <cell r="H296" t="str">
            <v>NA</v>
          </cell>
          <cell r="I296">
            <v>38922.375</v>
          </cell>
          <cell r="J296">
            <v>39021.729166666664</v>
          </cell>
          <cell r="K296" t="str">
            <v>NA</v>
          </cell>
          <cell r="L296">
            <v>0.01</v>
          </cell>
          <cell r="M296">
            <v>0.25</v>
          </cell>
          <cell r="N296">
            <v>0</v>
          </cell>
          <cell r="O296">
            <v>0</v>
          </cell>
          <cell r="P296">
            <v>0</v>
          </cell>
          <cell r="Q296">
            <v>293</v>
          </cell>
          <cell r="S296" t="str">
            <v>EQUIPE MET</v>
          </cell>
          <cell r="T296">
            <v>39021</v>
          </cell>
        </row>
        <row r="297">
          <cell r="B297" t="str">
            <v>DD.255.MC.01</v>
          </cell>
          <cell r="D297" t="str">
            <v>Memória De Cálculo</v>
          </cell>
          <cell r="E297" t="str">
            <v>7 dias</v>
          </cell>
          <cell r="F297">
            <v>38922.375</v>
          </cell>
          <cell r="G297">
            <v>39013.333333333336</v>
          </cell>
          <cell r="H297" t="str">
            <v>NA</v>
          </cell>
          <cell r="I297">
            <v>38931.375</v>
          </cell>
          <cell r="J297">
            <v>39021.729166666664</v>
          </cell>
          <cell r="K297" t="str">
            <v>NA</v>
          </cell>
          <cell r="L297">
            <v>0.33</v>
          </cell>
          <cell r="M297">
            <v>7.5</v>
          </cell>
          <cell r="N297">
            <v>0</v>
          </cell>
          <cell r="O297">
            <v>0</v>
          </cell>
          <cell r="P297">
            <v>0</v>
          </cell>
          <cell r="Q297" t="str">
            <v>293II</v>
          </cell>
          <cell r="S297" t="str">
            <v>EQUIPE MET</v>
          </cell>
          <cell r="T297">
            <v>39021</v>
          </cell>
        </row>
        <row r="298">
          <cell r="D298" t="str">
            <v>Elétrica</v>
          </cell>
          <cell r="E298" t="str">
            <v>37 dias</v>
          </cell>
          <cell r="F298">
            <v>38919.333333333336</v>
          </cell>
          <cell r="G298">
            <v>38993.333333333336</v>
          </cell>
          <cell r="H298" t="str">
            <v>NA</v>
          </cell>
          <cell r="I298">
            <v>38953.729166666664</v>
          </cell>
          <cell r="J298">
            <v>39050.729166666664</v>
          </cell>
          <cell r="K298" t="str">
            <v>NA</v>
          </cell>
          <cell r="L298">
            <v>0.74</v>
          </cell>
          <cell r="M298">
            <v>17</v>
          </cell>
          <cell r="N298">
            <v>0</v>
          </cell>
          <cell r="O298">
            <v>0</v>
          </cell>
          <cell r="P298">
            <v>0</v>
          </cell>
          <cell r="T298">
            <v>39050</v>
          </cell>
        </row>
        <row r="299">
          <cell r="D299" t="str">
            <v>Desenho De Detalhamento</v>
          </cell>
          <cell r="E299" t="str">
            <v>30 dias</v>
          </cell>
          <cell r="F299">
            <v>38919.333333333336</v>
          </cell>
          <cell r="G299">
            <v>38993.333333333336</v>
          </cell>
          <cell r="H299" t="str">
            <v>NA</v>
          </cell>
          <cell r="I299">
            <v>38939.729166666664</v>
          </cell>
          <cell r="J299">
            <v>39041.729166666664</v>
          </cell>
          <cell r="K299" t="str">
            <v>NA</v>
          </cell>
          <cell r="L299">
            <v>0.61</v>
          </cell>
          <cell r="M299">
            <v>14</v>
          </cell>
          <cell r="N299">
            <v>0</v>
          </cell>
          <cell r="O299">
            <v>0</v>
          </cell>
          <cell r="P299">
            <v>0</v>
          </cell>
          <cell r="R299">
            <v>300</v>
          </cell>
          <cell r="T299">
            <v>39041</v>
          </cell>
        </row>
        <row r="300">
          <cell r="B300" t="str">
            <v>DE.255.DD.01</v>
          </cell>
          <cell r="D300" t="str">
            <v>Disposição De Força, Controle e Aterramento</v>
          </cell>
          <cell r="E300" t="str">
            <v>15 dias</v>
          </cell>
          <cell r="F300">
            <v>38919.333333333336</v>
          </cell>
          <cell r="G300">
            <v>38993.333333333336</v>
          </cell>
          <cell r="H300" t="str">
            <v>NA</v>
          </cell>
          <cell r="I300">
            <v>38939.729166666664</v>
          </cell>
          <cell r="J300">
            <v>39015.729166666664</v>
          </cell>
          <cell r="K300" t="str">
            <v>NA</v>
          </cell>
          <cell r="L300">
            <v>0.31</v>
          </cell>
          <cell r="M300">
            <v>7</v>
          </cell>
          <cell r="N300">
            <v>0</v>
          </cell>
          <cell r="O300">
            <v>0</v>
          </cell>
          <cell r="P300">
            <v>0</v>
          </cell>
          <cell r="Q300">
            <v>291</v>
          </cell>
          <cell r="R300">
            <v>299</v>
          </cell>
          <cell r="S300" t="str">
            <v>EQUIPE ELE</v>
          </cell>
          <cell r="T300">
            <v>39015</v>
          </cell>
        </row>
        <row r="301">
          <cell r="B301" t="str">
            <v>DE.255.DD.02</v>
          </cell>
          <cell r="D301" t="str">
            <v>Iluminação</v>
          </cell>
          <cell r="E301" t="str">
            <v>15 dias</v>
          </cell>
          <cell r="F301">
            <v>38919.333333333336</v>
          </cell>
          <cell r="G301">
            <v>39016.333333333336</v>
          </cell>
          <cell r="H301" t="str">
            <v>NA</v>
          </cell>
          <cell r="I301">
            <v>38939.729166666664</v>
          </cell>
          <cell r="J301">
            <v>39041.729166666664</v>
          </cell>
          <cell r="K301" t="str">
            <v>NA</v>
          </cell>
          <cell r="L301">
            <v>0.31</v>
          </cell>
          <cell r="M301">
            <v>7</v>
          </cell>
          <cell r="N301">
            <v>0</v>
          </cell>
          <cell r="O301">
            <v>0</v>
          </cell>
          <cell r="P301">
            <v>0</v>
          </cell>
          <cell r="Q301">
            <v>298</v>
          </cell>
          <cell r="S301" t="str">
            <v>EQUIPE ELE</v>
          </cell>
          <cell r="T301">
            <v>39041</v>
          </cell>
        </row>
        <row r="302">
          <cell r="B302" t="str">
            <v>DE.255.LC.01</v>
          </cell>
          <cell r="D302" t="str">
            <v>Lista De Linhas/ Cabos</v>
          </cell>
          <cell r="E302" t="str">
            <v>7 dias</v>
          </cell>
          <cell r="F302">
            <v>38940.333333333336</v>
          </cell>
          <cell r="G302">
            <v>39042.333333333336</v>
          </cell>
          <cell r="H302" t="str">
            <v>NA</v>
          </cell>
          <cell r="I302">
            <v>38953.729166666664</v>
          </cell>
          <cell r="J302">
            <v>39050.729166666664</v>
          </cell>
          <cell r="K302" t="str">
            <v>NA</v>
          </cell>
          <cell r="L302">
            <v>0.13</v>
          </cell>
          <cell r="M302">
            <v>3</v>
          </cell>
          <cell r="N302">
            <v>0</v>
          </cell>
          <cell r="O302">
            <v>0</v>
          </cell>
          <cell r="P302">
            <v>0</v>
          </cell>
          <cell r="Q302">
            <v>297</v>
          </cell>
          <cell r="S302" t="str">
            <v>EQUIPE ELE</v>
          </cell>
          <cell r="T302">
            <v>39050</v>
          </cell>
        </row>
        <row r="303">
          <cell r="D303" t="str">
            <v>Instrumentação</v>
          </cell>
          <cell r="E303" t="str">
            <v>8 dias</v>
          </cell>
          <cell r="F303">
            <v>38911.333333333336</v>
          </cell>
          <cell r="G303">
            <v>39027.333333333336</v>
          </cell>
          <cell r="H303" t="str">
            <v>NA</v>
          </cell>
          <cell r="I303">
            <v>38923.729166666664</v>
          </cell>
          <cell r="J303">
            <v>39037.729166666664</v>
          </cell>
          <cell r="K303" t="str">
            <v>NA</v>
          </cell>
          <cell r="L303">
            <v>0.09</v>
          </cell>
          <cell r="M303">
            <v>2</v>
          </cell>
          <cell r="N303">
            <v>0</v>
          </cell>
          <cell r="O303">
            <v>0</v>
          </cell>
          <cell r="P303">
            <v>0</v>
          </cell>
          <cell r="T303">
            <v>39037</v>
          </cell>
        </row>
        <row r="304">
          <cell r="B304" t="str">
            <v>DT.255.AJ.01</v>
          </cell>
          <cell r="D304" t="str">
            <v>Arranjos/ Layout’s/ Plano Diretor - Locação De Instrumentos</v>
          </cell>
          <cell r="E304" t="str">
            <v>8 dias</v>
          </cell>
          <cell r="F304">
            <v>38911.333333333336</v>
          </cell>
          <cell r="G304">
            <v>39027.333333333336</v>
          </cell>
          <cell r="H304" t="str">
            <v>NA</v>
          </cell>
          <cell r="I304">
            <v>38923.729166666664</v>
          </cell>
          <cell r="J304">
            <v>39037.729166666664</v>
          </cell>
          <cell r="K304" t="str">
            <v>NA</v>
          </cell>
          <cell r="L304">
            <v>0.09</v>
          </cell>
          <cell r="M304">
            <v>2</v>
          </cell>
          <cell r="N304">
            <v>0</v>
          </cell>
          <cell r="O304">
            <v>0</v>
          </cell>
          <cell r="P304">
            <v>0</v>
          </cell>
          <cell r="Q304">
            <v>417</v>
          </cell>
          <cell r="R304" t="str">
            <v>180;456</v>
          </cell>
          <cell r="S304" t="str">
            <v>EQUIPE TSA</v>
          </cell>
          <cell r="T304">
            <v>39037</v>
          </cell>
        </row>
        <row r="305">
          <cell r="B305" t="str">
            <v>1.1.10</v>
          </cell>
          <cell r="C305" t="str">
            <v>260A</v>
          </cell>
          <cell r="D305" t="str">
            <v>Espessamento de Lamas (1B)</v>
          </cell>
          <cell r="E305" t="str">
            <v>98 dias</v>
          </cell>
          <cell r="F305">
            <v>38863.333333333336</v>
          </cell>
          <cell r="G305">
            <v>38877.333333333336</v>
          </cell>
          <cell r="H305">
            <v>38877.333333333336</v>
          </cell>
          <cell r="I305">
            <v>38958.729166666664</v>
          </cell>
          <cell r="J305">
            <v>39028.729166666664</v>
          </cell>
          <cell r="K305" t="str">
            <v>NA</v>
          </cell>
          <cell r="L305">
            <v>2.29</v>
          </cell>
          <cell r="M305">
            <v>52.5</v>
          </cell>
          <cell r="N305">
            <v>9.65</v>
          </cell>
          <cell r="O305">
            <v>18.38</v>
          </cell>
          <cell r="P305">
            <v>18.38</v>
          </cell>
          <cell r="T305">
            <v>39028</v>
          </cell>
        </row>
        <row r="306">
          <cell r="D306" t="str">
            <v>Projeto Básico</v>
          </cell>
          <cell r="E306" t="str">
            <v>45 dias</v>
          </cell>
          <cell r="F306">
            <v>38863.333333333336</v>
          </cell>
          <cell r="G306">
            <v>38877.333333333336</v>
          </cell>
          <cell r="H306">
            <v>38877.333333333336</v>
          </cell>
          <cell r="I306">
            <v>38898.729166666664</v>
          </cell>
          <cell r="J306">
            <v>38945.729166666664</v>
          </cell>
          <cell r="K306" t="str">
            <v>NA</v>
          </cell>
          <cell r="L306">
            <v>0.55000000000000004</v>
          </cell>
          <cell r="M306">
            <v>12.5</v>
          </cell>
          <cell r="N306">
            <v>9.65</v>
          </cell>
          <cell r="O306">
            <v>77.2</v>
          </cell>
          <cell r="P306">
            <v>77.2</v>
          </cell>
          <cell r="T306">
            <v>38945</v>
          </cell>
        </row>
        <row r="307">
          <cell r="D307" t="str">
            <v>Processo</v>
          </cell>
          <cell r="E307" t="str">
            <v>2 dias</v>
          </cell>
          <cell r="F307">
            <v>38863.333333333336</v>
          </cell>
          <cell r="G307">
            <v>38930.333333333336</v>
          </cell>
          <cell r="H307">
            <v>38930.333333333336</v>
          </cell>
          <cell r="I307">
            <v>38866.729166666664</v>
          </cell>
          <cell r="J307">
            <v>38931.729166666664</v>
          </cell>
          <cell r="K307">
            <v>38931.729166666664</v>
          </cell>
          <cell r="L307">
            <v>0.09</v>
          </cell>
          <cell r="M307">
            <v>2</v>
          </cell>
          <cell r="N307">
            <v>2</v>
          </cell>
          <cell r="O307">
            <v>100</v>
          </cell>
          <cell r="P307">
            <v>100</v>
          </cell>
          <cell r="T307">
            <v>38931</v>
          </cell>
        </row>
        <row r="308">
          <cell r="B308" t="str">
            <v>BP.260.FD.01</v>
          </cell>
          <cell r="D308" t="str">
            <v>Folha De Dados - Espessador de Lamas</v>
          </cell>
          <cell r="E308" t="str">
            <v>2 dias</v>
          </cell>
          <cell r="F308">
            <v>38863.333333333336</v>
          </cell>
          <cell r="G308">
            <v>38930.333333333336</v>
          </cell>
          <cell r="H308">
            <v>38930.333333333336</v>
          </cell>
          <cell r="I308">
            <v>38866.729166666664</v>
          </cell>
          <cell r="J308">
            <v>38931.729166666664</v>
          </cell>
          <cell r="K308">
            <v>38931.729166666664</v>
          </cell>
          <cell r="L308">
            <v>0.09</v>
          </cell>
          <cell r="M308">
            <v>2</v>
          </cell>
          <cell r="N308">
            <v>2</v>
          </cell>
          <cell r="O308">
            <v>100</v>
          </cell>
          <cell r="P308">
            <v>100</v>
          </cell>
          <cell r="Q308" t="str">
            <v>14II</v>
          </cell>
          <cell r="R308" t="str">
            <v>315TI+30 dias;318TI+15 dias</v>
          </cell>
          <cell r="S308" t="str">
            <v>EQUIPE PRO</v>
          </cell>
          <cell r="T308">
            <v>38931</v>
          </cell>
        </row>
        <row r="309">
          <cell r="D309" t="str">
            <v>Mecânica</v>
          </cell>
          <cell r="E309" t="str">
            <v>11 dias</v>
          </cell>
          <cell r="F309">
            <v>38866.333333333336</v>
          </cell>
          <cell r="G309">
            <v>38882.333333333336</v>
          </cell>
          <cell r="H309">
            <v>38882.333333333336</v>
          </cell>
          <cell r="I309">
            <v>38881.729166666664</v>
          </cell>
          <cell r="J309">
            <v>38898.729166666664</v>
          </cell>
          <cell r="K309" t="str">
            <v>NA</v>
          </cell>
          <cell r="L309">
            <v>0.1</v>
          </cell>
          <cell r="M309">
            <v>2.25</v>
          </cell>
          <cell r="N309">
            <v>2.0299999999999998</v>
          </cell>
          <cell r="O309">
            <v>90</v>
          </cell>
          <cell r="P309">
            <v>90</v>
          </cell>
          <cell r="T309">
            <v>38898</v>
          </cell>
        </row>
        <row r="310">
          <cell r="B310" t="str">
            <v>BB.260.DB.01</v>
          </cell>
          <cell r="D310" t="str">
            <v>Desenho Básico - Planta e Cortes</v>
          </cell>
          <cell r="E310" t="str">
            <v>6 dias</v>
          </cell>
          <cell r="F310">
            <v>38866.333333333336</v>
          </cell>
          <cell r="G310">
            <v>38882.333333333336</v>
          </cell>
          <cell r="H310">
            <v>38882.333333333336</v>
          </cell>
          <cell r="I310">
            <v>38873.729166666664</v>
          </cell>
          <cell r="J310">
            <v>38891.729166666664</v>
          </cell>
          <cell r="K310" t="str">
            <v>NA</v>
          </cell>
          <cell r="L310">
            <v>0.1</v>
          </cell>
          <cell r="M310">
            <v>2.25</v>
          </cell>
          <cell r="N310">
            <v>2.0299999999999998</v>
          </cell>
          <cell r="O310">
            <v>90</v>
          </cell>
          <cell r="P310">
            <v>90</v>
          </cell>
          <cell r="Q310" t="str">
            <v>90II</v>
          </cell>
          <cell r="R310" t="str">
            <v>309;311;315;318</v>
          </cell>
          <cell r="S310" t="str">
            <v>EQUIPE MEC</v>
          </cell>
          <cell r="T310">
            <v>38891</v>
          </cell>
        </row>
        <row r="311">
          <cell r="D311" t="str">
            <v>APROVAÇÃO EBX</v>
          </cell>
          <cell r="E311" t="str">
            <v>5 dias</v>
          </cell>
          <cell r="F311">
            <v>38874.333333333336</v>
          </cell>
          <cell r="G311">
            <v>38894.333333333336</v>
          </cell>
          <cell r="H311" t="str">
            <v>NA</v>
          </cell>
          <cell r="I311">
            <v>38881.729166666664</v>
          </cell>
          <cell r="J311">
            <v>38898.729166666664</v>
          </cell>
          <cell r="K311" t="str">
            <v>NA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 t="str">
            <v>#ERRO</v>
          </cell>
          <cell r="Q311">
            <v>308</v>
          </cell>
          <cell r="T311">
            <v>38898</v>
          </cell>
        </row>
        <row r="312">
          <cell r="D312" t="str">
            <v>Tubulação</v>
          </cell>
          <cell r="E312" t="str">
            <v>45 dias</v>
          </cell>
          <cell r="F312">
            <v>38874.333333333336</v>
          </cell>
          <cell r="G312">
            <v>38877.333333333336</v>
          </cell>
          <cell r="H312">
            <v>38877.333333333336</v>
          </cell>
          <cell r="I312">
            <v>38898.729166666664</v>
          </cell>
          <cell r="J312">
            <v>38945.729166666664</v>
          </cell>
          <cell r="K312" t="str">
            <v>NA</v>
          </cell>
          <cell r="L312">
            <v>0.36</v>
          </cell>
          <cell r="M312">
            <v>8.25</v>
          </cell>
          <cell r="N312">
            <v>5.63</v>
          </cell>
          <cell r="O312">
            <v>68.180000000000007</v>
          </cell>
          <cell r="P312">
            <v>68.180000000000007</v>
          </cell>
          <cell r="T312">
            <v>38945</v>
          </cell>
        </row>
        <row r="313">
          <cell r="B313" t="str">
            <v>BH.260.DB.01</v>
          </cell>
          <cell r="D313" t="str">
            <v>Desenho Básico - Planta/ Cortes</v>
          </cell>
          <cell r="E313" t="str">
            <v>6 dias</v>
          </cell>
          <cell r="F313">
            <v>38874.333333333336</v>
          </cell>
          <cell r="G313">
            <v>38936.333333333336</v>
          </cell>
          <cell r="H313" t="str">
            <v>NA</v>
          </cell>
          <cell r="I313">
            <v>38890.729166666664</v>
          </cell>
          <cell r="J313">
            <v>38945.729166666664</v>
          </cell>
          <cell r="K313" t="str">
            <v>NA</v>
          </cell>
          <cell r="L313">
            <v>0.09</v>
          </cell>
          <cell r="M313">
            <v>2</v>
          </cell>
          <cell r="N313">
            <v>0</v>
          </cell>
          <cell r="O313">
            <v>0</v>
          </cell>
          <cell r="P313">
            <v>0</v>
          </cell>
          <cell r="Q313" t="str">
            <v>39II;244II;308</v>
          </cell>
          <cell r="S313" t="str">
            <v>EQUIPE TUB</v>
          </cell>
          <cell r="T313">
            <v>38945</v>
          </cell>
        </row>
        <row r="314">
          <cell r="B314" t="str">
            <v>BH.260.MC.01</v>
          </cell>
          <cell r="D314" t="str">
            <v>Memória De Cálculo - Bombas</v>
          </cell>
          <cell r="E314" t="str">
            <v>12 dias</v>
          </cell>
          <cell r="F314">
            <v>38891.333333333336</v>
          </cell>
          <cell r="G314">
            <v>38877.333333333336</v>
          </cell>
          <cell r="H314">
            <v>38877.333333333336</v>
          </cell>
          <cell r="I314">
            <v>38898.729166666664</v>
          </cell>
          <cell r="J314">
            <v>38896.729166666664</v>
          </cell>
          <cell r="K314" t="str">
            <v>NA</v>
          </cell>
          <cell r="L314">
            <v>0.27</v>
          </cell>
          <cell r="M314">
            <v>6.25</v>
          </cell>
          <cell r="N314">
            <v>5.63</v>
          </cell>
          <cell r="O314">
            <v>90</v>
          </cell>
          <cell r="P314">
            <v>90</v>
          </cell>
          <cell r="Q314" t="str">
            <v>39II</v>
          </cell>
          <cell r="S314" t="str">
            <v>EQUIPE TUB</v>
          </cell>
          <cell r="T314">
            <v>38896</v>
          </cell>
        </row>
        <row r="315">
          <cell r="D315" t="str">
            <v>Projeto Detalhado</v>
          </cell>
          <cell r="E315" t="str">
            <v>47 dias</v>
          </cell>
          <cell r="F315">
            <v>38898.333333333336</v>
          </cell>
          <cell r="G315">
            <v>38954.333333333336</v>
          </cell>
          <cell r="H315" t="str">
            <v>NA</v>
          </cell>
          <cell r="I315">
            <v>38958.729166666664</v>
          </cell>
          <cell r="J315">
            <v>39028.729166666664</v>
          </cell>
          <cell r="K315" t="str">
            <v>NA</v>
          </cell>
          <cell r="L315">
            <v>1.75</v>
          </cell>
          <cell r="M315">
            <v>40</v>
          </cell>
          <cell r="N315">
            <v>0</v>
          </cell>
          <cell r="O315">
            <v>0</v>
          </cell>
          <cell r="P315">
            <v>0</v>
          </cell>
          <cell r="T315">
            <v>39028</v>
          </cell>
        </row>
        <row r="316">
          <cell r="D316" t="str">
            <v>Mecânica</v>
          </cell>
          <cell r="E316" t="str">
            <v>5 dias</v>
          </cell>
          <cell r="F316">
            <v>38898.333333333336</v>
          </cell>
          <cell r="G316">
            <v>38980.333333333336</v>
          </cell>
          <cell r="H316" t="str">
            <v>NA</v>
          </cell>
          <cell r="I316">
            <v>38905.729166666664</v>
          </cell>
          <cell r="J316">
            <v>38986.729166666664</v>
          </cell>
          <cell r="K316" t="str">
            <v>NA</v>
          </cell>
          <cell r="L316">
            <v>0.09</v>
          </cell>
          <cell r="M316">
            <v>2</v>
          </cell>
          <cell r="N316">
            <v>0</v>
          </cell>
          <cell r="O316">
            <v>0</v>
          </cell>
          <cell r="P316">
            <v>0</v>
          </cell>
          <cell r="T316">
            <v>38986</v>
          </cell>
        </row>
        <row r="317">
          <cell r="B317" t="str">
            <v>DB.260.DM.01</v>
          </cell>
          <cell r="D317" t="str">
            <v>Diagrama De Montagem</v>
          </cell>
          <cell r="E317" t="str">
            <v>5 dias</v>
          </cell>
          <cell r="F317">
            <v>38898.333333333336</v>
          </cell>
          <cell r="G317">
            <v>38980.333333333336</v>
          </cell>
          <cell r="H317" t="str">
            <v>NA</v>
          </cell>
          <cell r="I317">
            <v>38905.729166666664</v>
          </cell>
          <cell r="J317">
            <v>38986.729166666664</v>
          </cell>
          <cell r="K317" t="str">
            <v>NA</v>
          </cell>
          <cell r="L317">
            <v>0.09</v>
          </cell>
          <cell r="M317">
            <v>2</v>
          </cell>
          <cell r="N317">
            <v>0</v>
          </cell>
          <cell r="O317">
            <v>0</v>
          </cell>
          <cell r="P317">
            <v>0</v>
          </cell>
          <cell r="Q317" t="str">
            <v>306TI+30 dias;308</v>
          </cell>
          <cell r="R317">
            <v>322</v>
          </cell>
          <cell r="S317" t="str">
            <v>EQUIPE MEC</v>
          </cell>
          <cell r="T317">
            <v>38986</v>
          </cell>
        </row>
        <row r="318">
          <cell r="D318" t="str">
            <v>Civil</v>
          </cell>
          <cell r="E318" t="str">
            <v>8 dias</v>
          </cell>
          <cell r="F318">
            <v>38905.333333333336</v>
          </cell>
          <cell r="G318">
            <v>38954.333333333336</v>
          </cell>
          <cell r="H318" t="str">
            <v>NA</v>
          </cell>
          <cell r="I318">
            <v>38936.729166666664</v>
          </cell>
          <cell r="J318">
            <v>38965.729166666664</v>
          </cell>
          <cell r="K318" t="str">
            <v>NA</v>
          </cell>
          <cell r="L318">
            <v>0.52</v>
          </cell>
          <cell r="M318">
            <v>12</v>
          </cell>
          <cell r="N318">
            <v>0</v>
          </cell>
          <cell r="O318">
            <v>0</v>
          </cell>
          <cell r="P318">
            <v>0</v>
          </cell>
          <cell r="T318">
            <v>38965</v>
          </cell>
        </row>
        <row r="319">
          <cell r="D319" t="str">
            <v>Desenho De Detalhamento</v>
          </cell>
          <cell r="E319" t="str">
            <v>8 dias</v>
          </cell>
          <cell r="F319">
            <v>38905.333333333336</v>
          </cell>
          <cell r="G319">
            <v>38954.333333333336</v>
          </cell>
          <cell r="H319" t="str">
            <v>NA</v>
          </cell>
          <cell r="I319">
            <v>38936.729166666664</v>
          </cell>
          <cell r="J319">
            <v>38965.729166666664</v>
          </cell>
          <cell r="K319" t="str">
            <v>NA</v>
          </cell>
          <cell r="L319">
            <v>0.52</v>
          </cell>
          <cell r="M319">
            <v>12</v>
          </cell>
          <cell r="N319">
            <v>0</v>
          </cell>
          <cell r="O319">
            <v>0</v>
          </cell>
          <cell r="P319">
            <v>0</v>
          </cell>
          <cell r="R319">
            <v>327</v>
          </cell>
          <cell r="T319">
            <v>38965</v>
          </cell>
        </row>
        <row r="320">
          <cell r="B320" t="str">
            <v>DC.260.DD.01</v>
          </cell>
          <cell r="D320" t="str">
            <v>Ciclone - Fundação e Formas</v>
          </cell>
          <cell r="E320" t="str">
            <v>7 dias</v>
          </cell>
          <cell r="F320">
            <v>38905.333333333336</v>
          </cell>
          <cell r="G320">
            <v>38957.333333333336</v>
          </cell>
          <cell r="H320" t="str">
            <v>NA</v>
          </cell>
          <cell r="I320">
            <v>38915.729166666664</v>
          </cell>
          <cell r="J320">
            <v>38965.729166666664</v>
          </cell>
          <cell r="K320" t="str">
            <v>NA</v>
          </cell>
          <cell r="L320">
            <v>0.17</v>
          </cell>
          <cell r="M320">
            <v>4</v>
          </cell>
          <cell r="N320">
            <v>0</v>
          </cell>
          <cell r="O320">
            <v>0</v>
          </cell>
          <cell r="P320">
            <v>0</v>
          </cell>
          <cell r="Q320" t="str">
            <v>306TI+15 dias;308</v>
          </cell>
          <cell r="R320" t="str">
            <v>319TT;320TT;374TT</v>
          </cell>
          <cell r="S320" t="str">
            <v>EQUIPE CIV</v>
          </cell>
          <cell r="T320">
            <v>38965</v>
          </cell>
        </row>
        <row r="321">
          <cell r="B321" t="str">
            <v>DC.260.DD.02</v>
          </cell>
          <cell r="D321" t="str">
            <v>Espessador - Armação</v>
          </cell>
          <cell r="E321" t="str">
            <v>6 dias</v>
          </cell>
          <cell r="F321">
            <v>38916.333333333336</v>
          </cell>
          <cell r="G321">
            <v>38958.333333333336</v>
          </cell>
          <cell r="H321" t="str">
            <v>NA</v>
          </cell>
          <cell r="I321">
            <v>38923.729166666664</v>
          </cell>
          <cell r="J321">
            <v>38965.729166666664</v>
          </cell>
          <cell r="K321" t="str">
            <v>NA</v>
          </cell>
          <cell r="L321">
            <v>0.13</v>
          </cell>
          <cell r="M321">
            <v>3</v>
          </cell>
          <cell r="N321">
            <v>0</v>
          </cell>
          <cell r="O321">
            <v>0</v>
          </cell>
          <cell r="P321">
            <v>0</v>
          </cell>
          <cell r="Q321" t="str">
            <v>318TT</v>
          </cell>
          <cell r="S321" t="str">
            <v>EQUIPE CIV</v>
          </cell>
          <cell r="T321">
            <v>38965</v>
          </cell>
        </row>
        <row r="322">
          <cell r="B322" t="str">
            <v>DC.260.DD.03</v>
          </cell>
          <cell r="D322" t="str">
            <v>Elevação - Fundação, Forma e Armação</v>
          </cell>
          <cell r="E322" t="str">
            <v>8 dias</v>
          </cell>
          <cell r="F322">
            <v>38924.333333333336</v>
          </cell>
          <cell r="G322">
            <v>38954.333333333336</v>
          </cell>
          <cell r="H322" t="str">
            <v>NA</v>
          </cell>
          <cell r="I322">
            <v>38936.729166666664</v>
          </cell>
          <cell r="J322">
            <v>38965.729166666664</v>
          </cell>
          <cell r="K322" t="str">
            <v>NA</v>
          </cell>
          <cell r="L322">
            <v>0.22</v>
          </cell>
          <cell r="M322">
            <v>5</v>
          </cell>
          <cell r="N322">
            <v>0</v>
          </cell>
          <cell r="O322">
            <v>0</v>
          </cell>
          <cell r="P322">
            <v>0</v>
          </cell>
          <cell r="Q322" t="str">
            <v>318TT</v>
          </cell>
          <cell r="S322" t="str">
            <v>EQUIPE CIV</v>
          </cell>
          <cell r="T322">
            <v>38965</v>
          </cell>
        </row>
        <row r="323">
          <cell r="D323" t="str">
            <v>Estrutura Metálica</v>
          </cell>
          <cell r="E323" t="str">
            <v>11 dias</v>
          </cell>
          <cell r="F323">
            <v>38905.333333333336</v>
          </cell>
          <cell r="G323">
            <v>38987.333333333336</v>
          </cell>
          <cell r="H323" t="str">
            <v>NA</v>
          </cell>
          <cell r="I323">
            <v>38932.729166666664</v>
          </cell>
          <cell r="J323">
            <v>39001.729166666664</v>
          </cell>
          <cell r="K323" t="str">
            <v>NA</v>
          </cell>
          <cell r="L323">
            <v>0.72</v>
          </cell>
          <cell r="M323">
            <v>16.5</v>
          </cell>
          <cell r="N323">
            <v>0</v>
          </cell>
          <cell r="O323">
            <v>0</v>
          </cell>
          <cell r="P323">
            <v>0</v>
          </cell>
          <cell r="T323">
            <v>39001</v>
          </cell>
        </row>
        <row r="324">
          <cell r="B324" t="str">
            <v>DD.260.DP.01</v>
          </cell>
          <cell r="D324" t="str">
            <v>Desenho De Projeto</v>
          </cell>
          <cell r="E324" t="str">
            <v>7 dias</v>
          </cell>
          <cell r="F324">
            <v>38905.333333333336</v>
          </cell>
          <cell r="G324">
            <v>38987.333333333336</v>
          </cell>
          <cell r="H324" t="str">
            <v>NA</v>
          </cell>
          <cell r="I324">
            <v>38915.729166666664</v>
          </cell>
          <cell r="J324">
            <v>38995.729166666664</v>
          </cell>
          <cell r="K324" t="str">
            <v>NA</v>
          </cell>
          <cell r="L324">
            <v>0.22</v>
          </cell>
          <cell r="M324">
            <v>5</v>
          </cell>
          <cell r="N324">
            <v>0</v>
          </cell>
          <cell r="O324">
            <v>0</v>
          </cell>
          <cell r="P324">
            <v>0</v>
          </cell>
          <cell r="Q324">
            <v>315</v>
          </cell>
          <cell r="R324" t="str">
            <v>323;324II</v>
          </cell>
          <cell r="S324" t="str">
            <v>EQUIPE MET</v>
          </cell>
          <cell r="T324">
            <v>38995</v>
          </cell>
        </row>
        <row r="325">
          <cell r="B325" t="str">
            <v>DD.260.LM.01</v>
          </cell>
          <cell r="D325" t="str">
            <v>Lista De Materiais</v>
          </cell>
          <cell r="E325" t="str">
            <v>1 dia</v>
          </cell>
          <cell r="F325">
            <v>38916.333333333336</v>
          </cell>
          <cell r="G325">
            <v>38996.333333333336</v>
          </cell>
          <cell r="H325" t="str">
            <v>NA</v>
          </cell>
          <cell r="I325">
            <v>38916.729166666664</v>
          </cell>
          <cell r="J325">
            <v>38996.729166666664</v>
          </cell>
          <cell r="K325" t="str">
            <v>NA</v>
          </cell>
          <cell r="L325">
            <v>0.01</v>
          </cell>
          <cell r="M325">
            <v>0.25</v>
          </cell>
          <cell r="N325">
            <v>0</v>
          </cell>
          <cell r="O325">
            <v>0</v>
          </cell>
          <cell r="P325">
            <v>0</v>
          </cell>
          <cell r="Q325">
            <v>322</v>
          </cell>
          <cell r="S325" t="str">
            <v>EQUIPE MET</v>
          </cell>
          <cell r="T325">
            <v>38996</v>
          </cell>
        </row>
        <row r="326">
          <cell r="B326" t="str">
            <v>DD.260.MC.01</v>
          </cell>
          <cell r="D326" t="str">
            <v>Memória De Cálculo</v>
          </cell>
          <cell r="E326" t="str">
            <v>11 dias</v>
          </cell>
          <cell r="F326">
            <v>38917.333333333336</v>
          </cell>
          <cell r="G326">
            <v>38987.333333333336</v>
          </cell>
          <cell r="H326" t="str">
            <v>NA</v>
          </cell>
          <cell r="I326">
            <v>38932.729166666664</v>
          </cell>
          <cell r="J326">
            <v>39001.729166666664</v>
          </cell>
          <cell r="K326" t="str">
            <v>NA</v>
          </cell>
          <cell r="L326">
            <v>0.49</v>
          </cell>
          <cell r="M326">
            <v>11.25</v>
          </cell>
          <cell r="N326">
            <v>0</v>
          </cell>
          <cell r="O326">
            <v>0</v>
          </cell>
          <cell r="P326">
            <v>0</v>
          </cell>
          <cell r="Q326" t="str">
            <v>322II</v>
          </cell>
          <cell r="S326" t="str">
            <v>EQUIPE MET</v>
          </cell>
          <cell r="T326">
            <v>39001</v>
          </cell>
        </row>
        <row r="327">
          <cell r="D327" t="str">
            <v>Elétrica</v>
          </cell>
          <cell r="E327" t="str">
            <v>21 dias</v>
          </cell>
          <cell r="F327">
            <v>38936.333333333336</v>
          </cell>
          <cell r="G327">
            <v>38966.333333333336</v>
          </cell>
          <cell r="H327" t="str">
            <v>NA</v>
          </cell>
          <cell r="I327">
            <v>38958.729166666664</v>
          </cell>
          <cell r="J327">
            <v>38996.729166666664</v>
          </cell>
          <cell r="K327" t="str">
            <v>NA</v>
          </cell>
          <cell r="L327">
            <v>0.37</v>
          </cell>
          <cell r="M327">
            <v>8.5</v>
          </cell>
          <cell r="N327">
            <v>0</v>
          </cell>
          <cell r="O327">
            <v>0</v>
          </cell>
          <cell r="P327">
            <v>0</v>
          </cell>
          <cell r="T327">
            <v>38996</v>
          </cell>
        </row>
        <row r="328">
          <cell r="D328" t="str">
            <v>Desenho De Detalhamento</v>
          </cell>
          <cell r="E328" t="str">
            <v>17 dias</v>
          </cell>
          <cell r="F328">
            <v>38936.333333333336</v>
          </cell>
          <cell r="G328">
            <v>38966.333333333336</v>
          </cell>
          <cell r="H328" t="str">
            <v>NA</v>
          </cell>
          <cell r="I328">
            <v>38951.729166666664</v>
          </cell>
          <cell r="J328">
            <v>38992.729166666664</v>
          </cell>
          <cell r="K328" t="str">
            <v>NA</v>
          </cell>
          <cell r="L328">
            <v>0.31</v>
          </cell>
          <cell r="M328">
            <v>7</v>
          </cell>
          <cell r="N328">
            <v>0</v>
          </cell>
          <cell r="O328">
            <v>0</v>
          </cell>
          <cell r="P328">
            <v>0</v>
          </cell>
          <cell r="R328">
            <v>329</v>
          </cell>
          <cell r="T328">
            <v>38992</v>
          </cell>
        </row>
        <row r="329">
          <cell r="B329" t="str">
            <v>DE.260.DD.01</v>
          </cell>
          <cell r="D329" t="str">
            <v>Disposição De Força, Controle e Aterramento</v>
          </cell>
          <cell r="E329" t="str">
            <v>9 dias</v>
          </cell>
          <cell r="F329">
            <v>38936.333333333336</v>
          </cell>
          <cell r="G329">
            <v>38966.333333333336</v>
          </cell>
          <cell r="H329" t="str">
            <v>NA</v>
          </cell>
          <cell r="I329">
            <v>38951.729166666664</v>
          </cell>
          <cell r="J329">
            <v>38980.729166666664</v>
          </cell>
          <cell r="K329" t="str">
            <v>NA</v>
          </cell>
          <cell r="L329">
            <v>0.17</v>
          </cell>
          <cell r="M329">
            <v>4</v>
          </cell>
          <cell r="N329">
            <v>0</v>
          </cell>
          <cell r="O329">
            <v>0</v>
          </cell>
          <cell r="P329">
            <v>0</v>
          </cell>
          <cell r="Q329">
            <v>317</v>
          </cell>
          <cell r="R329">
            <v>328</v>
          </cell>
          <cell r="S329" t="str">
            <v>EQUIPE ELE</v>
          </cell>
          <cell r="T329">
            <v>38980</v>
          </cell>
        </row>
        <row r="330">
          <cell r="B330" t="str">
            <v>DE.260.DD.02</v>
          </cell>
          <cell r="D330" t="str">
            <v>Iluminação</v>
          </cell>
          <cell r="E330" t="str">
            <v>8 dias</v>
          </cell>
          <cell r="F330">
            <v>38936.333333333336</v>
          </cell>
          <cell r="G330">
            <v>38981.333333333336</v>
          </cell>
          <cell r="H330" t="str">
            <v>NA</v>
          </cell>
          <cell r="I330">
            <v>38950.729166666664</v>
          </cell>
          <cell r="J330">
            <v>38992.729166666664</v>
          </cell>
          <cell r="K330" t="str">
            <v>NA</v>
          </cell>
          <cell r="L330">
            <v>0.13</v>
          </cell>
          <cell r="M330">
            <v>3</v>
          </cell>
          <cell r="N330">
            <v>0</v>
          </cell>
          <cell r="O330">
            <v>0</v>
          </cell>
          <cell r="P330">
            <v>0</v>
          </cell>
          <cell r="Q330">
            <v>327</v>
          </cell>
          <cell r="S330" t="str">
            <v>EQUIPE ELE</v>
          </cell>
          <cell r="T330">
            <v>38992</v>
          </cell>
        </row>
        <row r="331">
          <cell r="B331" t="str">
            <v>DE.260.LC.01</v>
          </cell>
          <cell r="D331" t="str">
            <v>Lista De Linhas/ Cabos</v>
          </cell>
          <cell r="E331" t="str">
            <v>4 dias</v>
          </cell>
          <cell r="F331">
            <v>38952.333333333336</v>
          </cell>
          <cell r="G331">
            <v>38993.333333333336</v>
          </cell>
          <cell r="H331" t="str">
            <v>NA</v>
          </cell>
          <cell r="I331">
            <v>38958.729166666664</v>
          </cell>
          <cell r="J331">
            <v>38996.729166666664</v>
          </cell>
          <cell r="K331" t="str">
            <v>NA</v>
          </cell>
          <cell r="L331">
            <v>7.0000000000000007E-2</v>
          </cell>
          <cell r="M331">
            <v>1.5</v>
          </cell>
          <cell r="N331">
            <v>0</v>
          </cell>
          <cell r="O331">
            <v>0</v>
          </cell>
          <cell r="P331">
            <v>0</v>
          </cell>
          <cell r="Q331">
            <v>326</v>
          </cell>
          <cell r="S331" t="str">
            <v>EQUIPE ELE</v>
          </cell>
          <cell r="T331">
            <v>38996</v>
          </cell>
        </row>
        <row r="332">
          <cell r="D332" t="str">
            <v>Instrumentação</v>
          </cell>
          <cell r="E332" t="str">
            <v>5 dias</v>
          </cell>
          <cell r="F332">
            <v>38951.333333333336</v>
          </cell>
          <cell r="G332">
            <v>39020.333333333336</v>
          </cell>
          <cell r="H332" t="str">
            <v>NA</v>
          </cell>
          <cell r="I332">
            <v>38958.729166666664</v>
          </cell>
          <cell r="J332">
            <v>39028.729166666664</v>
          </cell>
          <cell r="K332" t="str">
            <v>NA</v>
          </cell>
          <cell r="L332">
            <v>0.04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T332">
            <v>39028</v>
          </cell>
        </row>
        <row r="333">
          <cell r="B333" t="str">
            <v>DT.260.AJ.01</v>
          </cell>
          <cell r="D333" t="str">
            <v>Arranjos/ Layout’s/ Plano Diretor - Locação De Instrumentos</v>
          </cell>
          <cell r="E333" t="str">
            <v>5 dias</v>
          </cell>
          <cell r="F333">
            <v>38951.333333333336</v>
          </cell>
          <cell r="G333">
            <v>39020.333333333336</v>
          </cell>
          <cell r="H333" t="str">
            <v>NA</v>
          </cell>
          <cell r="I333">
            <v>38958.729166666664</v>
          </cell>
          <cell r="J333">
            <v>39028.729166666664</v>
          </cell>
          <cell r="K333" t="str">
            <v>NA</v>
          </cell>
          <cell r="L333">
            <v>0.04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134</v>
          </cell>
          <cell r="S333" t="str">
            <v>EQUIPE TSA</v>
          </cell>
          <cell r="T333">
            <v>39028</v>
          </cell>
        </row>
        <row r="334">
          <cell r="B334" t="str">
            <v>1.1.11</v>
          </cell>
          <cell r="C334" t="str">
            <v>265A</v>
          </cell>
          <cell r="D334" t="str">
            <v>Flotação (2B)</v>
          </cell>
          <cell r="E334" t="str">
            <v>142 dias</v>
          </cell>
          <cell r="F334">
            <v>38807.333333333336</v>
          </cell>
          <cell r="G334">
            <v>38807.333333333336</v>
          </cell>
          <cell r="H334">
            <v>38807.333333333336</v>
          </cell>
          <cell r="I334">
            <v>38958.729166666664</v>
          </cell>
          <cell r="J334">
            <v>39022.729166666664</v>
          </cell>
          <cell r="K334" t="str">
            <v>NA</v>
          </cell>
          <cell r="L334">
            <v>5.29</v>
          </cell>
          <cell r="M334">
            <v>121.13</v>
          </cell>
          <cell r="N334">
            <v>19.28</v>
          </cell>
          <cell r="O334">
            <v>15.91</v>
          </cell>
          <cell r="P334">
            <v>15.91</v>
          </cell>
          <cell r="T334">
            <v>39022</v>
          </cell>
        </row>
        <row r="335">
          <cell r="D335" t="str">
            <v>Projeto Básico</v>
          </cell>
          <cell r="E335" t="str">
            <v>99 dias</v>
          </cell>
          <cell r="F335">
            <v>38807.333333333336</v>
          </cell>
          <cell r="G335">
            <v>38807.333333333336</v>
          </cell>
          <cell r="H335">
            <v>38807.333333333336</v>
          </cell>
          <cell r="I335">
            <v>38869.729166666664</v>
          </cell>
          <cell r="J335">
            <v>38957.729166666664</v>
          </cell>
          <cell r="K335" t="str">
            <v>NA</v>
          </cell>
          <cell r="L335">
            <v>1.75</v>
          </cell>
          <cell r="M335">
            <v>40.130000000000003</v>
          </cell>
          <cell r="N335">
            <v>19.28</v>
          </cell>
          <cell r="O335">
            <v>48.04</v>
          </cell>
          <cell r="P335">
            <v>48.04</v>
          </cell>
          <cell r="T335">
            <v>38957</v>
          </cell>
        </row>
        <row r="336">
          <cell r="D336" t="str">
            <v>Processo</v>
          </cell>
          <cell r="E336" t="str">
            <v>2 dias</v>
          </cell>
          <cell r="F336">
            <v>38807.333333333336</v>
          </cell>
          <cell r="G336">
            <v>38939.333333333336</v>
          </cell>
          <cell r="H336">
            <v>38939.333333333336</v>
          </cell>
          <cell r="I336">
            <v>38810.729166666664</v>
          </cell>
          <cell r="J336">
            <v>38940.729166666664</v>
          </cell>
          <cell r="K336" t="str">
            <v>NA</v>
          </cell>
          <cell r="L336">
            <v>7.0000000000000007E-2</v>
          </cell>
          <cell r="M336">
            <v>1.5</v>
          </cell>
          <cell r="N336">
            <v>0.45</v>
          </cell>
          <cell r="O336">
            <v>30</v>
          </cell>
          <cell r="P336">
            <v>30</v>
          </cell>
          <cell r="T336">
            <v>38940</v>
          </cell>
        </row>
        <row r="337">
          <cell r="B337" t="str">
            <v>BP.265.FD.01</v>
          </cell>
          <cell r="D337" t="str">
            <v>Folha De Dados - Agitador e Células de Flotação</v>
          </cell>
          <cell r="E337" t="str">
            <v>2 dias</v>
          </cell>
          <cell r="F337">
            <v>38807.333333333336</v>
          </cell>
          <cell r="G337">
            <v>38939.333333333336</v>
          </cell>
          <cell r="H337">
            <v>38939.333333333336</v>
          </cell>
          <cell r="I337">
            <v>38810.729166666664</v>
          </cell>
          <cell r="J337">
            <v>38940.729166666664</v>
          </cell>
          <cell r="K337" t="str">
            <v>NA</v>
          </cell>
          <cell r="L337">
            <v>7.0000000000000007E-2</v>
          </cell>
          <cell r="M337">
            <v>1.5</v>
          </cell>
          <cell r="N337">
            <v>0.45</v>
          </cell>
          <cell r="O337">
            <v>30</v>
          </cell>
          <cell r="P337">
            <v>30</v>
          </cell>
          <cell r="Q337" t="str">
            <v>14II</v>
          </cell>
          <cell r="S337" t="str">
            <v>EQUIPE PRO</v>
          </cell>
          <cell r="T337">
            <v>38940</v>
          </cell>
        </row>
        <row r="338">
          <cell r="D338" t="str">
            <v>Mecânica</v>
          </cell>
          <cell r="E338" t="str">
            <v>90 dias</v>
          </cell>
          <cell r="F338">
            <v>38827.375</v>
          </cell>
          <cell r="G338">
            <v>38807.333333333336</v>
          </cell>
          <cell r="H338">
            <v>38807.333333333336</v>
          </cell>
          <cell r="I338">
            <v>38867.729166666664</v>
          </cell>
          <cell r="J338">
            <v>38940.729166666664</v>
          </cell>
          <cell r="K338" t="str">
            <v>NA</v>
          </cell>
          <cell r="L338">
            <v>0.73</v>
          </cell>
          <cell r="M338">
            <v>16.75</v>
          </cell>
          <cell r="N338">
            <v>12.53</v>
          </cell>
          <cell r="O338">
            <v>74.78</v>
          </cell>
          <cell r="P338">
            <v>74.78</v>
          </cell>
          <cell r="T338">
            <v>38940</v>
          </cell>
        </row>
        <row r="339">
          <cell r="B339" t="str">
            <v>BB.265.DB.01</v>
          </cell>
          <cell r="D339" t="str">
            <v>Desenho Básico - Planta e Cortes (Reagentes)</v>
          </cell>
          <cell r="E339" t="str">
            <v>27 dias</v>
          </cell>
          <cell r="F339">
            <v>38827.333333333336</v>
          </cell>
          <cell r="G339">
            <v>38807.333333333336</v>
          </cell>
          <cell r="H339">
            <v>38807.333333333336</v>
          </cell>
          <cell r="I339">
            <v>38845.729166666664</v>
          </cell>
          <cell r="J339">
            <v>38849.729166666664</v>
          </cell>
          <cell r="K339" t="str">
            <v>NA</v>
          </cell>
          <cell r="L339">
            <v>0.54</v>
          </cell>
          <cell r="M339">
            <v>12.25</v>
          </cell>
          <cell r="N339">
            <v>11.03</v>
          </cell>
          <cell r="O339">
            <v>90</v>
          </cell>
          <cell r="P339">
            <v>90</v>
          </cell>
          <cell r="Q339" t="str">
            <v>14II</v>
          </cell>
          <cell r="R339" t="str">
            <v>344;341;347;354;384</v>
          </cell>
          <cell r="S339" t="str">
            <v>EQUIPE MEC</v>
          </cell>
          <cell r="T339">
            <v>38849</v>
          </cell>
        </row>
        <row r="340">
          <cell r="B340" t="str">
            <v>BB.265.DB.02</v>
          </cell>
          <cell r="D340" t="str">
            <v>Desenho Básico - Caixa de Polpa</v>
          </cell>
          <cell r="E340" t="str">
            <v>5 dias</v>
          </cell>
          <cell r="F340">
            <v>38846.333333333336</v>
          </cell>
          <cell r="G340">
            <v>38936.333333333336</v>
          </cell>
          <cell r="H340" t="str">
            <v>NA</v>
          </cell>
          <cell r="I340">
            <v>38853.729166666664</v>
          </cell>
          <cell r="J340">
            <v>38940.729166666664</v>
          </cell>
          <cell r="K340" t="str">
            <v>NA</v>
          </cell>
          <cell r="L340">
            <v>7.0000000000000007E-2</v>
          </cell>
          <cell r="M340">
            <v>1.5</v>
          </cell>
          <cell r="N340">
            <v>0</v>
          </cell>
          <cell r="O340">
            <v>0</v>
          </cell>
          <cell r="P340">
            <v>0</v>
          </cell>
          <cell r="Q340">
            <v>240</v>
          </cell>
          <cell r="R340" t="str">
            <v>339TT;347</v>
          </cell>
          <cell r="S340" t="str">
            <v>EQUIPE MEC</v>
          </cell>
          <cell r="T340">
            <v>38940</v>
          </cell>
        </row>
        <row r="341">
          <cell r="B341" t="str">
            <v>BB.265.ET.01</v>
          </cell>
          <cell r="D341" t="str">
            <v>Espec. Téc. - Transportador De Parafuso (Reagentes)</v>
          </cell>
          <cell r="E341" t="str">
            <v>15 dias</v>
          </cell>
          <cell r="F341">
            <v>38846.333333333336</v>
          </cell>
          <cell r="G341">
            <v>38922.333333333336</v>
          </cell>
          <cell r="H341">
            <v>38922.333333333336</v>
          </cell>
          <cell r="I341">
            <v>38867.729166666664</v>
          </cell>
          <cell r="J341">
            <v>38940.729166666664</v>
          </cell>
          <cell r="K341" t="str">
            <v>NA</v>
          </cell>
          <cell r="L341">
            <v>0.13</v>
          </cell>
          <cell r="M341">
            <v>3</v>
          </cell>
          <cell r="N341">
            <v>1.5</v>
          </cell>
          <cell r="O341">
            <v>50</v>
          </cell>
          <cell r="P341">
            <v>50</v>
          </cell>
          <cell r="Q341" t="str">
            <v>338TT</v>
          </cell>
          <cell r="S341" t="str">
            <v>EQUIPE MEC</v>
          </cell>
          <cell r="T341">
            <v>38940</v>
          </cell>
        </row>
        <row r="342">
          <cell r="D342" t="str">
            <v>Tubulação</v>
          </cell>
          <cell r="E342" t="str">
            <v>55 dias</v>
          </cell>
          <cell r="F342">
            <v>38846.333333333336</v>
          </cell>
          <cell r="G342">
            <v>38875.333333333336</v>
          </cell>
          <cell r="H342">
            <v>38875.333333333336</v>
          </cell>
          <cell r="I342">
            <v>38869.729166666664</v>
          </cell>
          <cell r="J342">
            <v>38957.729166666664</v>
          </cell>
          <cell r="K342" t="str">
            <v>NA</v>
          </cell>
          <cell r="L342">
            <v>0.66</v>
          </cell>
          <cell r="M342">
            <v>15</v>
          </cell>
          <cell r="N342">
            <v>6.3</v>
          </cell>
          <cell r="O342">
            <v>42</v>
          </cell>
          <cell r="P342">
            <v>42</v>
          </cell>
          <cell r="T342">
            <v>38957</v>
          </cell>
        </row>
        <row r="343">
          <cell r="B343" t="str">
            <v>BH.265.DB.01</v>
          </cell>
          <cell r="D343" t="str">
            <v>Des. Básico - Ciclonagem/ Flotação/ Amino, Amido e Soda</v>
          </cell>
          <cell r="E343" t="str">
            <v>10 dias</v>
          </cell>
          <cell r="F343">
            <v>38846.333333333336</v>
          </cell>
          <cell r="G343">
            <v>38940.333333333336</v>
          </cell>
          <cell r="H343" t="str">
            <v>NA</v>
          </cell>
          <cell r="I343">
            <v>38861.729166666664</v>
          </cell>
          <cell r="J343">
            <v>38957.729166666664</v>
          </cell>
          <cell r="K343" t="str">
            <v>NA</v>
          </cell>
          <cell r="L343">
            <v>0.35</v>
          </cell>
          <cell r="M343">
            <v>8</v>
          </cell>
          <cell r="N343">
            <v>0</v>
          </cell>
          <cell r="O343">
            <v>0</v>
          </cell>
          <cell r="P343">
            <v>0</v>
          </cell>
          <cell r="Q343" t="str">
            <v>14;39II;337</v>
          </cell>
          <cell r="R343">
            <v>349</v>
          </cell>
          <cell r="S343" t="str">
            <v>EQUIPE TUB</v>
          </cell>
          <cell r="T343">
            <v>38957</v>
          </cell>
        </row>
        <row r="344">
          <cell r="B344" t="str">
            <v>BH.265.MC.01</v>
          </cell>
          <cell r="D344" t="str">
            <v>Memória De Cálculo - Bombas</v>
          </cell>
          <cell r="E344" t="str">
            <v>14 dias</v>
          </cell>
          <cell r="F344">
            <v>38862.333333333336</v>
          </cell>
          <cell r="G344">
            <v>38875.333333333336</v>
          </cell>
          <cell r="H344">
            <v>38875.333333333336</v>
          </cell>
          <cell r="I344">
            <v>38869.729166666664</v>
          </cell>
          <cell r="J344">
            <v>38896.729166666664</v>
          </cell>
          <cell r="K344" t="str">
            <v>NA</v>
          </cell>
          <cell r="L344">
            <v>0.31</v>
          </cell>
          <cell r="M344">
            <v>7</v>
          </cell>
          <cell r="N344">
            <v>6.3</v>
          </cell>
          <cell r="O344">
            <v>90</v>
          </cell>
          <cell r="P344">
            <v>90</v>
          </cell>
          <cell r="Q344" t="str">
            <v>39II</v>
          </cell>
          <cell r="S344" t="str">
            <v>EQUIPE TUB</v>
          </cell>
          <cell r="T344">
            <v>38896</v>
          </cell>
        </row>
        <row r="345">
          <cell r="D345" t="str">
            <v>Estrutura Metálica</v>
          </cell>
          <cell r="E345" t="str">
            <v>6 dias</v>
          </cell>
          <cell r="F345">
            <v>38846.333333333336</v>
          </cell>
          <cell r="G345">
            <v>38937.333333333336</v>
          </cell>
          <cell r="H345">
            <v>38937.333333333336</v>
          </cell>
          <cell r="I345">
            <v>38859.375</v>
          </cell>
          <cell r="J345">
            <v>38946.729166666664</v>
          </cell>
          <cell r="K345" t="str">
            <v>NA</v>
          </cell>
          <cell r="L345">
            <v>0.3</v>
          </cell>
          <cell r="M345">
            <v>6.88</v>
          </cell>
          <cell r="N345">
            <v>0</v>
          </cell>
          <cell r="O345">
            <v>0</v>
          </cell>
          <cell r="P345">
            <v>0</v>
          </cell>
          <cell r="T345">
            <v>38946</v>
          </cell>
        </row>
        <row r="346">
          <cell r="B346" t="str">
            <v>BD.265.MC.01</v>
          </cell>
          <cell r="D346" t="str">
            <v>Memória De Cálculo</v>
          </cell>
          <cell r="E346" t="str">
            <v>6 dias</v>
          </cell>
          <cell r="F346">
            <v>38846.333333333336</v>
          </cell>
          <cell r="G346">
            <v>38937.333333333336</v>
          </cell>
          <cell r="H346">
            <v>38937.333333333336</v>
          </cell>
          <cell r="I346">
            <v>38856.375</v>
          </cell>
          <cell r="J346">
            <v>38946.729166666664</v>
          </cell>
          <cell r="K346" t="str">
            <v>NA</v>
          </cell>
          <cell r="L346">
            <v>0.3</v>
          </cell>
          <cell r="M346">
            <v>6.88</v>
          </cell>
          <cell r="N346">
            <v>0</v>
          </cell>
          <cell r="O346">
            <v>0</v>
          </cell>
          <cell r="P346">
            <v>0</v>
          </cell>
          <cell r="Q346">
            <v>337</v>
          </cell>
          <cell r="R346" t="str">
            <v>354II</v>
          </cell>
          <cell r="S346" t="str">
            <v>EQUIPE MET</v>
          </cell>
          <cell r="T346">
            <v>38946</v>
          </cell>
        </row>
        <row r="347">
          <cell r="D347" t="str">
            <v>Projeto Detalhado</v>
          </cell>
          <cell r="E347" t="str">
            <v>56 dias</v>
          </cell>
          <cell r="F347">
            <v>38881.333333333336</v>
          </cell>
          <cell r="G347">
            <v>38937.333333333336</v>
          </cell>
          <cell r="H347" t="str">
            <v>NA</v>
          </cell>
          <cell r="I347">
            <v>38958.729166666664</v>
          </cell>
          <cell r="J347">
            <v>39022.729166666664</v>
          </cell>
          <cell r="K347" t="str">
            <v>NA</v>
          </cell>
          <cell r="L347">
            <v>3.54</v>
          </cell>
          <cell r="M347">
            <v>81</v>
          </cell>
          <cell r="N347">
            <v>0</v>
          </cell>
          <cell r="O347">
            <v>0</v>
          </cell>
          <cell r="P347">
            <v>0</v>
          </cell>
          <cell r="T347">
            <v>39022</v>
          </cell>
        </row>
        <row r="348">
          <cell r="D348" t="str">
            <v>Mecânica</v>
          </cell>
          <cell r="E348" t="str">
            <v>6 dias</v>
          </cell>
          <cell r="F348">
            <v>38881.375</v>
          </cell>
          <cell r="G348">
            <v>38952.333333333336</v>
          </cell>
          <cell r="H348" t="str">
            <v>NA</v>
          </cell>
          <cell r="I348">
            <v>38922.729166666664</v>
          </cell>
          <cell r="J348">
            <v>38959.729166666664</v>
          </cell>
          <cell r="K348" t="str">
            <v>NA</v>
          </cell>
          <cell r="L348">
            <v>0.13</v>
          </cell>
          <cell r="M348">
            <v>3</v>
          </cell>
          <cell r="N348">
            <v>0</v>
          </cell>
          <cell r="O348">
            <v>0</v>
          </cell>
          <cell r="P348">
            <v>0</v>
          </cell>
          <cell r="T348">
            <v>38959</v>
          </cell>
        </row>
        <row r="349">
          <cell r="B349" t="str">
            <v>DB.265.DD.02</v>
          </cell>
          <cell r="D349" t="str">
            <v>Desenho De Detalhamento - Caldeiraria</v>
          </cell>
          <cell r="E349" t="str">
            <v>6 dias</v>
          </cell>
          <cell r="F349">
            <v>38881.333333333336</v>
          </cell>
          <cell r="G349">
            <v>38952.333333333336</v>
          </cell>
          <cell r="H349" t="str">
            <v>NA</v>
          </cell>
          <cell r="I349">
            <v>38922.729166666664</v>
          </cell>
          <cell r="J349">
            <v>38959.729166666664</v>
          </cell>
          <cell r="K349" t="str">
            <v>NA</v>
          </cell>
          <cell r="L349">
            <v>0.13</v>
          </cell>
          <cell r="M349">
            <v>3</v>
          </cell>
          <cell r="N349">
            <v>0</v>
          </cell>
          <cell r="O349">
            <v>0</v>
          </cell>
          <cell r="P349">
            <v>0</v>
          </cell>
          <cell r="Q349" t="str">
            <v>30TI+10 dias;337;338</v>
          </cell>
          <cell r="S349" t="str">
            <v>EQUIPE MEC</v>
          </cell>
          <cell r="T349">
            <v>38959</v>
          </cell>
        </row>
        <row r="350">
          <cell r="D350" t="str">
            <v>Tubulação</v>
          </cell>
          <cell r="E350" t="str">
            <v>40 dias</v>
          </cell>
          <cell r="F350">
            <v>38881.375</v>
          </cell>
          <cell r="G350">
            <v>38958.333333333336</v>
          </cell>
          <cell r="H350" t="str">
            <v>NA</v>
          </cell>
          <cell r="I350">
            <v>38953.604166666664</v>
          </cell>
          <cell r="J350">
            <v>39017.729166666664</v>
          </cell>
          <cell r="K350" t="str">
            <v>NA</v>
          </cell>
          <cell r="L350">
            <v>2.23</v>
          </cell>
          <cell r="M350">
            <v>51</v>
          </cell>
          <cell r="N350">
            <v>0</v>
          </cell>
          <cell r="O350">
            <v>0</v>
          </cell>
          <cell r="P350">
            <v>0</v>
          </cell>
          <cell r="T350">
            <v>39017</v>
          </cell>
        </row>
        <row r="351">
          <cell r="B351" t="str">
            <v>DH.265.DD.01</v>
          </cell>
          <cell r="D351" t="str">
            <v>Desenho De Detalhamento - Planta de Tubulação</v>
          </cell>
          <cell r="E351" t="str">
            <v>30 dias</v>
          </cell>
          <cell r="F351">
            <v>38881.375</v>
          </cell>
          <cell r="G351">
            <v>38958.333333333336</v>
          </cell>
          <cell r="H351" t="str">
            <v>NA</v>
          </cell>
          <cell r="I351">
            <v>38924.604166666664</v>
          </cell>
          <cell r="J351">
            <v>39001.729166666664</v>
          </cell>
          <cell r="K351" t="str">
            <v>NA</v>
          </cell>
          <cell r="L351">
            <v>1.88</v>
          </cell>
          <cell r="M351">
            <v>43</v>
          </cell>
          <cell r="N351">
            <v>0</v>
          </cell>
          <cell r="O351">
            <v>0</v>
          </cell>
          <cell r="P351">
            <v>0</v>
          </cell>
          <cell r="Q351" t="str">
            <v>39II;341</v>
          </cell>
          <cell r="R351" t="str">
            <v>350;357</v>
          </cell>
          <cell r="S351" t="str">
            <v>EQUIPE TUB</v>
          </cell>
          <cell r="T351">
            <v>39001</v>
          </cell>
        </row>
        <row r="352">
          <cell r="B352" t="str">
            <v>DH.265.IS.01</v>
          </cell>
          <cell r="D352" t="str">
            <v>Isométrico</v>
          </cell>
          <cell r="E352" t="str">
            <v>10 dias</v>
          </cell>
          <cell r="F352">
            <v>38924.604166666664</v>
          </cell>
          <cell r="G352">
            <v>39006.333333333336</v>
          </cell>
          <cell r="H352" t="str">
            <v>NA</v>
          </cell>
          <cell r="I352">
            <v>38947.604166666664</v>
          </cell>
          <cell r="J352">
            <v>39017.729166666664</v>
          </cell>
          <cell r="K352" t="str">
            <v>NA</v>
          </cell>
          <cell r="L352">
            <v>0.35</v>
          </cell>
          <cell r="M352">
            <v>8</v>
          </cell>
          <cell r="N352">
            <v>0</v>
          </cell>
          <cell r="O352">
            <v>0</v>
          </cell>
          <cell r="P352">
            <v>0</v>
          </cell>
          <cell r="Q352">
            <v>349</v>
          </cell>
          <cell r="S352" t="str">
            <v>EQUIPE TUB</v>
          </cell>
          <cell r="T352">
            <v>39017</v>
          </cell>
        </row>
        <row r="353">
          <cell r="D353" t="str">
            <v>Civil</v>
          </cell>
          <cell r="E353" t="str">
            <v>21 dias</v>
          </cell>
          <cell r="F353">
            <v>38922.333333333336</v>
          </cell>
          <cell r="G353">
            <v>38937.333333333336</v>
          </cell>
          <cell r="H353" t="str">
            <v>NA</v>
          </cell>
          <cell r="I353">
            <v>38954.729166666664</v>
          </cell>
          <cell r="J353">
            <v>38971.729166666664</v>
          </cell>
          <cell r="K353" t="str">
            <v>NA</v>
          </cell>
          <cell r="L353">
            <v>0.48</v>
          </cell>
          <cell r="M353">
            <v>11</v>
          </cell>
          <cell r="N353">
            <v>0</v>
          </cell>
          <cell r="O353">
            <v>0</v>
          </cell>
          <cell r="P353">
            <v>0</v>
          </cell>
          <cell r="T353">
            <v>38971</v>
          </cell>
        </row>
        <row r="354">
          <cell r="D354" t="str">
            <v>Desenho De Detalhamento</v>
          </cell>
          <cell r="E354" t="str">
            <v>21 dias</v>
          </cell>
          <cell r="F354">
            <v>38922.333333333336</v>
          </cell>
          <cell r="G354">
            <v>38937.333333333336</v>
          </cell>
          <cell r="H354" t="str">
            <v>NA</v>
          </cell>
          <cell r="I354">
            <v>38954.729166666664</v>
          </cell>
          <cell r="J354">
            <v>38971.729166666664</v>
          </cell>
          <cell r="K354" t="str">
            <v>NA</v>
          </cell>
          <cell r="L354">
            <v>0.48</v>
          </cell>
          <cell r="M354">
            <v>11</v>
          </cell>
          <cell r="N354">
            <v>0</v>
          </cell>
          <cell r="O354">
            <v>0</v>
          </cell>
          <cell r="P354">
            <v>0</v>
          </cell>
          <cell r="T354">
            <v>38971</v>
          </cell>
        </row>
        <row r="355">
          <cell r="B355" t="str">
            <v>DC.265.DD.01</v>
          </cell>
          <cell r="D355" t="str">
            <v>Casa De Floculantes - Fundação</v>
          </cell>
          <cell r="E355" t="str">
            <v>6 dias</v>
          </cell>
          <cell r="F355">
            <v>38931.333333333336</v>
          </cell>
          <cell r="G355">
            <v>38953.333333333336</v>
          </cell>
          <cell r="H355" t="str">
            <v>NA</v>
          </cell>
          <cell r="I355">
            <v>38945.729166666664</v>
          </cell>
          <cell r="J355">
            <v>38960.729166666664</v>
          </cell>
          <cell r="K355" t="str">
            <v>NA</v>
          </cell>
          <cell r="L355">
            <v>0.13</v>
          </cell>
          <cell r="M355">
            <v>3</v>
          </cell>
          <cell r="N355">
            <v>0</v>
          </cell>
          <cell r="O355">
            <v>0</v>
          </cell>
          <cell r="P355">
            <v>0</v>
          </cell>
          <cell r="Q355">
            <v>354</v>
          </cell>
          <cell r="R355" t="str">
            <v>355;360</v>
          </cell>
          <cell r="S355" t="str">
            <v>EQUIPE CIV</v>
          </cell>
          <cell r="T355">
            <v>38960</v>
          </cell>
        </row>
        <row r="356">
          <cell r="B356" t="str">
            <v>DC.265.DD.02</v>
          </cell>
          <cell r="D356" t="str">
            <v>Planta De Reagentes - Fundação e Inseridos</v>
          </cell>
          <cell r="E356" t="str">
            <v>10 dias</v>
          </cell>
          <cell r="F356">
            <v>38922.333333333336</v>
          </cell>
          <cell r="G356">
            <v>38937.333333333336</v>
          </cell>
          <cell r="H356" t="str">
            <v>NA</v>
          </cell>
          <cell r="I356">
            <v>38930.729166666664</v>
          </cell>
          <cell r="J356">
            <v>38952.729166666664</v>
          </cell>
          <cell r="K356" t="str">
            <v>NA</v>
          </cell>
          <cell r="L356">
            <v>0.31</v>
          </cell>
          <cell r="M356">
            <v>7</v>
          </cell>
          <cell r="N356">
            <v>0</v>
          </cell>
          <cell r="O356">
            <v>0</v>
          </cell>
          <cell r="P356">
            <v>0</v>
          </cell>
          <cell r="Q356" t="str">
            <v>337;344II</v>
          </cell>
          <cell r="R356">
            <v>353</v>
          </cell>
          <cell r="S356" t="str">
            <v>EQUIPE CIV</v>
          </cell>
          <cell r="T356">
            <v>38952</v>
          </cell>
        </row>
        <row r="357">
          <cell r="B357" t="str">
            <v>DC.265.DD.03</v>
          </cell>
          <cell r="D357" t="str">
            <v>Ciclone e Flotação - Fundação</v>
          </cell>
          <cell r="E357" t="str">
            <v>5 dias</v>
          </cell>
          <cell r="F357">
            <v>38946.333333333336</v>
          </cell>
          <cell r="G357">
            <v>38961.333333333336</v>
          </cell>
          <cell r="H357" t="str">
            <v>NA</v>
          </cell>
          <cell r="I357">
            <v>38954.729166666664</v>
          </cell>
          <cell r="J357">
            <v>38971.729166666664</v>
          </cell>
          <cell r="K357" t="str">
            <v>NA</v>
          </cell>
          <cell r="L357">
            <v>0.04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353</v>
          </cell>
          <cell r="S357" t="str">
            <v>EQUIPE CIV</v>
          </cell>
          <cell r="T357">
            <v>38971</v>
          </cell>
        </row>
        <row r="358">
          <cell r="D358" t="str">
            <v>Estrutura Metálica</v>
          </cell>
          <cell r="E358" t="str">
            <v>13 dias</v>
          </cell>
          <cell r="F358">
            <v>38922.333333333336</v>
          </cell>
          <cell r="G358">
            <v>39006.333333333336</v>
          </cell>
          <cell r="H358" t="str">
            <v>NA</v>
          </cell>
          <cell r="I358">
            <v>38947.729166666664</v>
          </cell>
          <cell r="J358">
            <v>39022.729166666664</v>
          </cell>
          <cell r="K358" t="str">
            <v>NA</v>
          </cell>
          <cell r="L358">
            <v>0.48</v>
          </cell>
          <cell r="M358">
            <v>11</v>
          </cell>
          <cell r="N358">
            <v>0</v>
          </cell>
          <cell r="O358">
            <v>0</v>
          </cell>
          <cell r="P358">
            <v>0</v>
          </cell>
          <cell r="T358">
            <v>39022</v>
          </cell>
        </row>
        <row r="359">
          <cell r="B359" t="str">
            <v>DD.265.DP.01</v>
          </cell>
          <cell r="D359" t="str">
            <v>Desenho De Projeto</v>
          </cell>
          <cell r="E359" t="str">
            <v>13 dias</v>
          </cell>
          <cell r="F359">
            <v>38922.333333333336</v>
          </cell>
          <cell r="G359">
            <v>39006.333333333336</v>
          </cell>
          <cell r="H359" t="str">
            <v>NA</v>
          </cell>
          <cell r="I359">
            <v>38947.729166666664</v>
          </cell>
          <cell r="J359">
            <v>39022.729166666664</v>
          </cell>
          <cell r="K359" t="str">
            <v>NA</v>
          </cell>
          <cell r="L359">
            <v>0.48</v>
          </cell>
          <cell r="M359">
            <v>11</v>
          </cell>
          <cell r="N359">
            <v>0</v>
          </cell>
          <cell r="O359">
            <v>0</v>
          </cell>
          <cell r="P359">
            <v>0</v>
          </cell>
          <cell r="Q359">
            <v>349</v>
          </cell>
          <cell r="S359" t="str">
            <v>EQUIPE MET</v>
          </cell>
          <cell r="T359">
            <v>39022</v>
          </cell>
        </row>
        <row r="360">
          <cell r="D360" t="str">
            <v>Elétrica</v>
          </cell>
          <cell r="E360" t="str">
            <v>14 dias</v>
          </cell>
          <cell r="F360">
            <v>38922.333333333336</v>
          </cell>
          <cell r="G360">
            <v>38961.333333333336</v>
          </cell>
          <cell r="H360" t="str">
            <v>NA</v>
          </cell>
          <cell r="I360">
            <v>38958.729166666664</v>
          </cell>
          <cell r="J360">
            <v>38982.729166666664</v>
          </cell>
          <cell r="K360" t="str">
            <v>NA</v>
          </cell>
          <cell r="L360">
            <v>0.22</v>
          </cell>
          <cell r="M360">
            <v>5</v>
          </cell>
          <cell r="N360">
            <v>0</v>
          </cell>
          <cell r="O360">
            <v>0</v>
          </cell>
          <cell r="P360">
            <v>0</v>
          </cell>
          <cell r="T360">
            <v>38982</v>
          </cell>
        </row>
        <row r="361">
          <cell r="D361" t="str">
            <v>Desenho De Detalhamento</v>
          </cell>
          <cell r="E361" t="str">
            <v>14 dias</v>
          </cell>
          <cell r="F361">
            <v>38922.333333333336</v>
          </cell>
          <cell r="G361">
            <v>38961.333333333336</v>
          </cell>
          <cell r="H361" t="str">
            <v>NA</v>
          </cell>
          <cell r="I361">
            <v>38958.729166666664</v>
          </cell>
          <cell r="J361">
            <v>38982.729166666664</v>
          </cell>
          <cell r="K361" t="str">
            <v>NA</v>
          </cell>
          <cell r="L361">
            <v>0.22</v>
          </cell>
          <cell r="M361">
            <v>5</v>
          </cell>
          <cell r="N361">
            <v>0</v>
          </cell>
          <cell r="O361">
            <v>0</v>
          </cell>
          <cell r="P361">
            <v>0</v>
          </cell>
          <cell r="T361">
            <v>38982</v>
          </cell>
        </row>
        <row r="362">
          <cell r="B362" t="str">
            <v>DE.265.DD.01</v>
          </cell>
          <cell r="D362" t="str">
            <v>Disposição De Força, Controle e Aterramento</v>
          </cell>
          <cell r="E362" t="str">
            <v>6 dias</v>
          </cell>
          <cell r="F362">
            <v>38922.333333333336</v>
          </cell>
          <cell r="G362">
            <v>38961.333333333336</v>
          </cell>
          <cell r="H362" t="str">
            <v>NA</v>
          </cell>
          <cell r="I362">
            <v>38938.729166666664</v>
          </cell>
          <cell r="J362">
            <v>38972.729166666664</v>
          </cell>
          <cell r="K362" t="str">
            <v>NA</v>
          </cell>
          <cell r="L362">
            <v>0.09</v>
          </cell>
          <cell r="M362">
            <v>2</v>
          </cell>
          <cell r="N362">
            <v>0</v>
          </cell>
          <cell r="O362">
            <v>0</v>
          </cell>
          <cell r="P362">
            <v>0</v>
          </cell>
          <cell r="Q362">
            <v>353</v>
          </cell>
          <cell r="R362">
            <v>361</v>
          </cell>
          <cell r="S362" t="str">
            <v>EQUIPE ELE</v>
          </cell>
          <cell r="T362">
            <v>38972</v>
          </cell>
        </row>
        <row r="363">
          <cell r="B363" t="str">
            <v>DE.265.DD.02</v>
          </cell>
          <cell r="D363" t="str">
            <v>Iluminação</v>
          </cell>
          <cell r="E363" t="str">
            <v>8 dias</v>
          </cell>
          <cell r="F363">
            <v>38939.333333333336</v>
          </cell>
          <cell r="G363">
            <v>38973.333333333336</v>
          </cell>
          <cell r="H363" t="str">
            <v>NA</v>
          </cell>
          <cell r="I363">
            <v>38958.729166666664</v>
          </cell>
          <cell r="J363">
            <v>38982.729166666664</v>
          </cell>
          <cell r="K363" t="str">
            <v>NA</v>
          </cell>
          <cell r="L363">
            <v>0.13</v>
          </cell>
          <cell r="M363">
            <v>3</v>
          </cell>
          <cell r="N363">
            <v>0</v>
          </cell>
          <cell r="O363">
            <v>0</v>
          </cell>
          <cell r="P363">
            <v>0</v>
          </cell>
          <cell r="Q363">
            <v>360</v>
          </cell>
          <cell r="S363" t="str">
            <v>EQUIPE ELE</v>
          </cell>
          <cell r="T363">
            <v>38982</v>
          </cell>
        </row>
        <row r="364">
          <cell r="B364" t="str">
            <v>1.1.12</v>
          </cell>
          <cell r="C364" t="str">
            <v>270A</v>
          </cell>
          <cell r="D364" t="str">
            <v>Espessamento de Concentrados (1B)</v>
          </cell>
          <cell r="E364" t="str">
            <v>71 dias</v>
          </cell>
          <cell r="F364">
            <v>38866.375</v>
          </cell>
          <cell r="G364">
            <v>38881.333333333336</v>
          </cell>
          <cell r="H364">
            <v>38881.333333333336</v>
          </cell>
          <cell r="I364">
            <v>38932.729166666664</v>
          </cell>
          <cell r="J364">
            <v>38987.729166666664</v>
          </cell>
          <cell r="K364" t="str">
            <v>NA</v>
          </cell>
          <cell r="L364">
            <v>0.99</v>
          </cell>
          <cell r="M364">
            <v>22.75</v>
          </cell>
          <cell r="N364">
            <v>7.5</v>
          </cell>
          <cell r="O364">
            <v>32.97</v>
          </cell>
          <cell r="P364">
            <v>32.97</v>
          </cell>
          <cell r="T364">
            <v>38987</v>
          </cell>
        </row>
        <row r="365">
          <cell r="D365" t="str">
            <v>Projeto Básico</v>
          </cell>
          <cell r="E365" t="str">
            <v>43 dias</v>
          </cell>
          <cell r="F365">
            <v>38866.333333333336</v>
          </cell>
          <cell r="G365">
            <v>38881.333333333336</v>
          </cell>
          <cell r="H365">
            <v>38881.333333333336</v>
          </cell>
          <cell r="I365">
            <v>38894.729166666664</v>
          </cell>
          <cell r="J365">
            <v>38945.729166666664</v>
          </cell>
          <cell r="K365" t="str">
            <v>NA</v>
          </cell>
          <cell r="L365">
            <v>0.56000000000000005</v>
          </cell>
          <cell r="M365">
            <v>12.75</v>
          </cell>
          <cell r="N365">
            <v>7.5</v>
          </cell>
          <cell r="O365">
            <v>58.82</v>
          </cell>
          <cell r="P365">
            <v>58.82</v>
          </cell>
          <cell r="T365">
            <v>38945</v>
          </cell>
        </row>
        <row r="366">
          <cell r="D366" t="str">
            <v>Processo</v>
          </cell>
          <cell r="E366" t="str">
            <v>3 dias</v>
          </cell>
          <cell r="F366">
            <v>38866.333333333336</v>
          </cell>
          <cell r="G366">
            <v>38924.333333333336</v>
          </cell>
          <cell r="H366">
            <v>38924.333333333336</v>
          </cell>
          <cell r="I366">
            <v>38868.729166666664</v>
          </cell>
          <cell r="J366">
            <v>38926.729166666664</v>
          </cell>
          <cell r="K366" t="str">
            <v>NA</v>
          </cell>
          <cell r="L366">
            <v>0.16</v>
          </cell>
          <cell r="M366">
            <v>3.75</v>
          </cell>
          <cell r="N366">
            <v>3</v>
          </cell>
          <cell r="O366">
            <v>80</v>
          </cell>
          <cell r="P366">
            <v>80</v>
          </cell>
          <cell r="T366">
            <v>38926</v>
          </cell>
        </row>
        <row r="367">
          <cell r="B367" t="str">
            <v>BP.270.FD.01</v>
          </cell>
          <cell r="D367" t="str">
            <v>Folha De Dados - Espessador/ Agitador</v>
          </cell>
          <cell r="E367" t="str">
            <v>3 dias</v>
          </cell>
          <cell r="F367">
            <v>38866.333333333336</v>
          </cell>
          <cell r="G367">
            <v>38924.333333333336</v>
          </cell>
          <cell r="H367">
            <v>38924.333333333336</v>
          </cell>
          <cell r="I367">
            <v>38868.729166666664</v>
          </cell>
          <cell r="J367">
            <v>38926.729166666664</v>
          </cell>
          <cell r="K367" t="str">
            <v>NA</v>
          </cell>
          <cell r="L367">
            <v>0.16</v>
          </cell>
          <cell r="M367">
            <v>3.75</v>
          </cell>
          <cell r="N367">
            <v>3</v>
          </cell>
          <cell r="O367">
            <v>80</v>
          </cell>
          <cell r="P367">
            <v>80</v>
          </cell>
          <cell r="Q367" t="str">
            <v>88II</v>
          </cell>
          <cell r="S367" t="str">
            <v>EQUIPE PRO</v>
          </cell>
          <cell r="T367">
            <v>38926</v>
          </cell>
        </row>
        <row r="368">
          <cell r="D368" t="str">
            <v>Mecânica</v>
          </cell>
          <cell r="E368" t="str">
            <v>11 dias</v>
          </cell>
          <cell r="F368">
            <v>38867.333333333336</v>
          </cell>
          <cell r="G368">
            <v>38926.333333333336</v>
          </cell>
          <cell r="H368" t="str">
            <v>NA</v>
          </cell>
          <cell r="I368">
            <v>38882.729166666664</v>
          </cell>
          <cell r="J368">
            <v>38940.729166666664</v>
          </cell>
          <cell r="K368" t="str">
            <v>NA</v>
          </cell>
          <cell r="L368">
            <v>0.09</v>
          </cell>
          <cell r="M368">
            <v>2</v>
          </cell>
          <cell r="N368">
            <v>0</v>
          </cell>
          <cell r="O368">
            <v>0</v>
          </cell>
          <cell r="P368">
            <v>0</v>
          </cell>
          <cell r="T368">
            <v>38940</v>
          </cell>
        </row>
        <row r="369">
          <cell r="B369" t="str">
            <v>BB.270.DB.01</v>
          </cell>
          <cell r="D369" t="str">
            <v>Desenho Básico - Planta e Cortes</v>
          </cell>
          <cell r="E369" t="str">
            <v>6 dias</v>
          </cell>
          <cell r="F369">
            <v>38867.333333333336</v>
          </cell>
          <cell r="G369">
            <v>38926.333333333336</v>
          </cell>
          <cell r="H369" t="str">
            <v>NA</v>
          </cell>
          <cell r="I369">
            <v>38874.729166666664</v>
          </cell>
          <cell r="J369">
            <v>38933.729166666664</v>
          </cell>
          <cell r="K369" t="str">
            <v>NA</v>
          </cell>
          <cell r="L369">
            <v>0.09</v>
          </cell>
          <cell r="M369">
            <v>2</v>
          </cell>
          <cell r="N369">
            <v>0</v>
          </cell>
          <cell r="O369">
            <v>0</v>
          </cell>
          <cell r="P369">
            <v>0</v>
          </cell>
          <cell r="Q369">
            <v>90</v>
          </cell>
          <cell r="R369" t="str">
            <v>368;370;374</v>
          </cell>
          <cell r="S369" t="str">
            <v>EQUIPE MEC</v>
          </cell>
          <cell r="T369">
            <v>38933</v>
          </cell>
        </row>
        <row r="370">
          <cell r="D370" t="str">
            <v>APROVAÇÃO EBX</v>
          </cell>
          <cell r="E370" t="str">
            <v>5 dias</v>
          </cell>
          <cell r="F370">
            <v>38875.333333333336</v>
          </cell>
          <cell r="G370">
            <v>38936.333333333336</v>
          </cell>
          <cell r="H370" t="str">
            <v>NA</v>
          </cell>
          <cell r="I370">
            <v>38882.729166666664</v>
          </cell>
          <cell r="J370">
            <v>38940.729166666664</v>
          </cell>
          <cell r="K370" t="str">
            <v>NA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 t="str">
            <v>#ERRO</v>
          </cell>
          <cell r="Q370">
            <v>367</v>
          </cell>
          <cell r="T370">
            <v>38940</v>
          </cell>
        </row>
        <row r="371">
          <cell r="D371" t="str">
            <v>Tubulação</v>
          </cell>
          <cell r="E371" t="str">
            <v>43 dias</v>
          </cell>
          <cell r="F371">
            <v>38875.333333333336</v>
          </cell>
          <cell r="G371">
            <v>38881.333333333336</v>
          </cell>
          <cell r="H371">
            <v>38881.333333333336</v>
          </cell>
          <cell r="I371">
            <v>38894.729166666664</v>
          </cell>
          <cell r="J371">
            <v>38945.729166666664</v>
          </cell>
          <cell r="K371" t="str">
            <v>NA</v>
          </cell>
          <cell r="L371">
            <v>0.31</v>
          </cell>
          <cell r="M371">
            <v>7</v>
          </cell>
          <cell r="N371">
            <v>4.5</v>
          </cell>
          <cell r="O371">
            <v>64.290000000000006</v>
          </cell>
          <cell r="P371">
            <v>64.290000000000006</v>
          </cell>
          <cell r="T371">
            <v>38945</v>
          </cell>
        </row>
        <row r="372">
          <cell r="B372" t="str">
            <v>BH.270.DB.01</v>
          </cell>
          <cell r="D372" t="str">
            <v>Desenho Básico - Planta/ Cortes</v>
          </cell>
          <cell r="E372" t="str">
            <v>6 dias</v>
          </cell>
          <cell r="F372">
            <v>38875.333333333336</v>
          </cell>
          <cell r="G372">
            <v>38936.333333333336</v>
          </cell>
          <cell r="H372" t="str">
            <v>NA</v>
          </cell>
          <cell r="I372">
            <v>38886.729166666664</v>
          </cell>
          <cell r="J372">
            <v>38945.729166666664</v>
          </cell>
          <cell r="K372" t="str">
            <v>NA</v>
          </cell>
          <cell r="L372">
            <v>0.09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Q372" t="str">
            <v>39II;367</v>
          </cell>
          <cell r="S372" t="str">
            <v>EQUIPE TUB</v>
          </cell>
          <cell r="T372">
            <v>38945</v>
          </cell>
        </row>
        <row r="373">
          <cell r="B373" t="str">
            <v>BH.270.MC.01</v>
          </cell>
          <cell r="D373" t="str">
            <v>Memória De Cálculo - Bombas</v>
          </cell>
          <cell r="E373" t="str">
            <v>10 dias</v>
          </cell>
          <cell r="F373">
            <v>38887.333333333336</v>
          </cell>
          <cell r="G373">
            <v>38881.333333333336</v>
          </cell>
          <cell r="H373">
            <v>38881.333333333336</v>
          </cell>
          <cell r="I373">
            <v>38894.729166666664</v>
          </cell>
          <cell r="J373">
            <v>38896.729166666664</v>
          </cell>
          <cell r="K373" t="str">
            <v>NA</v>
          </cell>
          <cell r="L373">
            <v>0.22</v>
          </cell>
          <cell r="M373">
            <v>5</v>
          </cell>
          <cell r="N373">
            <v>4.5</v>
          </cell>
          <cell r="O373">
            <v>90</v>
          </cell>
          <cell r="P373">
            <v>90</v>
          </cell>
          <cell r="Q373" t="str">
            <v>39II</v>
          </cell>
          <cell r="S373" t="str">
            <v>EQUIPE TUB</v>
          </cell>
          <cell r="T373">
            <v>38896</v>
          </cell>
        </row>
        <row r="374">
          <cell r="D374" t="str">
            <v>Projeto Detalhado</v>
          </cell>
          <cell r="E374" t="str">
            <v>22 dias</v>
          </cell>
          <cell r="F374">
            <v>38905.333333333336</v>
          </cell>
          <cell r="G374">
            <v>38954.333333333336</v>
          </cell>
          <cell r="H374" t="str">
            <v>NA</v>
          </cell>
          <cell r="I374">
            <v>38932.729166666664</v>
          </cell>
          <cell r="J374">
            <v>38987.729166666664</v>
          </cell>
          <cell r="K374" t="str">
            <v>NA</v>
          </cell>
          <cell r="L374">
            <v>0.44</v>
          </cell>
          <cell r="M374">
            <v>10</v>
          </cell>
          <cell r="N374">
            <v>0</v>
          </cell>
          <cell r="O374">
            <v>0</v>
          </cell>
          <cell r="P374">
            <v>0</v>
          </cell>
          <cell r="T374">
            <v>38987</v>
          </cell>
        </row>
        <row r="375">
          <cell r="D375" t="str">
            <v>Civil</v>
          </cell>
          <cell r="E375" t="str">
            <v>8 dias</v>
          </cell>
          <cell r="F375">
            <v>38905.333333333336</v>
          </cell>
          <cell r="G375">
            <v>38954.333333333336</v>
          </cell>
          <cell r="H375" t="str">
            <v>NA</v>
          </cell>
          <cell r="I375">
            <v>38915.729166666664</v>
          </cell>
          <cell r="J375">
            <v>38965.729166666664</v>
          </cell>
          <cell r="K375" t="str">
            <v>NA</v>
          </cell>
          <cell r="L375">
            <v>0.22</v>
          </cell>
          <cell r="M375">
            <v>5</v>
          </cell>
          <cell r="N375">
            <v>0</v>
          </cell>
          <cell r="O375">
            <v>0</v>
          </cell>
          <cell r="P375">
            <v>0</v>
          </cell>
          <cell r="T375">
            <v>38965</v>
          </cell>
        </row>
        <row r="376">
          <cell r="B376" t="str">
            <v>DC.270.DD.01</v>
          </cell>
          <cell r="D376" t="str">
            <v>Desenho De Detalhamento - Forma e Armação</v>
          </cell>
          <cell r="E376" t="str">
            <v>8 dias</v>
          </cell>
          <cell r="F376">
            <v>38905.333333333336</v>
          </cell>
          <cell r="G376">
            <v>38954.333333333336</v>
          </cell>
          <cell r="H376" t="str">
            <v>NA</v>
          </cell>
          <cell r="I376">
            <v>38915.729166666664</v>
          </cell>
          <cell r="J376">
            <v>38965.729166666664</v>
          </cell>
          <cell r="K376" t="str">
            <v>NA</v>
          </cell>
          <cell r="L376">
            <v>0.22</v>
          </cell>
          <cell r="M376">
            <v>5</v>
          </cell>
          <cell r="N376">
            <v>0</v>
          </cell>
          <cell r="O376">
            <v>0</v>
          </cell>
          <cell r="P376">
            <v>0</v>
          </cell>
          <cell r="Q376" t="str">
            <v>318TT;367</v>
          </cell>
          <cell r="R376">
            <v>377</v>
          </cell>
          <cell r="S376" t="str">
            <v>EQUIPE CIV</v>
          </cell>
          <cell r="T376">
            <v>38965</v>
          </cell>
        </row>
        <row r="377">
          <cell r="D377" t="str">
            <v>Elétrica</v>
          </cell>
          <cell r="E377" t="str">
            <v>14 dias</v>
          </cell>
          <cell r="F377">
            <v>38919.333333333336</v>
          </cell>
          <cell r="G377">
            <v>38966.333333333336</v>
          </cell>
          <cell r="H377" t="str">
            <v>NA</v>
          </cell>
          <cell r="I377">
            <v>38932.729166666664</v>
          </cell>
          <cell r="J377">
            <v>38987.729166666664</v>
          </cell>
          <cell r="K377" t="str">
            <v>NA</v>
          </cell>
          <cell r="L377">
            <v>0.22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T377">
            <v>38987</v>
          </cell>
        </row>
        <row r="378">
          <cell r="D378" t="str">
            <v>Desenho De Detalhamento</v>
          </cell>
          <cell r="E378" t="str">
            <v>14 dias</v>
          </cell>
          <cell r="F378">
            <v>38919.333333333336</v>
          </cell>
          <cell r="G378">
            <v>38966.333333333336</v>
          </cell>
          <cell r="H378" t="str">
            <v>NA</v>
          </cell>
          <cell r="I378">
            <v>38932.729166666664</v>
          </cell>
          <cell r="J378">
            <v>38987.729166666664</v>
          </cell>
          <cell r="K378" t="str">
            <v>NA</v>
          </cell>
          <cell r="L378">
            <v>0.22</v>
          </cell>
          <cell r="M378">
            <v>5</v>
          </cell>
          <cell r="N378">
            <v>0</v>
          </cell>
          <cell r="O378">
            <v>0</v>
          </cell>
          <cell r="P378">
            <v>0</v>
          </cell>
          <cell r="T378">
            <v>38987</v>
          </cell>
        </row>
        <row r="379">
          <cell r="B379" t="str">
            <v>DE.270.DD.01</v>
          </cell>
          <cell r="D379" t="str">
            <v>Disposição De Força, Controle e Aterramento</v>
          </cell>
          <cell r="E379" t="str">
            <v>8 dias</v>
          </cell>
          <cell r="F379">
            <v>38919.333333333336</v>
          </cell>
          <cell r="G379">
            <v>38966.333333333336</v>
          </cell>
          <cell r="H379" t="str">
            <v>NA</v>
          </cell>
          <cell r="I379">
            <v>38932.729166666664</v>
          </cell>
          <cell r="J379">
            <v>38979.729166666664</v>
          </cell>
          <cell r="K379" t="str">
            <v>NA</v>
          </cell>
          <cell r="L379">
            <v>0.13</v>
          </cell>
          <cell r="M379">
            <v>3</v>
          </cell>
          <cell r="N379">
            <v>0</v>
          </cell>
          <cell r="O379">
            <v>0</v>
          </cell>
          <cell r="P379">
            <v>0</v>
          </cell>
          <cell r="Q379">
            <v>374</v>
          </cell>
          <cell r="R379">
            <v>378</v>
          </cell>
          <cell r="S379" t="str">
            <v>EQUIPE ELE</v>
          </cell>
          <cell r="T379">
            <v>38979</v>
          </cell>
        </row>
        <row r="380">
          <cell r="B380" t="str">
            <v>DE.270.DD.02</v>
          </cell>
          <cell r="D380" t="str">
            <v>Iluminação</v>
          </cell>
          <cell r="E380" t="str">
            <v>6 dias</v>
          </cell>
          <cell r="F380">
            <v>38919.333333333336</v>
          </cell>
          <cell r="G380">
            <v>38980.333333333336</v>
          </cell>
          <cell r="H380" t="str">
            <v>NA</v>
          </cell>
          <cell r="I380">
            <v>38931.729166666664</v>
          </cell>
          <cell r="J380">
            <v>38987.729166666664</v>
          </cell>
          <cell r="K380" t="str">
            <v>NA</v>
          </cell>
          <cell r="L380">
            <v>0.09</v>
          </cell>
          <cell r="M380">
            <v>2</v>
          </cell>
          <cell r="N380">
            <v>0</v>
          </cell>
          <cell r="O380">
            <v>0</v>
          </cell>
          <cell r="P380">
            <v>0</v>
          </cell>
          <cell r="Q380">
            <v>377</v>
          </cell>
          <cell r="S380" t="str">
            <v>EQUIPE ELE</v>
          </cell>
          <cell r="T380">
            <v>38987</v>
          </cell>
        </row>
        <row r="381">
          <cell r="B381" t="str">
            <v>1.1.13</v>
          </cell>
          <cell r="C381" t="str">
            <v>275A</v>
          </cell>
          <cell r="D381" t="str">
            <v>Planta de Reagentes (2B)</v>
          </cell>
          <cell r="E381" t="str">
            <v>74 dias</v>
          </cell>
          <cell r="F381">
            <v>38814.375</v>
          </cell>
          <cell r="G381">
            <v>38824.333333333336</v>
          </cell>
          <cell r="H381">
            <v>38824.333333333336</v>
          </cell>
          <cell r="I381">
            <v>38833.375</v>
          </cell>
          <cell r="J381">
            <v>38931.729166666664</v>
          </cell>
          <cell r="K381" t="str">
            <v>NA</v>
          </cell>
          <cell r="L381">
            <v>1.26</v>
          </cell>
          <cell r="M381">
            <v>28.88</v>
          </cell>
          <cell r="N381">
            <v>25.99</v>
          </cell>
          <cell r="O381">
            <v>90</v>
          </cell>
          <cell r="P381">
            <v>90</v>
          </cell>
          <cell r="T381">
            <v>38931</v>
          </cell>
        </row>
        <row r="382">
          <cell r="D382" t="str">
            <v>Projeto Básico</v>
          </cell>
          <cell r="E382" t="str">
            <v>74 dias</v>
          </cell>
          <cell r="F382">
            <v>38814.333333333336</v>
          </cell>
          <cell r="G382">
            <v>38824.333333333336</v>
          </cell>
          <cell r="H382">
            <v>38824.333333333336</v>
          </cell>
          <cell r="I382">
            <v>38833.729166666664</v>
          </cell>
          <cell r="J382">
            <v>38931.729166666664</v>
          </cell>
          <cell r="K382" t="str">
            <v>NA</v>
          </cell>
          <cell r="L382">
            <v>1.26</v>
          </cell>
          <cell r="M382">
            <v>28.88</v>
          </cell>
          <cell r="N382">
            <v>25.99</v>
          </cell>
          <cell r="O382">
            <v>90</v>
          </cell>
          <cell r="P382">
            <v>90</v>
          </cell>
          <cell r="T382">
            <v>38931</v>
          </cell>
        </row>
        <row r="383">
          <cell r="D383" t="str">
            <v>Processo</v>
          </cell>
          <cell r="E383" t="str">
            <v>10 dias</v>
          </cell>
          <cell r="F383">
            <v>38814.333333333336</v>
          </cell>
          <cell r="G383">
            <v>38824.333333333336</v>
          </cell>
          <cell r="H383">
            <v>38824.333333333336</v>
          </cell>
          <cell r="I383">
            <v>38833.729166666664</v>
          </cell>
          <cell r="J383">
            <v>38839.729166666664</v>
          </cell>
          <cell r="K383" t="str">
            <v>NA</v>
          </cell>
          <cell r="L383">
            <v>0.11</v>
          </cell>
          <cell r="M383">
            <v>2.5</v>
          </cell>
          <cell r="N383">
            <v>2.25</v>
          </cell>
          <cell r="O383">
            <v>90</v>
          </cell>
          <cell r="P383">
            <v>90</v>
          </cell>
          <cell r="T383">
            <v>38839</v>
          </cell>
        </row>
        <row r="384">
          <cell r="B384" t="str">
            <v>BP.275.FP.01</v>
          </cell>
          <cell r="D384" t="str">
            <v>Fluxograma De Processo</v>
          </cell>
          <cell r="E384" t="str">
            <v>10 dias</v>
          </cell>
          <cell r="F384">
            <v>38814.333333333336</v>
          </cell>
          <cell r="G384">
            <v>38824.333333333336</v>
          </cell>
          <cell r="H384">
            <v>38824.333333333336</v>
          </cell>
          <cell r="I384">
            <v>38833.729166666664</v>
          </cell>
          <cell r="J384">
            <v>38839.729166666664</v>
          </cell>
          <cell r="K384" t="str">
            <v>NA</v>
          </cell>
          <cell r="L384">
            <v>0.11</v>
          </cell>
          <cell r="M384">
            <v>2.5</v>
          </cell>
          <cell r="N384">
            <v>2.25</v>
          </cell>
          <cell r="O384">
            <v>90</v>
          </cell>
          <cell r="P384">
            <v>90</v>
          </cell>
          <cell r="Q384" t="str">
            <v>14II</v>
          </cell>
          <cell r="S384" t="str">
            <v>EQUIPE PRO</v>
          </cell>
          <cell r="T384">
            <v>38839</v>
          </cell>
        </row>
        <row r="385">
          <cell r="D385" t="str">
            <v>Estrutura Metálica</v>
          </cell>
          <cell r="E385" t="str">
            <v>15 dias</v>
          </cell>
          <cell r="F385" t="str">
            <v>NA</v>
          </cell>
          <cell r="G385">
            <v>38911.333333333336</v>
          </cell>
          <cell r="H385">
            <v>38911.333333333336</v>
          </cell>
          <cell r="I385" t="str">
            <v>NA</v>
          </cell>
          <cell r="J385">
            <v>38931.729166666664</v>
          </cell>
          <cell r="K385" t="str">
            <v>NA</v>
          </cell>
          <cell r="L385">
            <v>1.1499999999999999</v>
          </cell>
          <cell r="M385">
            <v>26.38</v>
          </cell>
          <cell r="N385">
            <v>23.74</v>
          </cell>
          <cell r="O385">
            <v>90</v>
          </cell>
          <cell r="P385">
            <v>90</v>
          </cell>
          <cell r="T385">
            <v>38931</v>
          </cell>
        </row>
        <row r="386">
          <cell r="B386" t="str">
            <v>BD.275.MC.01</v>
          </cell>
          <cell r="D386" t="str">
            <v>Memória De Cálculo</v>
          </cell>
          <cell r="E386" t="str">
            <v>15 dias</v>
          </cell>
          <cell r="F386" t="str">
            <v>NA</v>
          </cell>
          <cell r="G386">
            <v>38911.333333333336</v>
          </cell>
          <cell r="H386">
            <v>38911.333333333336</v>
          </cell>
          <cell r="I386" t="str">
            <v>NA</v>
          </cell>
          <cell r="J386">
            <v>38931.729166666664</v>
          </cell>
          <cell r="K386" t="str">
            <v>NA</v>
          </cell>
          <cell r="L386">
            <v>1.1499999999999999</v>
          </cell>
          <cell r="M386">
            <v>26.38</v>
          </cell>
          <cell r="N386">
            <v>23.74</v>
          </cell>
          <cell r="O386">
            <v>90</v>
          </cell>
          <cell r="P386">
            <v>90</v>
          </cell>
          <cell r="Q386">
            <v>337</v>
          </cell>
          <cell r="S386" t="str">
            <v>EQUIPE MET</v>
          </cell>
          <cell r="T386">
            <v>38931</v>
          </cell>
        </row>
        <row r="387">
          <cell r="B387" t="str">
            <v>1.1.14</v>
          </cell>
          <cell r="C387" t="str">
            <v>280A</v>
          </cell>
          <cell r="D387" t="str">
            <v>Filtragem (2C)</v>
          </cell>
          <cell r="E387" t="str">
            <v>144 dias</v>
          </cell>
          <cell r="F387">
            <v>38825.333333333336</v>
          </cell>
          <cell r="G387">
            <v>38819.333333333336</v>
          </cell>
          <cell r="H387">
            <v>38819.333333333336</v>
          </cell>
          <cell r="I387">
            <v>38947.729166666664</v>
          </cell>
          <cell r="J387">
            <v>39041.729166666664</v>
          </cell>
          <cell r="K387" t="str">
            <v>NA</v>
          </cell>
          <cell r="L387">
            <v>5.94</v>
          </cell>
          <cell r="M387">
            <v>136</v>
          </cell>
          <cell r="N387">
            <v>9.1</v>
          </cell>
          <cell r="O387">
            <v>6.69</v>
          </cell>
          <cell r="P387">
            <v>6.69</v>
          </cell>
          <cell r="T387">
            <v>39041</v>
          </cell>
        </row>
        <row r="388">
          <cell r="D388" t="str">
            <v>Projeto Básico</v>
          </cell>
          <cell r="E388" t="str">
            <v>87 dias</v>
          </cell>
          <cell r="F388">
            <v>38825.333333333336</v>
          </cell>
          <cell r="G388">
            <v>38819.333333333336</v>
          </cell>
          <cell r="H388">
            <v>38819.333333333336</v>
          </cell>
          <cell r="I388">
            <v>38873.729166666664</v>
          </cell>
          <cell r="J388">
            <v>38951.729166666664</v>
          </cell>
          <cell r="K388" t="str">
            <v>NA</v>
          </cell>
          <cell r="L388">
            <v>0.85</v>
          </cell>
          <cell r="M388">
            <v>19.5</v>
          </cell>
          <cell r="N388">
            <v>9.1</v>
          </cell>
          <cell r="O388">
            <v>46.67</v>
          </cell>
          <cell r="P388">
            <v>46.67</v>
          </cell>
          <cell r="T388">
            <v>38951</v>
          </cell>
        </row>
        <row r="389">
          <cell r="D389" t="str">
            <v>Processo</v>
          </cell>
          <cell r="E389" t="str">
            <v>2 dias</v>
          </cell>
          <cell r="F389">
            <v>38825.333333333336</v>
          </cell>
          <cell r="G389">
            <v>38939.333333333336</v>
          </cell>
          <cell r="H389">
            <v>38939.333333333336</v>
          </cell>
          <cell r="I389">
            <v>38826.729166666664</v>
          </cell>
          <cell r="J389">
            <v>38940.729166666664</v>
          </cell>
          <cell r="K389" t="str">
            <v>NA</v>
          </cell>
          <cell r="L389">
            <v>0.11</v>
          </cell>
          <cell r="M389">
            <v>2.5</v>
          </cell>
          <cell r="N389">
            <v>1.45</v>
          </cell>
          <cell r="O389">
            <v>58</v>
          </cell>
          <cell r="P389">
            <v>58</v>
          </cell>
          <cell r="T389">
            <v>38940</v>
          </cell>
        </row>
        <row r="390">
          <cell r="B390" t="str">
            <v>BP.280.FD.01</v>
          </cell>
          <cell r="D390" t="str">
            <v>Folha De Dados - Filtros/ Agitador</v>
          </cell>
          <cell r="E390" t="str">
            <v>2 dias</v>
          </cell>
          <cell r="F390">
            <v>38825.333333333336</v>
          </cell>
          <cell r="G390">
            <v>38939.333333333336</v>
          </cell>
          <cell r="H390">
            <v>38939.333333333336</v>
          </cell>
          <cell r="I390">
            <v>38826.729166666664</v>
          </cell>
          <cell r="J390">
            <v>38940.729166666664</v>
          </cell>
          <cell r="K390" t="str">
            <v>NA</v>
          </cell>
          <cell r="L390">
            <v>0.11</v>
          </cell>
          <cell r="M390">
            <v>2.5</v>
          </cell>
          <cell r="N390">
            <v>1.45</v>
          </cell>
          <cell r="O390">
            <v>58</v>
          </cell>
          <cell r="P390">
            <v>58</v>
          </cell>
          <cell r="Q390" t="str">
            <v>14II</v>
          </cell>
          <cell r="S390" t="str">
            <v>EQUIPE PRO</v>
          </cell>
          <cell r="T390">
            <v>38940</v>
          </cell>
        </row>
        <row r="391">
          <cell r="D391" t="str">
            <v>Mecânica</v>
          </cell>
          <cell r="E391" t="str">
            <v>86 dias</v>
          </cell>
          <cell r="F391">
            <v>38833.333333333336</v>
          </cell>
          <cell r="G391">
            <v>38819.333333333336</v>
          </cell>
          <cell r="H391">
            <v>38819.333333333336</v>
          </cell>
          <cell r="I391">
            <v>38863.729166666664</v>
          </cell>
          <cell r="J391">
            <v>38950.729166666664</v>
          </cell>
          <cell r="K391" t="str">
            <v>NA</v>
          </cell>
          <cell r="L391">
            <v>0.48</v>
          </cell>
          <cell r="M391">
            <v>11</v>
          </cell>
          <cell r="N391">
            <v>4.05</v>
          </cell>
          <cell r="O391">
            <v>36.82</v>
          </cell>
          <cell r="P391">
            <v>36.82</v>
          </cell>
          <cell r="T391">
            <v>38950</v>
          </cell>
        </row>
        <row r="392">
          <cell r="B392" t="str">
            <v>BB.280.DB.01</v>
          </cell>
          <cell r="D392" t="str">
            <v>Desenho Básico - Planta e Cortes</v>
          </cell>
          <cell r="E392" t="str">
            <v>77 dias</v>
          </cell>
          <cell r="F392">
            <v>38833.333333333336</v>
          </cell>
          <cell r="G392">
            <v>38819.333333333336</v>
          </cell>
          <cell r="H392">
            <v>38819.333333333336</v>
          </cell>
          <cell r="I392">
            <v>38855.729166666664</v>
          </cell>
          <cell r="J392">
            <v>38933.729166666664</v>
          </cell>
          <cell r="K392" t="str">
            <v>NA</v>
          </cell>
          <cell r="L392">
            <v>0.2</v>
          </cell>
          <cell r="M392">
            <v>4.5</v>
          </cell>
          <cell r="N392">
            <v>4.05</v>
          </cell>
          <cell r="O392">
            <v>90</v>
          </cell>
          <cell r="P392">
            <v>90</v>
          </cell>
          <cell r="Q392" t="str">
            <v>14II</v>
          </cell>
          <cell r="R392" t="str">
            <v>391;392;394;400;407;397</v>
          </cell>
          <cell r="S392" t="str">
            <v>EQUIPE MEC</v>
          </cell>
          <cell r="T392">
            <v>38933</v>
          </cell>
        </row>
        <row r="393">
          <cell r="B393" t="str">
            <v>BB.280.DB.02</v>
          </cell>
          <cell r="D393" t="str">
            <v>Desenho Básico - Transportador/ Caixa Polpa</v>
          </cell>
          <cell r="E393" t="str">
            <v>9 dias</v>
          </cell>
          <cell r="F393">
            <v>38856.333333333336</v>
          </cell>
          <cell r="G393">
            <v>38936.333333333336</v>
          </cell>
          <cell r="H393" t="str">
            <v>NA</v>
          </cell>
          <cell r="I393">
            <v>38863.729166666664</v>
          </cell>
          <cell r="J393">
            <v>38950.729166666664</v>
          </cell>
          <cell r="K393" t="str">
            <v>NA</v>
          </cell>
          <cell r="L393">
            <v>0.15</v>
          </cell>
          <cell r="M393">
            <v>3.5</v>
          </cell>
          <cell r="N393">
            <v>0</v>
          </cell>
          <cell r="O393">
            <v>0</v>
          </cell>
          <cell r="P393">
            <v>0</v>
          </cell>
          <cell r="Q393">
            <v>390</v>
          </cell>
          <cell r="R393">
            <v>400</v>
          </cell>
          <cell r="S393" t="str">
            <v>EQUIPE MEC</v>
          </cell>
          <cell r="T393">
            <v>38950</v>
          </cell>
        </row>
        <row r="394">
          <cell r="B394" t="str">
            <v>BB.280.FD.01</v>
          </cell>
          <cell r="D394" t="str">
            <v>Folha De Dados - Transport. e Bombas</v>
          </cell>
          <cell r="E394" t="str">
            <v>4 dias</v>
          </cell>
          <cell r="F394">
            <v>38856.333333333336</v>
          </cell>
          <cell r="G394">
            <v>38936.333333333336</v>
          </cell>
          <cell r="H394" t="str">
            <v>NA</v>
          </cell>
          <cell r="I394">
            <v>38861.729166666664</v>
          </cell>
          <cell r="J394">
            <v>38939.729166666664</v>
          </cell>
          <cell r="K394" t="str">
            <v>NA</v>
          </cell>
          <cell r="L394">
            <v>0.13</v>
          </cell>
          <cell r="M394">
            <v>3</v>
          </cell>
          <cell r="N394">
            <v>0</v>
          </cell>
          <cell r="O394">
            <v>0</v>
          </cell>
          <cell r="P394">
            <v>0</v>
          </cell>
          <cell r="Q394">
            <v>390</v>
          </cell>
          <cell r="S394" t="str">
            <v>EQUIPE MEC</v>
          </cell>
          <cell r="T394">
            <v>38939</v>
          </cell>
        </row>
        <row r="395">
          <cell r="D395" t="str">
            <v>Tubulação</v>
          </cell>
          <cell r="E395" t="str">
            <v>45 dias</v>
          </cell>
          <cell r="F395">
            <v>38856.333333333336</v>
          </cell>
          <cell r="G395">
            <v>38887.333333333336</v>
          </cell>
          <cell r="H395">
            <v>38887.333333333336</v>
          </cell>
          <cell r="I395">
            <v>38873.729166666664</v>
          </cell>
          <cell r="J395">
            <v>38951.729166666664</v>
          </cell>
          <cell r="K395" t="str">
            <v>NA</v>
          </cell>
          <cell r="L395">
            <v>0.26</v>
          </cell>
          <cell r="M395">
            <v>6</v>
          </cell>
          <cell r="N395">
            <v>3.6</v>
          </cell>
          <cell r="O395">
            <v>60</v>
          </cell>
          <cell r="P395">
            <v>60</v>
          </cell>
          <cell r="T395">
            <v>38951</v>
          </cell>
        </row>
        <row r="396">
          <cell r="B396" t="str">
            <v>BH.280.DB.01</v>
          </cell>
          <cell r="D396" t="str">
            <v>Desenho Básico</v>
          </cell>
          <cell r="E396" t="str">
            <v>10 dias</v>
          </cell>
          <cell r="F396">
            <v>38856.333333333336</v>
          </cell>
          <cell r="G396">
            <v>38936.333333333336</v>
          </cell>
          <cell r="H396" t="str">
            <v>NA</v>
          </cell>
          <cell r="I396">
            <v>38865.729166666664</v>
          </cell>
          <cell r="J396">
            <v>38951.729166666664</v>
          </cell>
          <cell r="K396" t="str">
            <v>NA</v>
          </cell>
          <cell r="L396">
            <v>0.09</v>
          </cell>
          <cell r="M396">
            <v>2</v>
          </cell>
          <cell r="N396">
            <v>0</v>
          </cell>
          <cell r="O396">
            <v>0</v>
          </cell>
          <cell r="P396">
            <v>0</v>
          </cell>
          <cell r="Q396" t="str">
            <v>14II;39II;390</v>
          </cell>
          <cell r="R396">
            <v>403</v>
          </cell>
          <cell r="S396" t="str">
            <v>EQUIPE TUB[60%]</v>
          </cell>
          <cell r="T396">
            <v>38951</v>
          </cell>
        </row>
        <row r="397">
          <cell r="B397" t="str">
            <v>BH.280.MC.01</v>
          </cell>
          <cell r="D397" t="str">
            <v>Memória De Cálculo - Bombas</v>
          </cell>
          <cell r="E397" t="str">
            <v>8 dias</v>
          </cell>
          <cell r="F397">
            <v>38866.333333333336</v>
          </cell>
          <cell r="G397">
            <v>38887.333333333336</v>
          </cell>
          <cell r="H397">
            <v>38887.333333333336</v>
          </cell>
          <cell r="I397">
            <v>38873.729166666664</v>
          </cell>
          <cell r="J397">
            <v>38896.729166666664</v>
          </cell>
          <cell r="K397" t="str">
            <v>NA</v>
          </cell>
          <cell r="L397">
            <v>0.17</v>
          </cell>
          <cell r="M397">
            <v>4</v>
          </cell>
          <cell r="N397">
            <v>3.6</v>
          </cell>
          <cell r="O397">
            <v>90</v>
          </cell>
          <cell r="P397">
            <v>90</v>
          </cell>
          <cell r="Q397" t="str">
            <v>39II</v>
          </cell>
          <cell r="S397" t="str">
            <v>EQUIPE TUB</v>
          </cell>
          <cell r="T397">
            <v>38896</v>
          </cell>
        </row>
        <row r="398">
          <cell r="D398" t="str">
            <v>Estrutura Metálica</v>
          </cell>
          <cell r="E398" t="str">
            <v>10 dias</v>
          </cell>
          <cell r="F398" t="str">
            <v>NA</v>
          </cell>
          <cell r="G398">
            <v>38936.333333333336</v>
          </cell>
          <cell r="H398" t="str">
            <v>NA</v>
          </cell>
          <cell r="I398" t="str">
            <v>NA</v>
          </cell>
          <cell r="J398">
            <v>38951.729166666664</v>
          </cell>
          <cell r="K398" t="str">
            <v>NA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 t="str">
            <v>#ERRO</v>
          </cell>
          <cell r="T398">
            <v>38951</v>
          </cell>
        </row>
        <row r="399">
          <cell r="B399" t="str">
            <v>BD.280.MC</v>
          </cell>
          <cell r="D399" t="str">
            <v>Memória De Cálculo</v>
          </cell>
          <cell r="E399" t="str">
            <v>10 dias</v>
          </cell>
          <cell r="F399" t="str">
            <v>NA</v>
          </cell>
          <cell r="G399">
            <v>38936.333333333336</v>
          </cell>
          <cell r="H399" t="str">
            <v>NA</v>
          </cell>
          <cell r="I399" t="str">
            <v>NA</v>
          </cell>
          <cell r="J399">
            <v>38951.729166666664</v>
          </cell>
          <cell r="K399" t="str">
            <v>NA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 t="str">
            <v>#ERRO</v>
          </cell>
          <cell r="Q399">
            <v>390</v>
          </cell>
          <cell r="R399">
            <v>407</v>
          </cell>
          <cell r="S399" t="str">
            <v>EQUIPE MET</v>
          </cell>
          <cell r="T399">
            <v>38951</v>
          </cell>
        </row>
        <row r="400">
          <cell r="D400" t="str">
            <v>Projeto Detalhado</v>
          </cell>
          <cell r="E400" t="str">
            <v>59 dias</v>
          </cell>
          <cell r="F400">
            <v>38887.333333333336</v>
          </cell>
          <cell r="G400">
            <v>38950.333333333336</v>
          </cell>
          <cell r="H400" t="str">
            <v>NA</v>
          </cell>
          <cell r="I400">
            <v>38947.729166666664</v>
          </cell>
          <cell r="J400">
            <v>39041.729166666664</v>
          </cell>
          <cell r="K400" t="str">
            <v>NA</v>
          </cell>
          <cell r="L400">
            <v>5.09</v>
          </cell>
          <cell r="M400">
            <v>116.5</v>
          </cell>
          <cell r="N400">
            <v>0</v>
          </cell>
          <cell r="O400">
            <v>0</v>
          </cell>
          <cell r="P400">
            <v>0</v>
          </cell>
          <cell r="T400">
            <v>39041</v>
          </cell>
        </row>
        <row r="401">
          <cell r="D401" t="str">
            <v>Mecânica</v>
          </cell>
          <cell r="E401" t="str">
            <v>7 dias</v>
          </cell>
          <cell r="F401">
            <v>38887.333333333336</v>
          </cell>
          <cell r="G401">
            <v>38950.333333333336</v>
          </cell>
          <cell r="H401" t="str">
            <v>NA</v>
          </cell>
          <cell r="I401">
            <v>38908.729166666664</v>
          </cell>
          <cell r="J401">
            <v>38958.729166666664</v>
          </cell>
          <cell r="K401" t="str">
            <v>NA</v>
          </cell>
          <cell r="L401">
            <v>0.31</v>
          </cell>
          <cell r="M401">
            <v>7</v>
          </cell>
          <cell r="N401">
            <v>0</v>
          </cell>
          <cell r="O401">
            <v>0</v>
          </cell>
          <cell r="P401">
            <v>0</v>
          </cell>
          <cell r="T401">
            <v>38958</v>
          </cell>
        </row>
        <row r="402">
          <cell r="B402" t="str">
            <v>DB.280.DD.01</v>
          </cell>
          <cell r="D402" t="str">
            <v>Desenho De Detalhamento - Chutes</v>
          </cell>
          <cell r="E402" t="str">
            <v>5 dias</v>
          </cell>
          <cell r="F402">
            <v>38887.333333333336</v>
          </cell>
          <cell r="G402">
            <v>38952.333333333336</v>
          </cell>
          <cell r="H402" t="str">
            <v>NA</v>
          </cell>
          <cell r="I402">
            <v>38894.729166666664</v>
          </cell>
          <cell r="J402">
            <v>38958.729166666664</v>
          </cell>
          <cell r="K402" t="str">
            <v>NA</v>
          </cell>
          <cell r="L402">
            <v>0.09</v>
          </cell>
          <cell r="M402">
            <v>2</v>
          </cell>
          <cell r="N402">
            <v>0</v>
          </cell>
          <cell r="O402">
            <v>0</v>
          </cell>
          <cell r="P402">
            <v>0</v>
          </cell>
          <cell r="Q402" t="str">
            <v>30TI+10 dias;390;391</v>
          </cell>
          <cell r="R402" t="str">
            <v>401TT</v>
          </cell>
          <cell r="S402" t="str">
            <v>EQUIPE MEC</v>
          </cell>
          <cell r="T402">
            <v>38958</v>
          </cell>
        </row>
        <row r="403">
          <cell r="B403" t="str">
            <v>DB.280.DM.01</v>
          </cell>
          <cell r="D403" t="str">
            <v>Diagrama De Montagem</v>
          </cell>
          <cell r="E403" t="str">
            <v>7 dias</v>
          </cell>
          <cell r="F403">
            <v>38895.333333333336</v>
          </cell>
          <cell r="G403">
            <v>38950.333333333336</v>
          </cell>
          <cell r="H403" t="str">
            <v>NA</v>
          </cell>
          <cell r="I403">
            <v>38908.729166666664</v>
          </cell>
          <cell r="J403">
            <v>38958.729166666664</v>
          </cell>
          <cell r="K403" t="str">
            <v>NA</v>
          </cell>
          <cell r="L403">
            <v>0.22</v>
          </cell>
          <cell r="M403">
            <v>5</v>
          </cell>
          <cell r="N403">
            <v>0</v>
          </cell>
          <cell r="O403">
            <v>0</v>
          </cell>
          <cell r="P403">
            <v>0</v>
          </cell>
          <cell r="Q403" t="str">
            <v>400TT</v>
          </cell>
          <cell r="S403" t="str">
            <v>EQUIPE MEC</v>
          </cell>
          <cell r="T403">
            <v>38958</v>
          </cell>
        </row>
        <row r="404">
          <cell r="D404" t="str">
            <v>Tubulação</v>
          </cell>
          <cell r="E404" t="str">
            <v>57 dias</v>
          </cell>
          <cell r="F404">
            <v>38895.333333333336</v>
          </cell>
          <cell r="G404">
            <v>38952.333333333336</v>
          </cell>
          <cell r="H404" t="str">
            <v>NA</v>
          </cell>
          <cell r="I404">
            <v>38947.729166666664</v>
          </cell>
          <cell r="J404">
            <v>39041.729166666664</v>
          </cell>
          <cell r="K404" t="str">
            <v>NA</v>
          </cell>
          <cell r="L404">
            <v>2.14</v>
          </cell>
          <cell r="M404">
            <v>49</v>
          </cell>
          <cell r="N404">
            <v>0</v>
          </cell>
          <cell r="O404">
            <v>0</v>
          </cell>
          <cell r="P404">
            <v>0</v>
          </cell>
          <cell r="T404">
            <v>39041</v>
          </cell>
        </row>
        <row r="405">
          <cell r="B405" t="str">
            <v>DH.280.DD.01</v>
          </cell>
          <cell r="D405" t="str">
            <v>Desenho De Detalhamento - Planta Tubulação</v>
          </cell>
          <cell r="E405" t="str">
            <v>33 dias</v>
          </cell>
          <cell r="F405">
            <v>38895.333333333336</v>
          </cell>
          <cell r="G405">
            <v>38952.333333333336</v>
          </cell>
          <cell r="H405" t="str">
            <v>NA</v>
          </cell>
          <cell r="I405">
            <v>38944.729166666664</v>
          </cell>
          <cell r="J405">
            <v>39000.729166666664</v>
          </cell>
          <cell r="K405" t="str">
            <v>NA</v>
          </cell>
          <cell r="L405">
            <v>1.18</v>
          </cell>
          <cell r="M405">
            <v>27</v>
          </cell>
          <cell r="N405">
            <v>0</v>
          </cell>
          <cell r="O405">
            <v>0</v>
          </cell>
          <cell r="P405">
            <v>0</v>
          </cell>
          <cell r="Q405" t="str">
            <v>39II;394</v>
          </cell>
          <cell r="R405" t="str">
            <v>404;409</v>
          </cell>
          <cell r="S405" t="str">
            <v>EQUIPE TUB</v>
          </cell>
          <cell r="T405">
            <v>39000</v>
          </cell>
        </row>
        <row r="406">
          <cell r="B406" t="str">
            <v>DH.280.IS.01</v>
          </cell>
          <cell r="D406" t="str">
            <v>Isométrico</v>
          </cell>
          <cell r="E406" t="str">
            <v>22 dias</v>
          </cell>
          <cell r="F406">
            <v>38895.333333333336</v>
          </cell>
          <cell r="G406">
            <v>39001.333333333336</v>
          </cell>
          <cell r="H406" t="str">
            <v>NA</v>
          </cell>
          <cell r="I406">
            <v>38932.729166666664</v>
          </cell>
          <cell r="J406">
            <v>39037.729166666664</v>
          </cell>
          <cell r="K406" t="str">
            <v>NA</v>
          </cell>
          <cell r="L406">
            <v>0.79</v>
          </cell>
          <cell r="M406">
            <v>18</v>
          </cell>
          <cell r="N406">
            <v>0</v>
          </cell>
          <cell r="O406">
            <v>0</v>
          </cell>
          <cell r="P406">
            <v>0</v>
          </cell>
          <cell r="Q406">
            <v>403</v>
          </cell>
          <cell r="R406">
            <v>405</v>
          </cell>
          <cell r="S406" t="str">
            <v>EQUIPE TUB</v>
          </cell>
          <cell r="T406">
            <v>39037</v>
          </cell>
        </row>
        <row r="407">
          <cell r="B407" t="str">
            <v>DH.280.LM.01</v>
          </cell>
          <cell r="D407" t="str">
            <v>Lista De Materiais</v>
          </cell>
          <cell r="E407" t="str">
            <v>2 dias</v>
          </cell>
          <cell r="F407">
            <v>38945.333333333336</v>
          </cell>
          <cell r="G407">
            <v>39038.333333333336</v>
          </cell>
          <cell r="H407" t="str">
            <v>NA</v>
          </cell>
          <cell r="I407">
            <v>38947.729166666664</v>
          </cell>
          <cell r="J407">
            <v>39041.729166666664</v>
          </cell>
          <cell r="K407" t="str">
            <v>NA</v>
          </cell>
          <cell r="L407">
            <v>0.17</v>
          </cell>
          <cell r="M407">
            <v>4</v>
          </cell>
          <cell r="N407">
            <v>0</v>
          </cell>
          <cell r="O407">
            <v>0</v>
          </cell>
          <cell r="P407">
            <v>0</v>
          </cell>
          <cell r="Q407">
            <v>404</v>
          </cell>
          <cell r="S407" t="str">
            <v>EQUIPE TUB</v>
          </cell>
          <cell r="T407">
            <v>39041</v>
          </cell>
        </row>
        <row r="408">
          <cell r="D408" t="str">
            <v>Civil</v>
          </cell>
          <cell r="E408" t="str">
            <v>7 dias</v>
          </cell>
          <cell r="F408">
            <v>38895.333333333336</v>
          </cell>
          <cell r="G408">
            <v>38952.333333333336</v>
          </cell>
          <cell r="H408" t="str">
            <v>NA</v>
          </cell>
          <cell r="I408">
            <v>38908.729166666664</v>
          </cell>
          <cell r="J408">
            <v>38960.729166666664</v>
          </cell>
          <cell r="K408" t="str">
            <v>NA</v>
          </cell>
          <cell r="L408">
            <v>0.22</v>
          </cell>
          <cell r="M408">
            <v>5</v>
          </cell>
          <cell r="N408">
            <v>0</v>
          </cell>
          <cell r="O408">
            <v>0</v>
          </cell>
          <cell r="P408">
            <v>0</v>
          </cell>
          <cell r="T408">
            <v>38960</v>
          </cell>
        </row>
        <row r="409">
          <cell r="B409" t="str">
            <v>DC.280.DD.01</v>
          </cell>
          <cell r="D409" t="str">
            <v>Desenho De Detalhamento - Fundações, Bases e Pisos</v>
          </cell>
          <cell r="E409" t="str">
            <v>7 dias</v>
          </cell>
          <cell r="F409">
            <v>38895.333333333336</v>
          </cell>
          <cell r="G409">
            <v>38952.333333333336</v>
          </cell>
          <cell r="H409" t="str">
            <v>NA</v>
          </cell>
          <cell r="I409">
            <v>38908.729166666664</v>
          </cell>
          <cell r="J409">
            <v>38960.729166666664</v>
          </cell>
          <cell r="K409" t="str">
            <v>NA</v>
          </cell>
          <cell r="L409">
            <v>0.22</v>
          </cell>
          <cell r="M409">
            <v>5</v>
          </cell>
          <cell r="N409">
            <v>0</v>
          </cell>
          <cell r="O409">
            <v>0</v>
          </cell>
          <cell r="P409">
            <v>0</v>
          </cell>
          <cell r="Q409" t="str">
            <v>390;397</v>
          </cell>
          <cell r="R409" t="str">
            <v>414;291</v>
          </cell>
          <cell r="S409" t="str">
            <v>EQUIPE CIV</v>
          </cell>
          <cell r="T409">
            <v>38960</v>
          </cell>
        </row>
        <row r="410">
          <cell r="D410" t="str">
            <v>Estrutura Metálica</v>
          </cell>
          <cell r="E410" t="str">
            <v>22 dias</v>
          </cell>
          <cell r="F410">
            <v>38895.333333333336</v>
          </cell>
          <cell r="G410">
            <v>39001.333333333336</v>
          </cell>
          <cell r="H410" t="str">
            <v>NA</v>
          </cell>
          <cell r="I410">
            <v>38924.729166666664</v>
          </cell>
          <cell r="J410">
            <v>39037.729166666664</v>
          </cell>
          <cell r="K410" t="str">
            <v>NA</v>
          </cell>
          <cell r="L410">
            <v>1.81</v>
          </cell>
          <cell r="M410">
            <v>41.5</v>
          </cell>
          <cell r="N410">
            <v>0</v>
          </cell>
          <cell r="O410">
            <v>0</v>
          </cell>
          <cell r="P410">
            <v>0</v>
          </cell>
          <cell r="T410">
            <v>39037</v>
          </cell>
        </row>
        <row r="411">
          <cell r="B411" t="str">
            <v>DD.280.DP.01</v>
          </cell>
          <cell r="D411" t="str">
            <v>Desenho De Projeto</v>
          </cell>
          <cell r="E411" t="str">
            <v>21 dias</v>
          </cell>
          <cell r="F411">
            <v>38895.333333333336</v>
          </cell>
          <cell r="G411">
            <v>39001.333333333336</v>
          </cell>
          <cell r="H411" t="str">
            <v>NA</v>
          </cell>
          <cell r="I411">
            <v>38923.729166666664</v>
          </cell>
          <cell r="J411">
            <v>39035.729166666664</v>
          </cell>
          <cell r="K411" t="str">
            <v>NA</v>
          </cell>
          <cell r="L411">
            <v>0.83</v>
          </cell>
          <cell r="M411">
            <v>19</v>
          </cell>
          <cell r="N411">
            <v>0</v>
          </cell>
          <cell r="O411">
            <v>0</v>
          </cell>
          <cell r="P411">
            <v>0</v>
          </cell>
          <cell r="Q411">
            <v>403</v>
          </cell>
          <cell r="R411" t="str">
            <v>410;411II</v>
          </cell>
          <cell r="S411" t="str">
            <v>EQUIPE MET</v>
          </cell>
          <cell r="T411">
            <v>39035</v>
          </cell>
        </row>
        <row r="412">
          <cell r="B412" t="str">
            <v>DD.280.LM.01</v>
          </cell>
          <cell r="D412" t="str">
            <v>Lista De Materiais</v>
          </cell>
          <cell r="E412" t="str">
            <v>1 dia</v>
          </cell>
          <cell r="F412">
            <v>38924.333333333336</v>
          </cell>
          <cell r="G412">
            <v>39037.333333333336</v>
          </cell>
          <cell r="H412" t="str">
            <v>NA</v>
          </cell>
          <cell r="I412">
            <v>38924.729166666664</v>
          </cell>
          <cell r="J412">
            <v>39037.729166666664</v>
          </cell>
          <cell r="K412" t="str">
            <v>NA</v>
          </cell>
          <cell r="L412">
            <v>0.01</v>
          </cell>
          <cell r="M412">
            <v>0.25</v>
          </cell>
          <cell r="N412">
            <v>0</v>
          </cell>
          <cell r="O412">
            <v>0</v>
          </cell>
          <cell r="P412">
            <v>0</v>
          </cell>
          <cell r="Q412">
            <v>409</v>
          </cell>
          <cell r="S412" t="str">
            <v>EQUIPE MET</v>
          </cell>
          <cell r="T412">
            <v>39037</v>
          </cell>
        </row>
        <row r="413">
          <cell r="B413" t="str">
            <v>DD.280.MC.01</v>
          </cell>
          <cell r="D413" t="str">
            <v>Memória De Cálculo</v>
          </cell>
          <cell r="E413" t="str">
            <v>22 dias</v>
          </cell>
          <cell r="F413">
            <v>38924.333333333336</v>
          </cell>
          <cell r="G413">
            <v>39001.333333333336</v>
          </cell>
          <cell r="H413" t="str">
            <v>NA</v>
          </cell>
          <cell r="I413">
            <v>38924.729166666664</v>
          </cell>
          <cell r="J413">
            <v>39037.729166666664</v>
          </cell>
          <cell r="K413" t="str">
            <v>NA</v>
          </cell>
          <cell r="L413">
            <v>0.97</v>
          </cell>
          <cell r="M413">
            <v>22.25</v>
          </cell>
          <cell r="N413">
            <v>0</v>
          </cell>
          <cell r="O413">
            <v>0</v>
          </cell>
          <cell r="P413">
            <v>0</v>
          </cell>
          <cell r="Q413" t="str">
            <v>409II</v>
          </cell>
          <cell r="S413" t="str">
            <v>EQUIPE MET</v>
          </cell>
          <cell r="T413">
            <v>39037</v>
          </cell>
        </row>
        <row r="414">
          <cell r="D414" t="str">
            <v>Elétrica</v>
          </cell>
          <cell r="E414" t="str">
            <v>26 dias</v>
          </cell>
          <cell r="F414">
            <v>38908.333333333336</v>
          </cell>
          <cell r="G414">
            <v>38961.333333333336</v>
          </cell>
          <cell r="H414" t="str">
            <v>NA</v>
          </cell>
          <cell r="I414">
            <v>38929.729166666664</v>
          </cell>
          <cell r="J414">
            <v>39000.729166666664</v>
          </cell>
          <cell r="K414" t="str">
            <v>NA</v>
          </cell>
          <cell r="L414">
            <v>0.52</v>
          </cell>
          <cell r="M414">
            <v>12</v>
          </cell>
          <cell r="N414">
            <v>0</v>
          </cell>
          <cell r="O414">
            <v>0</v>
          </cell>
          <cell r="P414">
            <v>0</v>
          </cell>
          <cell r="T414">
            <v>39000</v>
          </cell>
        </row>
        <row r="415">
          <cell r="D415" t="str">
            <v>Desenho De Detalhamento</v>
          </cell>
          <cell r="E415" t="str">
            <v>26 dias</v>
          </cell>
          <cell r="F415">
            <v>38908.333333333336</v>
          </cell>
          <cell r="G415">
            <v>38961.333333333336</v>
          </cell>
          <cell r="H415" t="str">
            <v>NA</v>
          </cell>
          <cell r="I415">
            <v>38929.729166666664</v>
          </cell>
          <cell r="J415">
            <v>39000.729166666664</v>
          </cell>
          <cell r="K415" t="str">
            <v>NA</v>
          </cell>
          <cell r="L415">
            <v>0.52</v>
          </cell>
          <cell r="M415">
            <v>12</v>
          </cell>
          <cell r="N415">
            <v>0</v>
          </cell>
          <cell r="O415">
            <v>0</v>
          </cell>
          <cell r="P415">
            <v>0</v>
          </cell>
          <cell r="T415">
            <v>39000</v>
          </cell>
        </row>
        <row r="416">
          <cell r="B416" t="str">
            <v>DE.280.DD.01</v>
          </cell>
          <cell r="D416" t="str">
            <v>Disposição De Força, Controle e Aterramento</v>
          </cell>
          <cell r="E416" t="str">
            <v>15 dias</v>
          </cell>
          <cell r="F416">
            <v>38908.333333333336</v>
          </cell>
          <cell r="G416">
            <v>38961.333333333336</v>
          </cell>
          <cell r="H416" t="str">
            <v>NA</v>
          </cell>
          <cell r="I416">
            <v>38929.729166666664</v>
          </cell>
          <cell r="J416">
            <v>38985.729166666664</v>
          </cell>
          <cell r="K416" t="str">
            <v>NA</v>
          </cell>
          <cell r="L416">
            <v>0.31</v>
          </cell>
          <cell r="M416">
            <v>7</v>
          </cell>
          <cell r="N416">
            <v>0</v>
          </cell>
          <cell r="O416">
            <v>0</v>
          </cell>
          <cell r="P416">
            <v>0</v>
          </cell>
          <cell r="Q416">
            <v>407</v>
          </cell>
          <cell r="R416">
            <v>415</v>
          </cell>
          <cell r="S416" t="str">
            <v>EQUIPE ELE</v>
          </cell>
          <cell r="T416">
            <v>38985</v>
          </cell>
        </row>
        <row r="417">
          <cell r="B417" t="str">
            <v>DE.280.DD.02</v>
          </cell>
          <cell r="D417" t="str">
            <v>Iluminação</v>
          </cell>
          <cell r="E417" t="str">
            <v>11 dias</v>
          </cell>
          <cell r="F417">
            <v>38908.333333333336</v>
          </cell>
          <cell r="G417">
            <v>38986.333333333336</v>
          </cell>
          <cell r="H417" t="str">
            <v>NA</v>
          </cell>
          <cell r="I417">
            <v>38929.729166666664</v>
          </cell>
          <cell r="J417">
            <v>39000.729166666664</v>
          </cell>
          <cell r="K417" t="str">
            <v>NA</v>
          </cell>
          <cell r="L417">
            <v>0.22</v>
          </cell>
          <cell r="M417">
            <v>5</v>
          </cell>
          <cell r="N417">
            <v>0</v>
          </cell>
          <cell r="O417">
            <v>0</v>
          </cell>
          <cell r="P417">
            <v>0</v>
          </cell>
          <cell r="Q417">
            <v>414</v>
          </cell>
          <cell r="S417" t="str">
            <v>EQUIPE ELE</v>
          </cell>
          <cell r="T417">
            <v>39000</v>
          </cell>
        </row>
        <row r="418">
          <cell r="D418" t="str">
            <v>Instrumentação</v>
          </cell>
          <cell r="E418" t="str">
            <v>8 dias</v>
          </cell>
          <cell r="F418">
            <v>38895.333333333336</v>
          </cell>
          <cell r="G418">
            <v>39013.333333333336</v>
          </cell>
          <cell r="H418" t="str">
            <v>NA</v>
          </cell>
          <cell r="I418">
            <v>38905.729166666664</v>
          </cell>
          <cell r="J418">
            <v>39022.729166666664</v>
          </cell>
          <cell r="K418" t="str">
            <v>NA</v>
          </cell>
          <cell r="L418">
            <v>0.09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T418">
            <v>39022</v>
          </cell>
        </row>
        <row r="419">
          <cell r="B419" t="str">
            <v>DT.280.AJ.01</v>
          </cell>
          <cell r="D419" t="str">
            <v>Arranjos/ Layout’s/ Plano Diretor - Locação De Instrumentos</v>
          </cell>
          <cell r="E419" t="str">
            <v>8 dias</v>
          </cell>
          <cell r="F419">
            <v>38895.333333333336</v>
          </cell>
          <cell r="G419">
            <v>39013.333333333336</v>
          </cell>
          <cell r="H419" t="str">
            <v>NA</v>
          </cell>
          <cell r="I419">
            <v>38905.729166666664</v>
          </cell>
          <cell r="J419">
            <v>39022.729166666664</v>
          </cell>
          <cell r="K419" t="str">
            <v>NA</v>
          </cell>
          <cell r="L419">
            <v>0.09</v>
          </cell>
          <cell r="M419">
            <v>2</v>
          </cell>
          <cell r="N419">
            <v>0</v>
          </cell>
          <cell r="O419">
            <v>0</v>
          </cell>
          <cell r="P419">
            <v>0</v>
          </cell>
          <cell r="Q419">
            <v>82</v>
          </cell>
          <cell r="R419" t="str">
            <v>205;302</v>
          </cell>
          <cell r="S419" t="str">
            <v>EQUIPE TSA</v>
          </cell>
          <cell r="T419">
            <v>39022</v>
          </cell>
        </row>
        <row r="420">
          <cell r="B420" t="str">
            <v>1.1.15</v>
          </cell>
          <cell r="C420" t="str">
            <v>290A</v>
          </cell>
          <cell r="D420" t="str">
            <v>Estocagem/ Carregamento Ferrovia (1D)</v>
          </cell>
          <cell r="E420" t="str">
            <v>189 dias</v>
          </cell>
          <cell r="F420">
            <v>38783.333333333336</v>
          </cell>
          <cell r="G420">
            <v>38783.333333333336</v>
          </cell>
          <cell r="H420">
            <v>38783.333333333336</v>
          </cell>
          <cell r="I420" t="str">
            <v>NA</v>
          </cell>
          <cell r="J420">
            <v>39066.729166666664</v>
          </cell>
          <cell r="K420" t="str">
            <v>NA</v>
          </cell>
          <cell r="L420">
            <v>8.65</v>
          </cell>
          <cell r="M420">
            <v>197.88</v>
          </cell>
          <cell r="N420">
            <v>3.6</v>
          </cell>
          <cell r="O420">
            <v>1.82</v>
          </cell>
          <cell r="P420">
            <v>1.82</v>
          </cell>
          <cell r="T420">
            <v>39066</v>
          </cell>
        </row>
        <row r="421">
          <cell r="D421" t="str">
            <v>Projeto Básico</v>
          </cell>
          <cell r="E421" t="str">
            <v>127 dias</v>
          </cell>
          <cell r="F421">
            <v>38783.333333333336</v>
          </cell>
          <cell r="G421">
            <v>38783.333333333336</v>
          </cell>
          <cell r="H421">
            <v>38783.333333333336</v>
          </cell>
          <cell r="I421">
            <v>38789.729166666664</v>
          </cell>
          <cell r="J421">
            <v>38973.729166666664</v>
          </cell>
          <cell r="K421" t="str">
            <v>NA</v>
          </cell>
          <cell r="L421">
            <v>1.54</v>
          </cell>
          <cell r="M421">
            <v>35.130000000000003</v>
          </cell>
          <cell r="N421">
            <v>3.6</v>
          </cell>
          <cell r="O421">
            <v>10.25</v>
          </cell>
          <cell r="P421">
            <v>10.25</v>
          </cell>
          <cell r="T421">
            <v>38973</v>
          </cell>
        </row>
        <row r="422">
          <cell r="D422" t="str">
            <v>Processo</v>
          </cell>
          <cell r="E422" t="str">
            <v>20 dias</v>
          </cell>
          <cell r="F422">
            <v>38783.333333333336</v>
          </cell>
          <cell r="G422">
            <v>38783.333333333336</v>
          </cell>
          <cell r="H422">
            <v>38783.333333333336</v>
          </cell>
          <cell r="I422">
            <v>38789.729166666664</v>
          </cell>
          <cell r="J422">
            <v>38810.729166666664</v>
          </cell>
          <cell r="K422" t="str">
            <v>NA</v>
          </cell>
          <cell r="L422">
            <v>0.08</v>
          </cell>
          <cell r="M422">
            <v>1.75</v>
          </cell>
          <cell r="N422">
            <v>1.58</v>
          </cell>
          <cell r="O422">
            <v>90</v>
          </cell>
          <cell r="P422">
            <v>90</v>
          </cell>
          <cell r="T422">
            <v>38810</v>
          </cell>
        </row>
        <row r="423">
          <cell r="B423" t="str">
            <v>BP.290.RT.01</v>
          </cell>
          <cell r="D423" t="str">
            <v>Relatório Técnico - Estudos Viabilidade Carregamento</v>
          </cell>
          <cell r="E423" t="str">
            <v>20 dias</v>
          </cell>
          <cell r="F423">
            <v>38783.333333333336</v>
          </cell>
          <cell r="G423">
            <v>38783.333333333336</v>
          </cell>
          <cell r="H423">
            <v>38783.333333333336</v>
          </cell>
          <cell r="I423">
            <v>38789.729166666664</v>
          </cell>
          <cell r="J423">
            <v>38810.729166666664</v>
          </cell>
          <cell r="K423" t="str">
            <v>NA</v>
          </cell>
          <cell r="L423">
            <v>0.08</v>
          </cell>
          <cell r="M423">
            <v>1.75</v>
          </cell>
          <cell r="N423">
            <v>1.58</v>
          </cell>
          <cell r="O423">
            <v>90</v>
          </cell>
          <cell r="P423">
            <v>90</v>
          </cell>
          <cell r="Q423" t="str">
            <v>14II</v>
          </cell>
          <cell r="S423" t="str">
            <v>EQUIPE PRO</v>
          </cell>
          <cell r="T423">
            <v>38810</v>
          </cell>
        </row>
        <row r="424">
          <cell r="D424" t="str">
            <v>Mecânica</v>
          </cell>
          <cell r="E424" t="str">
            <v>18 dias</v>
          </cell>
          <cell r="F424" t="str">
            <v>NA</v>
          </cell>
          <cell r="G424">
            <v>38940.333333333336</v>
          </cell>
          <cell r="H424" t="str">
            <v>NA</v>
          </cell>
          <cell r="I424" t="str">
            <v>NA</v>
          </cell>
          <cell r="J424">
            <v>38971.729166666664</v>
          </cell>
          <cell r="K424" t="str">
            <v>NA</v>
          </cell>
          <cell r="L424">
            <v>0.94</v>
          </cell>
          <cell r="M424">
            <v>21.5</v>
          </cell>
          <cell r="N424">
            <v>0</v>
          </cell>
          <cell r="O424">
            <v>0</v>
          </cell>
          <cell r="P424">
            <v>0</v>
          </cell>
          <cell r="T424">
            <v>38971</v>
          </cell>
        </row>
        <row r="425">
          <cell r="D425" t="str">
            <v>Desenho Básico</v>
          </cell>
          <cell r="E425" t="str">
            <v>18 dias</v>
          </cell>
          <cell r="F425" t="str">
            <v>NA</v>
          </cell>
          <cell r="G425">
            <v>38940.333333333336</v>
          </cell>
          <cell r="H425" t="str">
            <v>NA</v>
          </cell>
          <cell r="I425" t="str">
            <v>NA</v>
          </cell>
          <cell r="J425">
            <v>38971.729166666664</v>
          </cell>
          <cell r="K425" t="str">
            <v>NA</v>
          </cell>
          <cell r="L425">
            <v>0.61</v>
          </cell>
          <cell r="M425">
            <v>14</v>
          </cell>
          <cell r="N425">
            <v>0</v>
          </cell>
          <cell r="O425">
            <v>0</v>
          </cell>
          <cell r="P425">
            <v>0</v>
          </cell>
          <cell r="R425">
            <v>436</v>
          </cell>
          <cell r="T425">
            <v>38971</v>
          </cell>
        </row>
        <row r="426">
          <cell r="B426" t="str">
            <v>BB.290.DB.01</v>
          </cell>
          <cell r="D426" t="str">
            <v>Arranjo Geral</v>
          </cell>
          <cell r="E426" t="str">
            <v>10 dias</v>
          </cell>
          <cell r="F426" t="str">
            <v>NA</v>
          </cell>
          <cell r="G426">
            <v>38940.333333333336</v>
          </cell>
          <cell r="H426" t="str">
            <v>NA</v>
          </cell>
          <cell r="I426" t="str">
            <v>NA</v>
          </cell>
          <cell r="J426">
            <v>38957.729166666664</v>
          </cell>
          <cell r="K426" t="str">
            <v>NA</v>
          </cell>
          <cell r="L426">
            <v>0.31</v>
          </cell>
          <cell r="M426">
            <v>7</v>
          </cell>
          <cell r="N426">
            <v>0</v>
          </cell>
          <cell r="O426">
            <v>0</v>
          </cell>
          <cell r="P426">
            <v>0</v>
          </cell>
          <cell r="Q426" t="str">
            <v>162II</v>
          </cell>
          <cell r="R426" t="str">
            <v>425;426II;428;433;444</v>
          </cell>
          <cell r="S426" t="str">
            <v>EQUIPE MEC</v>
          </cell>
          <cell r="T426">
            <v>38957</v>
          </cell>
        </row>
        <row r="427">
          <cell r="B427" t="str">
            <v>BB.290.DB.02</v>
          </cell>
          <cell r="D427" t="str">
            <v>Transportador/ Alimentador</v>
          </cell>
          <cell r="E427" t="str">
            <v>8 dias</v>
          </cell>
          <cell r="F427" t="str">
            <v>NA</v>
          </cell>
          <cell r="G427">
            <v>38958.333333333336</v>
          </cell>
          <cell r="H427" t="str">
            <v>NA</v>
          </cell>
          <cell r="I427" t="str">
            <v>NA</v>
          </cell>
          <cell r="J427">
            <v>38971.729166666664</v>
          </cell>
          <cell r="K427" t="str">
            <v>NA</v>
          </cell>
          <cell r="L427">
            <v>0.31</v>
          </cell>
          <cell r="M427">
            <v>7</v>
          </cell>
          <cell r="N427">
            <v>0</v>
          </cell>
          <cell r="O427">
            <v>0</v>
          </cell>
          <cell r="P427">
            <v>0</v>
          </cell>
          <cell r="Q427">
            <v>424</v>
          </cell>
          <cell r="S427" t="str">
            <v>EQUIPE MEC</v>
          </cell>
          <cell r="T427">
            <v>38971</v>
          </cell>
        </row>
        <row r="428">
          <cell r="B428" t="str">
            <v>BB.290.FD.01</v>
          </cell>
          <cell r="D428" t="str">
            <v>Folha De Dados - Transportador/ Alimentador</v>
          </cell>
          <cell r="E428" t="str">
            <v>7 dias</v>
          </cell>
          <cell r="F428" t="str">
            <v>NA</v>
          </cell>
          <cell r="G428">
            <v>38940.333333333336</v>
          </cell>
          <cell r="H428" t="str">
            <v>NA</v>
          </cell>
          <cell r="I428" t="str">
            <v>NA</v>
          </cell>
          <cell r="J428">
            <v>38952.729166666664</v>
          </cell>
          <cell r="K428" t="str">
            <v>NA</v>
          </cell>
          <cell r="L428">
            <v>0.33</v>
          </cell>
          <cell r="M428">
            <v>7.5</v>
          </cell>
          <cell r="N428">
            <v>0</v>
          </cell>
          <cell r="O428">
            <v>0</v>
          </cell>
          <cell r="P428">
            <v>0</v>
          </cell>
          <cell r="Q428" t="str">
            <v>424II</v>
          </cell>
          <cell r="S428" t="str">
            <v>EQUIPE MEC</v>
          </cell>
          <cell r="T428">
            <v>38952</v>
          </cell>
        </row>
        <row r="429">
          <cell r="D429" t="str">
            <v>Tubulação</v>
          </cell>
          <cell r="E429" t="str">
            <v>10 dias</v>
          </cell>
          <cell r="F429" t="str">
            <v>NA</v>
          </cell>
          <cell r="G429">
            <v>38958.333333333336</v>
          </cell>
          <cell r="H429" t="str">
            <v>NA</v>
          </cell>
          <cell r="I429" t="str">
            <v>NA</v>
          </cell>
          <cell r="J429">
            <v>38973.729166666664</v>
          </cell>
          <cell r="K429" t="str">
            <v>NA</v>
          </cell>
          <cell r="L429">
            <v>0.17</v>
          </cell>
          <cell r="M429">
            <v>4</v>
          </cell>
          <cell r="N429">
            <v>0</v>
          </cell>
          <cell r="O429">
            <v>0</v>
          </cell>
          <cell r="P429">
            <v>0</v>
          </cell>
          <cell r="T429">
            <v>38973</v>
          </cell>
        </row>
        <row r="430">
          <cell r="B430" t="str">
            <v>BH.290.DB.01</v>
          </cell>
          <cell r="D430" t="str">
            <v>Desenho Básico - Planta/ Cortes</v>
          </cell>
          <cell r="E430" t="str">
            <v>6 dias</v>
          </cell>
          <cell r="F430" t="str">
            <v>NA</v>
          </cell>
          <cell r="G430">
            <v>38958.333333333336</v>
          </cell>
          <cell r="H430" t="str">
            <v>NA</v>
          </cell>
          <cell r="I430" t="str">
            <v>NA</v>
          </cell>
          <cell r="J430">
            <v>38965.729166666664</v>
          </cell>
          <cell r="K430" t="str">
            <v>NA</v>
          </cell>
          <cell r="L430">
            <v>0.09</v>
          </cell>
          <cell r="M430">
            <v>2</v>
          </cell>
          <cell r="N430">
            <v>0</v>
          </cell>
          <cell r="O430">
            <v>0</v>
          </cell>
          <cell r="P430">
            <v>0</v>
          </cell>
          <cell r="Q430" t="str">
            <v>39II;424</v>
          </cell>
          <cell r="R430" t="str">
            <v>429II;438TI+20 dias</v>
          </cell>
          <cell r="S430" t="str">
            <v>EQUIPE TUB</v>
          </cell>
          <cell r="T430">
            <v>38965</v>
          </cell>
        </row>
        <row r="431">
          <cell r="B431" t="str">
            <v>BH.290.ET.01</v>
          </cell>
          <cell r="D431" t="str">
            <v>Especificação Técnica</v>
          </cell>
          <cell r="E431" t="str">
            <v>10 dias</v>
          </cell>
          <cell r="F431" t="str">
            <v>NA</v>
          </cell>
          <cell r="G431">
            <v>38958.333333333336</v>
          </cell>
          <cell r="H431" t="str">
            <v>NA</v>
          </cell>
          <cell r="I431" t="str">
            <v>NA</v>
          </cell>
          <cell r="J431">
            <v>38973.729166666664</v>
          </cell>
          <cell r="K431" t="str">
            <v>NA</v>
          </cell>
          <cell r="L431">
            <v>0.09</v>
          </cell>
          <cell r="M431">
            <v>2</v>
          </cell>
          <cell r="N431">
            <v>0</v>
          </cell>
          <cell r="O431">
            <v>0</v>
          </cell>
          <cell r="P431">
            <v>0</v>
          </cell>
          <cell r="Q431" t="str">
            <v>39II;428II</v>
          </cell>
          <cell r="S431" t="str">
            <v>EQUIPE TUB</v>
          </cell>
          <cell r="T431">
            <v>38973</v>
          </cell>
        </row>
        <row r="432">
          <cell r="D432" t="str">
            <v>Civil</v>
          </cell>
          <cell r="E432" t="str">
            <v>6 dias</v>
          </cell>
          <cell r="F432" t="str">
            <v>NA</v>
          </cell>
          <cell r="G432">
            <v>38918.333333333336</v>
          </cell>
          <cell r="H432">
            <v>38918.333333333336</v>
          </cell>
          <cell r="I432" t="str">
            <v>NA</v>
          </cell>
          <cell r="J432">
            <v>38925.729166666664</v>
          </cell>
          <cell r="K432" t="str">
            <v>NA</v>
          </cell>
          <cell r="L432">
            <v>0.1</v>
          </cell>
          <cell r="M432">
            <v>2.25</v>
          </cell>
          <cell r="N432">
            <v>2.0299999999999998</v>
          </cell>
          <cell r="O432">
            <v>90</v>
          </cell>
          <cell r="P432">
            <v>90</v>
          </cell>
          <cell r="T432">
            <v>38925</v>
          </cell>
        </row>
        <row r="433">
          <cell r="B433" t="str">
            <v>BC.290.DB.01</v>
          </cell>
          <cell r="D433" t="str">
            <v>Desenho Básico - Locação De Sondagens</v>
          </cell>
          <cell r="E433" t="str">
            <v>6 dias</v>
          </cell>
          <cell r="F433" t="str">
            <v>NA</v>
          </cell>
          <cell r="G433">
            <v>38918.333333333336</v>
          </cell>
          <cell r="H433">
            <v>38918.333333333336</v>
          </cell>
          <cell r="I433" t="str">
            <v>NA</v>
          </cell>
          <cell r="J433">
            <v>38925.729166666664</v>
          </cell>
          <cell r="K433" t="str">
            <v>NA</v>
          </cell>
          <cell r="L433">
            <v>0.1</v>
          </cell>
          <cell r="M433">
            <v>2.25</v>
          </cell>
          <cell r="N433">
            <v>2.0299999999999998</v>
          </cell>
          <cell r="O433">
            <v>90</v>
          </cell>
          <cell r="P433">
            <v>90</v>
          </cell>
          <cell r="Q433" t="str">
            <v>16II</v>
          </cell>
          <cell r="S433" t="str">
            <v>EQUIPE CIV</v>
          </cell>
          <cell r="T433">
            <v>38925</v>
          </cell>
        </row>
        <row r="434">
          <cell r="D434" t="str">
            <v>Estrutura Metálica</v>
          </cell>
          <cell r="E434" t="str">
            <v>5 dias</v>
          </cell>
          <cell r="F434" t="str">
            <v>NA</v>
          </cell>
          <cell r="G434">
            <v>38958.333333333336</v>
          </cell>
          <cell r="H434" t="str">
            <v>NA</v>
          </cell>
          <cell r="I434" t="str">
            <v>NA</v>
          </cell>
          <cell r="J434">
            <v>38964.729166666664</v>
          </cell>
          <cell r="K434" t="str">
            <v>NA</v>
          </cell>
          <cell r="L434">
            <v>0.25</v>
          </cell>
          <cell r="M434">
            <v>5.63</v>
          </cell>
          <cell r="N434">
            <v>0</v>
          </cell>
          <cell r="O434">
            <v>0</v>
          </cell>
          <cell r="P434">
            <v>0</v>
          </cell>
          <cell r="T434">
            <v>38964</v>
          </cell>
        </row>
        <row r="435">
          <cell r="B435" t="str">
            <v>BD.290.MC.01</v>
          </cell>
          <cell r="D435" t="str">
            <v>Memória De Cálculo</v>
          </cell>
          <cell r="E435" t="str">
            <v>5 dias</v>
          </cell>
          <cell r="F435" t="str">
            <v>NA</v>
          </cell>
          <cell r="G435">
            <v>38958.333333333336</v>
          </cell>
          <cell r="H435" t="str">
            <v>NA</v>
          </cell>
          <cell r="I435" t="str">
            <v>NA</v>
          </cell>
          <cell r="J435">
            <v>38964.729166666664</v>
          </cell>
          <cell r="K435" t="str">
            <v>NA</v>
          </cell>
          <cell r="L435">
            <v>0.25</v>
          </cell>
          <cell r="M435">
            <v>5.63</v>
          </cell>
          <cell r="N435">
            <v>0</v>
          </cell>
          <cell r="O435">
            <v>0</v>
          </cell>
          <cell r="P435">
            <v>0</v>
          </cell>
          <cell r="Q435">
            <v>424</v>
          </cell>
          <cell r="R435" t="str">
            <v>467TI+20 dias</v>
          </cell>
          <cell r="S435" t="str">
            <v>EQUIPE MET</v>
          </cell>
          <cell r="T435">
            <v>38964</v>
          </cell>
        </row>
        <row r="436">
          <cell r="D436" t="str">
            <v>Projeto Detalhado</v>
          </cell>
          <cell r="E436" t="str">
            <v>72 dias</v>
          </cell>
          <cell r="F436" t="str">
            <v>NA</v>
          </cell>
          <cell r="G436">
            <v>38958.333333333336</v>
          </cell>
          <cell r="H436" t="str">
            <v>NA</v>
          </cell>
          <cell r="I436" t="str">
            <v>NA</v>
          </cell>
          <cell r="J436">
            <v>39066.729166666664</v>
          </cell>
          <cell r="K436" t="str">
            <v>NA</v>
          </cell>
          <cell r="L436">
            <v>7.11</v>
          </cell>
          <cell r="M436">
            <v>162.75</v>
          </cell>
          <cell r="N436">
            <v>0</v>
          </cell>
          <cell r="O436">
            <v>0</v>
          </cell>
          <cell r="P436">
            <v>0</v>
          </cell>
          <cell r="T436">
            <v>39066</v>
          </cell>
        </row>
        <row r="437">
          <cell r="D437" t="str">
            <v>Mecânica</v>
          </cell>
          <cell r="E437" t="str">
            <v>20 dias</v>
          </cell>
          <cell r="F437" t="str">
            <v>NA</v>
          </cell>
          <cell r="G437">
            <v>38993.333333333336</v>
          </cell>
          <cell r="H437" t="str">
            <v>NA</v>
          </cell>
          <cell r="I437" t="str">
            <v>NA</v>
          </cell>
          <cell r="J437">
            <v>39022.729166666664</v>
          </cell>
          <cell r="K437" t="str">
            <v>NA</v>
          </cell>
          <cell r="L437">
            <v>0.52</v>
          </cell>
          <cell r="M437">
            <v>12</v>
          </cell>
          <cell r="N437">
            <v>0</v>
          </cell>
          <cell r="O437">
            <v>0</v>
          </cell>
          <cell r="P437">
            <v>0</v>
          </cell>
          <cell r="T437">
            <v>39022</v>
          </cell>
        </row>
        <row r="438">
          <cell r="B438" t="str">
            <v>DB.290.DD.01</v>
          </cell>
          <cell r="D438" t="str">
            <v>Des. Det. - Silo/ Moega/ Válvula Carregamento</v>
          </cell>
          <cell r="E438" t="str">
            <v>20 dias</v>
          </cell>
          <cell r="F438" t="str">
            <v>NA</v>
          </cell>
          <cell r="G438">
            <v>38993.333333333336</v>
          </cell>
          <cell r="H438" t="str">
            <v>NA</v>
          </cell>
          <cell r="I438" t="str">
            <v>NA</v>
          </cell>
          <cell r="J438">
            <v>39022.729166666664</v>
          </cell>
          <cell r="K438" t="str">
            <v>NA</v>
          </cell>
          <cell r="L438">
            <v>0.52</v>
          </cell>
          <cell r="M438">
            <v>12</v>
          </cell>
          <cell r="N438">
            <v>0</v>
          </cell>
          <cell r="O438">
            <v>0</v>
          </cell>
          <cell r="P438">
            <v>0</v>
          </cell>
          <cell r="Q438" t="str">
            <v>170;423</v>
          </cell>
          <cell r="S438" t="str">
            <v>EQUIPE MEC</v>
          </cell>
          <cell r="T438">
            <v>39022</v>
          </cell>
        </row>
        <row r="439">
          <cell r="D439" t="str">
            <v>Tubulação</v>
          </cell>
          <cell r="E439" t="str">
            <v>22 dias</v>
          </cell>
          <cell r="F439" t="str">
            <v>NA</v>
          </cell>
          <cell r="G439">
            <v>38996.333333333336</v>
          </cell>
          <cell r="H439" t="str">
            <v>NA</v>
          </cell>
          <cell r="I439" t="str">
            <v>NA</v>
          </cell>
          <cell r="J439">
            <v>39031.729166666664</v>
          </cell>
          <cell r="K439" t="str">
            <v>NA</v>
          </cell>
          <cell r="L439">
            <v>0.7</v>
          </cell>
          <cell r="M439">
            <v>16.13</v>
          </cell>
          <cell r="N439">
            <v>0</v>
          </cell>
          <cell r="O439">
            <v>0</v>
          </cell>
          <cell r="P439">
            <v>0</v>
          </cell>
          <cell r="T439">
            <v>39031</v>
          </cell>
        </row>
        <row r="440">
          <cell r="B440" t="str">
            <v>DH.290.DD.01</v>
          </cell>
          <cell r="D440" t="str">
            <v>Des. Det. - Agua Serviço e Incêndio/ Ar</v>
          </cell>
          <cell r="E440" t="str">
            <v>8 dias</v>
          </cell>
          <cell r="F440" t="str">
            <v>NA</v>
          </cell>
          <cell r="G440">
            <v>38996.333333333336</v>
          </cell>
          <cell r="H440" t="str">
            <v>NA</v>
          </cell>
          <cell r="I440" t="str">
            <v>NA</v>
          </cell>
          <cell r="J440">
            <v>39009.729166666664</v>
          </cell>
          <cell r="K440" t="str">
            <v>NA</v>
          </cell>
          <cell r="L440">
            <v>0.22</v>
          </cell>
          <cell r="M440">
            <v>5</v>
          </cell>
          <cell r="N440">
            <v>0</v>
          </cell>
          <cell r="O440">
            <v>0</v>
          </cell>
          <cell r="P440">
            <v>0</v>
          </cell>
          <cell r="Q440" t="str">
            <v>39II;428TI+20 dias</v>
          </cell>
          <cell r="R440" t="str">
            <v>439;448</v>
          </cell>
          <cell r="S440" t="str">
            <v>EQUIPE TUB</v>
          </cell>
          <cell r="T440">
            <v>39009</v>
          </cell>
        </row>
        <row r="441">
          <cell r="B441" t="str">
            <v>DH.290.IS.01</v>
          </cell>
          <cell r="D441" t="str">
            <v>Isométrico</v>
          </cell>
          <cell r="E441" t="str">
            <v>10 dias</v>
          </cell>
          <cell r="F441" t="str">
            <v>NA</v>
          </cell>
          <cell r="G441">
            <v>39010.333333333336</v>
          </cell>
          <cell r="H441" t="str">
            <v>NA</v>
          </cell>
          <cell r="I441" t="str">
            <v>NA</v>
          </cell>
          <cell r="J441">
            <v>39027.729166666664</v>
          </cell>
          <cell r="K441" t="str">
            <v>NA</v>
          </cell>
          <cell r="L441">
            <v>0.35</v>
          </cell>
          <cell r="M441">
            <v>8</v>
          </cell>
          <cell r="N441">
            <v>0</v>
          </cell>
          <cell r="O441">
            <v>0</v>
          </cell>
          <cell r="P441">
            <v>0</v>
          </cell>
          <cell r="Q441">
            <v>438</v>
          </cell>
          <cell r="R441">
            <v>440</v>
          </cell>
          <cell r="S441" t="str">
            <v>EQUIPE TUB</v>
          </cell>
          <cell r="T441">
            <v>39027</v>
          </cell>
        </row>
        <row r="442">
          <cell r="B442" t="str">
            <v>DH.290.LC.01</v>
          </cell>
          <cell r="D442" t="str">
            <v>Lista De Linhas/ Cabos</v>
          </cell>
          <cell r="E442" t="str">
            <v>2 dias</v>
          </cell>
          <cell r="F442" t="str">
            <v>NA</v>
          </cell>
          <cell r="G442">
            <v>39028.333333333336</v>
          </cell>
          <cell r="H442" t="str">
            <v>NA</v>
          </cell>
          <cell r="I442" t="str">
            <v>NA</v>
          </cell>
          <cell r="J442">
            <v>39029.729166666664</v>
          </cell>
          <cell r="K442" t="str">
            <v>NA</v>
          </cell>
          <cell r="L442">
            <v>0.05</v>
          </cell>
          <cell r="M442">
            <v>1.25</v>
          </cell>
          <cell r="N442">
            <v>0</v>
          </cell>
          <cell r="O442">
            <v>0</v>
          </cell>
          <cell r="P442">
            <v>0</v>
          </cell>
          <cell r="Q442">
            <v>439</v>
          </cell>
          <cell r="R442">
            <v>441</v>
          </cell>
          <cell r="S442" t="str">
            <v>EQUIPE TUB</v>
          </cell>
          <cell r="T442">
            <v>39029</v>
          </cell>
        </row>
        <row r="443">
          <cell r="B443" t="str">
            <v>DH.290.LM.01</v>
          </cell>
          <cell r="D443" t="str">
            <v>Lista De Materiais</v>
          </cell>
          <cell r="E443" t="str">
            <v>2 dias</v>
          </cell>
          <cell r="F443" t="str">
            <v>NA</v>
          </cell>
          <cell r="G443">
            <v>39030.333333333336</v>
          </cell>
          <cell r="H443" t="str">
            <v>NA</v>
          </cell>
          <cell r="I443" t="str">
            <v>NA</v>
          </cell>
          <cell r="J443">
            <v>39031.729166666664</v>
          </cell>
          <cell r="K443" t="str">
            <v>NA</v>
          </cell>
          <cell r="L443">
            <v>0.08</v>
          </cell>
          <cell r="M443">
            <v>1.88</v>
          </cell>
          <cell r="N443">
            <v>0</v>
          </cell>
          <cell r="O443">
            <v>0</v>
          </cell>
          <cell r="P443">
            <v>0</v>
          </cell>
          <cell r="Q443">
            <v>440</v>
          </cell>
          <cell r="S443" t="str">
            <v>EQUIPE TUB</v>
          </cell>
          <cell r="T443">
            <v>39031</v>
          </cell>
        </row>
        <row r="444">
          <cell r="D444" t="str">
            <v>Civil</v>
          </cell>
          <cell r="E444" t="str">
            <v>72 dias</v>
          </cell>
          <cell r="F444" t="str">
            <v>NA</v>
          </cell>
          <cell r="G444">
            <v>38958.333333333336</v>
          </cell>
          <cell r="H444" t="str">
            <v>NA</v>
          </cell>
          <cell r="I444" t="str">
            <v>NA</v>
          </cell>
          <cell r="J444">
            <v>39066.729166666664</v>
          </cell>
          <cell r="K444" t="str">
            <v>NA</v>
          </cell>
          <cell r="L444">
            <v>3.98</v>
          </cell>
          <cell r="M444">
            <v>91</v>
          </cell>
          <cell r="N444">
            <v>0</v>
          </cell>
          <cell r="O444">
            <v>0</v>
          </cell>
          <cell r="P444">
            <v>0</v>
          </cell>
          <cell r="T444">
            <v>39066</v>
          </cell>
        </row>
        <row r="445">
          <cell r="D445" t="str">
            <v>Desenho De Detalhamento</v>
          </cell>
          <cell r="E445" t="str">
            <v>72 dias</v>
          </cell>
          <cell r="F445" t="str">
            <v>NA</v>
          </cell>
          <cell r="G445">
            <v>38958.333333333336</v>
          </cell>
          <cell r="H445" t="str">
            <v>NA</v>
          </cell>
          <cell r="I445" t="str">
            <v>NA</v>
          </cell>
          <cell r="J445">
            <v>39066.729166666664</v>
          </cell>
          <cell r="K445" t="str">
            <v>NA</v>
          </cell>
          <cell r="L445">
            <v>3.98</v>
          </cell>
          <cell r="M445">
            <v>91</v>
          </cell>
          <cell r="N445">
            <v>0</v>
          </cell>
          <cell r="O445">
            <v>0</v>
          </cell>
          <cell r="P445">
            <v>0</v>
          </cell>
          <cell r="T445">
            <v>39066</v>
          </cell>
        </row>
        <row r="446">
          <cell r="B446" t="str">
            <v>DC.290.DD.01</v>
          </cell>
          <cell r="D446" t="str">
            <v>Terraplenagem/ Drenagem</v>
          </cell>
          <cell r="E446" t="str">
            <v>20 dias</v>
          </cell>
          <cell r="F446" t="str">
            <v>NA</v>
          </cell>
          <cell r="G446">
            <v>38958.333333333336</v>
          </cell>
          <cell r="H446" t="str">
            <v>NA</v>
          </cell>
          <cell r="I446" t="str">
            <v>NA</v>
          </cell>
          <cell r="J446">
            <v>38987.729166666664</v>
          </cell>
          <cell r="K446" t="str">
            <v>NA</v>
          </cell>
          <cell r="L446">
            <v>0.96</v>
          </cell>
          <cell r="M446">
            <v>22</v>
          </cell>
          <cell r="N446">
            <v>0</v>
          </cell>
          <cell r="O446">
            <v>0</v>
          </cell>
          <cell r="P446">
            <v>0</v>
          </cell>
          <cell r="Q446">
            <v>424</v>
          </cell>
          <cell r="R446">
            <v>445</v>
          </cell>
          <cell r="S446" t="str">
            <v>EQUIPE CIV</v>
          </cell>
          <cell r="T446">
            <v>38987</v>
          </cell>
        </row>
        <row r="447">
          <cell r="B447" t="str">
            <v>DC.290.DD.02</v>
          </cell>
          <cell r="D447" t="str">
            <v>Arquitetura - Casa De Bombas/ Sala Elétrica</v>
          </cell>
          <cell r="E447" t="str">
            <v>12 dias</v>
          </cell>
          <cell r="F447" t="str">
            <v>NA</v>
          </cell>
          <cell r="G447">
            <v>38988.333333333336</v>
          </cell>
          <cell r="H447" t="str">
            <v>NA</v>
          </cell>
          <cell r="I447" t="str">
            <v>NA</v>
          </cell>
          <cell r="J447">
            <v>39007.729166666664</v>
          </cell>
          <cell r="K447" t="str">
            <v>NA</v>
          </cell>
          <cell r="L447">
            <v>0.39</v>
          </cell>
          <cell r="M447">
            <v>9</v>
          </cell>
          <cell r="N447">
            <v>0</v>
          </cell>
          <cell r="O447">
            <v>0</v>
          </cell>
          <cell r="P447">
            <v>0</v>
          </cell>
          <cell r="Q447">
            <v>444</v>
          </cell>
          <cell r="R447" t="str">
            <v>446II+2 dias;453;471</v>
          </cell>
          <cell r="S447" t="str">
            <v>EQUIPE ARQ</v>
          </cell>
          <cell r="T447">
            <v>39007</v>
          </cell>
        </row>
        <row r="448">
          <cell r="B448" t="str">
            <v>DC.290.DD.03</v>
          </cell>
          <cell r="D448" t="str">
            <v>Civil - Moega/ Casa Transf./ Silo Carregto. / Tranport./ Ramal Ferroviário</v>
          </cell>
          <cell r="E448" t="str">
            <v>50 dias</v>
          </cell>
          <cell r="F448" t="str">
            <v>NA</v>
          </cell>
          <cell r="G448">
            <v>38992.333333333336</v>
          </cell>
          <cell r="H448" t="str">
            <v>NA</v>
          </cell>
          <cell r="I448" t="str">
            <v>NA</v>
          </cell>
          <cell r="J448">
            <v>39066.729166666664</v>
          </cell>
          <cell r="K448" t="str">
            <v>NA</v>
          </cell>
          <cell r="L448">
            <v>2.62</v>
          </cell>
          <cell r="M448">
            <v>60</v>
          </cell>
          <cell r="N448">
            <v>0</v>
          </cell>
          <cell r="O448">
            <v>0</v>
          </cell>
          <cell r="P448">
            <v>0</v>
          </cell>
          <cell r="Q448" t="str">
            <v>445II+2 dias</v>
          </cell>
          <cell r="R448" t="str">
            <v>453II+35 dias</v>
          </cell>
          <cell r="S448" t="str">
            <v>EQUIPE CIV</v>
          </cell>
          <cell r="T448">
            <v>39066</v>
          </cell>
        </row>
        <row r="449">
          <cell r="D449" t="str">
            <v>Estrutura Metálica</v>
          </cell>
          <cell r="E449" t="str">
            <v>20 dias</v>
          </cell>
          <cell r="F449" t="str">
            <v>NA</v>
          </cell>
          <cell r="G449">
            <v>39010.333333333336</v>
          </cell>
          <cell r="H449" t="str">
            <v>NA</v>
          </cell>
          <cell r="I449" t="str">
            <v>NA</v>
          </cell>
          <cell r="J449">
            <v>39042.729166666664</v>
          </cell>
          <cell r="K449" t="str">
            <v>NA</v>
          </cell>
          <cell r="L449">
            <v>1.43</v>
          </cell>
          <cell r="M449">
            <v>32.630000000000003</v>
          </cell>
          <cell r="N449">
            <v>0</v>
          </cell>
          <cell r="O449">
            <v>0</v>
          </cell>
          <cell r="P449">
            <v>0</v>
          </cell>
          <cell r="T449">
            <v>39042</v>
          </cell>
        </row>
        <row r="450">
          <cell r="B450" t="str">
            <v>DD.290.DP.01</v>
          </cell>
          <cell r="D450" t="str">
            <v>Desenho De Projeto</v>
          </cell>
          <cell r="E450" t="str">
            <v>10 dias</v>
          </cell>
          <cell r="F450" t="str">
            <v>NA</v>
          </cell>
          <cell r="G450">
            <v>39010.333333333336</v>
          </cell>
          <cell r="H450" t="str">
            <v>NA</v>
          </cell>
          <cell r="I450" t="str">
            <v>NA</v>
          </cell>
          <cell r="J450">
            <v>39027.729166666664</v>
          </cell>
          <cell r="K450" t="str">
            <v>NA</v>
          </cell>
          <cell r="L450">
            <v>0.35</v>
          </cell>
          <cell r="M450">
            <v>8</v>
          </cell>
          <cell r="N450">
            <v>0</v>
          </cell>
          <cell r="O450">
            <v>0</v>
          </cell>
          <cell r="P450">
            <v>0</v>
          </cell>
          <cell r="Q450">
            <v>438</v>
          </cell>
          <cell r="R450" t="str">
            <v>449;450II</v>
          </cell>
          <cell r="S450" t="str">
            <v>EQUIPE MET</v>
          </cell>
          <cell r="T450">
            <v>39027</v>
          </cell>
        </row>
        <row r="451">
          <cell r="B451" t="str">
            <v>DD.290.LM.01</v>
          </cell>
          <cell r="D451" t="str">
            <v>Lista De Materiais</v>
          </cell>
          <cell r="E451" t="str">
            <v>1 dia</v>
          </cell>
          <cell r="F451" t="str">
            <v>NA</v>
          </cell>
          <cell r="G451">
            <v>39028.333333333336</v>
          </cell>
          <cell r="H451" t="str">
            <v>NA</v>
          </cell>
          <cell r="I451" t="str">
            <v>NA</v>
          </cell>
          <cell r="J451">
            <v>39028.729166666664</v>
          </cell>
          <cell r="K451" t="str">
            <v>NA</v>
          </cell>
          <cell r="L451">
            <v>0.01</v>
          </cell>
          <cell r="M451">
            <v>0.25</v>
          </cell>
          <cell r="N451">
            <v>0</v>
          </cell>
          <cell r="O451">
            <v>0</v>
          </cell>
          <cell r="P451">
            <v>0</v>
          </cell>
          <cell r="Q451">
            <v>448</v>
          </cell>
          <cell r="S451" t="str">
            <v>EQUIPE MET</v>
          </cell>
          <cell r="T451">
            <v>39028</v>
          </cell>
        </row>
        <row r="452">
          <cell r="B452" t="str">
            <v>DD.290.MC.01</v>
          </cell>
          <cell r="D452" t="str">
            <v>Memória De Cálculo</v>
          </cell>
          <cell r="E452" t="str">
            <v>20 dias</v>
          </cell>
          <cell r="F452" t="str">
            <v>NA</v>
          </cell>
          <cell r="G452">
            <v>39010.333333333336</v>
          </cell>
          <cell r="H452" t="str">
            <v>NA</v>
          </cell>
          <cell r="I452" t="str">
            <v>NA</v>
          </cell>
          <cell r="J452">
            <v>39042.729166666664</v>
          </cell>
          <cell r="K452" t="str">
            <v>NA</v>
          </cell>
          <cell r="L452">
            <v>1.07</v>
          </cell>
          <cell r="M452">
            <v>24.38</v>
          </cell>
          <cell r="N452">
            <v>0</v>
          </cell>
          <cell r="O452">
            <v>0</v>
          </cell>
          <cell r="P452">
            <v>0</v>
          </cell>
          <cell r="Q452" t="str">
            <v>448II</v>
          </cell>
          <cell r="S452" t="str">
            <v>EQUIPE MET</v>
          </cell>
          <cell r="T452">
            <v>39042</v>
          </cell>
        </row>
        <row r="453">
          <cell r="D453" t="str">
            <v>Elétrica</v>
          </cell>
          <cell r="E453" t="str">
            <v>11 dias</v>
          </cell>
          <cell r="F453" t="str">
            <v>NA</v>
          </cell>
          <cell r="G453">
            <v>39048.333333333336</v>
          </cell>
          <cell r="H453" t="str">
            <v>NA</v>
          </cell>
          <cell r="I453" t="str">
            <v>NA</v>
          </cell>
          <cell r="J453">
            <v>39062.729166666664</v>
          </cell>
          <cell r="K453" t="str">
            <v>NA</v>
          </cell>
          <cell r="L453">
            <v>0.39</v>
          </cell>
          <cell r="M453">
            <v>9</v>
          </cell>
          <cell r="N453">
            <v>0</v>
          </cell>
          <cell r="O453">
            <v>0</v>
          </cell>
          <cell r="P453">
            <v>0</v>
          </cell>
          <cell r="T453">
            <v>39062</v>
          </cell>
        </row>
        <row r="454">
          <cell r="D454" t="str">
            <v>Desenho De Detalhamento</v>
          </cell>
          <cell r="E454" t="str">
            <v>11 dias</v>
          </cell>
          <cell r="F454" t="str">
            <v>NA</v>
          </cell>
          <cell r="G454">
            <v>39048.333333333336</v>
          </cell>
          <cell r="H454" t="str">
            <v>NA</v>
          </cell>
          <cell r="I454" t="str">
            <v>NA</v>
          </cell>
          <cell r="J454">
            <v>39062.729166666664</v>
          </cell>
          <cell r="K454" t="str">
            <v>NA</v>
          </cell>
          <cell r="L454">
            <v>0.39</v>
          </cell>
          <cell r="M454">
            <v>9</v>
          </cell>
          <cell r="N454">
            <v>0</v>
          </cell>
          <cell r="O454">
            <v>0</v>
          </cell>
          <cell r="P454">
            <v>0</v>
          </cell>
          <cell r="T454">
            <v>39062</v>
          </cell>
        </row>
        <row r="455">
          <cell r="B455" t="str">
            <v>DE.290.DD.01</v>
          </cell>
          <cell r="D455" t="str">
            <v>Malha Aterramento/ Projeto SE</v>
          </cell>
          <cell r="E455" t="str">
            <v>9 dias</v>
          </cell>
          <cell r="F455" t="str">
            <v>NA</v>
          </cell>
          <cell r="G455">
            <v>39048.333333333336</v>
          </cell>
          <cell r="H455" t="str">
            <v>NA</v>
          </cell>
          <cell r="I455" t="str">
            <v>NA</v>
          </cell>
          <cell r="J455">
            <v>39058.729166666664</v>
          </cell>
          <cell r="K455" t="str">
            <v>NA</v>
          </cell>
          <cell r="L455">
            <v>0.17</v>
          </cell>
          <cell r="M455">
            <v>4</v>
          </cell>
          <cell r="N455">
            <v>0</v>
          </cell>
          <cell r="O455">
            <v>0</v>
          </cell>
          <cell r="P455">
            <v>0</v>
          </cell>
          <cell r="Q455" t="str">
            <v>445;446II+35 dias</v>
          </cell>
          <cell r="R455" t="str">
            <v>454II</v>
          </cell>
          <cell r="S455" t="str">
            <v>EQUIPE ELE</v>
          </cell>
          <cell r="T455">
            <v>39058</v>
          </cell>
        </row>
        <row r="456">
          <cell r="B456" t="str">
            <v>DE.290.DD.02</v>
          </cell>
          <cell r="D456" t="str">
            <v>Iluminação</v>
          </cell>
          <cell r="E456" t="str">
            <v>11 dias</v>
          </cell>
          <cell r="F456" t="str">
            <v>NA</v>
          </cell>
          <cell r="G456">
            <v>39048.333333333336</v>
          </cell>
          <cell r="H456" t="str">
            <v>NA</v>
          </cell>
          <cell r="I456" t="str">
            <v>NA</v>
          </cell>
          <cell r="J456">
            <v>39062.729166666664</v>
          </cell>
          <cell r="K456" t="str">
            <v>NA</v>
          </cell>
          <cell r="L456">
            <v>0.22</v>
          </cell>
          <cell r="M456">
            <v>5</v>
          </cell>
          <cell r="N456">
            <v>0</v>
          </cell>
          <cell r="O456">
            <v>0</v>
          </cell>
          <cell r="P456">
            <v>0</v>
          </cell>
          <cell r="Q456" t="str">
            <v>453II</v>
          </cell>
          <cell r="S456" t="str">
            <v>EQUIPE ELE</v>
          </cell>
          <cell r="T456">
            <v>39062</v>
          </cell>
        </row>
        <row r="457">
          <cell r="D457" t="str">
            <v>Instrumentação</v>
          </cell>
          <cell r="E457" t="str">
            <v>8 dias</v>
          </cell>
          <cell r="F457" t="str">
            <v>NA</v>
          </cell>
          <cell r="G457">
            <v>39038.333333333336</v>
          </cell>
          <cell r="H457" t="str">
            <v>NA</v>
          </cell>
          <cell r="I457" t="str">
            <v>NA</v>
          </cell>
          <cell r="J457">
            <v>39049.729166666664</v>
          </cell>
          <cell r="K457" t="str">
            <v>NA</v>
          </cell>
          <cell r="L457">
            <v>0.09</v>
          </cell>
          <cell r="M457">
            <v>2</v>
          </cell>
          <cell r="N457">
            <v>0</v>
          </cell>
          <cell r="O457">
            <v>0</v>
          </cell>
          <cell r="P457">
            <v>0</v>
          </cell>
          <cell r="T457">
            <v>39049</v>
          </cell>
        </row>
        <row r="458">
          <cell r="B458" t="str">
            <v>DT.290.AJ.01</v>
          </cell>
          <cell r="D458" t="str">
            <v>Arranjos/ Layout’s/ Plano Diretor - Locação De Instrumentos</v>
          </cell>
          <cell r="E458" t="str">
            <v>8 dias</v>
          </cell>
          <cell r="F458" t="str">
            <v>NA</v>
          </cell>
          <cell r="G458">
            <v>39038.333333333336</v>
          </cell>
          <cell r="H458" t="str">
            <v>NA</v>
          </cell>
          <cell r="I458" t="str">
            <v>NA</v>
          </cell>
          <cell r="J458">
            <v>39049.729166666664</v>
          </cell>
          <cell r="K458" t="str">
            <v>NA</v>
          </cell>
          <cell r="L458">
            <v>0.09</v>
          </cell>
          <cell r="M458">
            <v>2</v>
          </cell>
          <cell r="N458">
            <v>0</v>
          </cell>
          <cell r="O458">
            <v>0</v>
          </cell>
          <cell r="P458">
            <v>0</v>
          </cell>
          <cell r="Q458">
            <v>302</v>
          </cell>
          <cell r="S458" t="str">
            <v>EQUIPE TSA</v>
          </cell>
          <cell r="T458">
            <v>39049</v>
          </cell>
        </row>
        <row r="459">
          <cell r="B459" t="str">
            <v>1.2</v>
          </cell>
          <cell r="C459" t="str">
            <v>300A</v>
          </cell>
          <cell r="D459" t="str">
            <v>APOIO OPERACIONAL</v>
          </cell>
          <cell r="E459" t="str">
            <v>117 dias</v>
          </cell>
          <cell r="F459">
            <v>38819.375</v>
          </cell>
          <cell r="G459">
            <v>38891.333333333336</v>
          </cell>
          <cell r="H459">
            <v>38891.333333333336</v>
          </cell>
          <cell r="I459">
            <v>38916.375</v>
          </cell>
          <cell r="J459">
            <v>39066.729166666664</v>
          </cell>
          <cell r="K459" t="str">
            <v>NA</v>
          </cell>
          <cell r="L459">
            <v>3.4</v>
          </cell>
          <cell r="M459">
            <v>77.88</v>
          </cell>
          <cell r="N459">
            <v>5.48</v>
          </cell>
          <cell r="O459">
            <v>7.03</v>
          </cell>
          <cell r="P459">
            <v>7.03</v>
          </cell>
          <cell r="T459">
            <v>39066</v>
          </cell>
        </row>
        <row r="460">
          <cell r="B460" t="str">
            <v>1.2.1</v>
          </cell>
          <cell r="C460" t="str">
            <v>305A</v>
          </cell>
          <cell r="D460" t="str">
            <v>Geral</v>
          </cell>
          <cell r="E460" t="str">
            <v>23 dias</v>
          </cell>
          <cell r="F460" t="str">
            <v>NA</v>
          </cell>
          <cell r="G460">
            <v>38891.333333333336</v>
          </cell>
          <cell r="H460">
            <v>38891.333333333336</v>
          </cell>
          <cell r="I460" t="str">
            <v>NA</v>
          </cell>
          <cell r="J460">
            <v>38923.729166666664</v>
          </cell>
          <cell r="K460" t="str">
            <v>NA</v>
          </cell>
          <cell r="L460">
            <v>0.26</v>
          </cell>
          <cell r="M460">
            <v>6</v>
          </cell>
          <cell r="N460">
            <v>5.48</v>
          </cell>
          <cell r="O460">
            <v>0</v>
          </cell>
          <cell r="P460">
            <v>91.25</v>
          </cell>
          <cell r="T460">
            <v>38923</v>
          </cell>
        </row>
        <row r="461">
          <cell r="D461" t="str">
            <v>Projeto Básico</v>
          </cell>
          <cell r="E461" t="str">
            <v>23 dias</v>
          </cell>
          <cell r="F461" t="str">
            <v>NA</v>
          </cell>
          <cell r="G461">
            <v>38891.333333333336</v>
          </cell>
          <cell r="H461">
            <v>38891.333333333336</v>
          </cell>
          <cell r="I461" t="str">
            <v>NA</v>
          </cell>
          <cell r="J461">
            <v>38923.729166666664</v>
          </cell>
          <cell r="K461" t="str">
            <v>NA</v>
          </cell>
          <cell r="L461">
            <v>0.26</v>
          </cell>
          <cell r="M461">
            <v>6</v>
          </cell>
          <cell r="N461">
            <v>5.48</v>
          </cell>
          <cell r="O461">
            <v>0</v>
          </cell>
          <cell r="P461">
            <v>91.25</v>
          </cell>
          <cell r="T461">
            <v>38923</v>
          </cell>
        </row>
        <row r="462">
          <cell r="D462" t="str">
            <v>Mecânica</v>
          </cell>
          <cell r="E462" t="str">
            <v>9 dias</v>
          </cell>
          <cell r="F462" t="str">
            <v>NA</v>
          </cell>
          <cell r="G462">
            <v>38891.333333333336</v>
          </cell>
          <cell r="H462">
            <v>38891.333333333336</v>
          </cell>
          <cell r="I462" t="str">
            <v>NA</v>
          </cell>
          <cell r="J462">
            <v>38903.729166666664</v>
          </cell>
          <cell r="K462" t="str">
            <v>NA</v>
          </cell>
          <cell r="L462">
            <v>0.16</v>
          </cell>
          <cell r="M462">
            <v>3.63</v>
          </cell>
          <cell r="N462">
            <v>3.26</v>
          </cell>
          <cell r="O462">
            <v>0</v>
          </cell>
          <cell r="P462">
            <v>90</v>
          </cell>
          <cell r="T462">
            <v>38903</v>
          </cell>
        </row>
        <row r="463">
          <cell r="B463" t="str">
            <v>BB.305.OI.01</v>
          </cell>
          <cell r="D463" t="str">
            <v>Orçamento De Investimentos</v>
          </cell>
          <cell r="E463" t="str">
            <v>9 dias</v>
          </cell>
          <cell r="F463" t="str">
            <v>NA</v>
          </cell>
          <cell r="G463">
            <v>38891.333333333336</v>
          </cell>
          <cell r="H463">
            <v>38891.333333333336</v>
          </cell>
          <cell r="I463" t="str">
            <v>NA</v>
          </cell>
          <cell r="J463">
            <v>38903.729166666664</v>
          </cell>
          <cell r="K463" t="str">
            <v>NA</v>
          </cell>
          <cell r="L463">
            <v>0.16</v>
          </cell>
          <cell r="M463">
            <v>3.63</v>
          </cell>
          <cell r="N463">
            <v>3.26</v>
          </cell>
          <cell r="O463">
            <v>0</v>
          </cell>
          <cell r="P463">
            <v>90</v>
          </cell>
          <cell r="Q463" t="str">
            <v>34II</v>
          </cell>
          <cell r="S463" t="str">
            <v>EQUIPE MEC</v>
          </cell>
          <cell r="T463">
            <v>38903</v>
          </cell>
        </row>
        <row r="464">
          <cell r="D464" t="str">
            <v>Civil</v>
          </cell>
          <cell r="E464" t="str">
            <v>5 dias</v>
          </cell>
          <cell r="F464" t="str">
            <v>NA</v>
          </cell>
          <cell r="G464">
            <v>38917.333333333336</v>
          </cell>
          <cell r="H464">
            <v>38917.333333333336</v>
          </cell>
          <cell r="I464" t="str">
            <v>NA</v>
          </cell>
          <cell r="J464">
            <v>38923.729166666664</v>
          </cell>
          <cell r="K464" t="str">
            <v>NA</v>
          </cell>
          <cell r="L464">
            <v>0.1</v>
          </cell>
          <cell r="M464">
            <v>2.38</v>
          </cell>
          <cell r="N464">
            <v>2.21</v>
          </cell>
          <cell r="O464">
            <v>0</v>
          </cell>
          <cell r="P464">
            <v>93.16</v>
          </cell>
          <cell r="T464">
            <v>38923</v>
          </cell>
        </row>
        <row r="465">
          <cell r="B465" t="str">
            <v>BC.305.PQ.01</v>
          </cell>
          <cell r="D465" t="str">
            <v>Planilha De Quantitativos - Arquitetura</v>
          </cell>
          <cell r="E465" t="str">
            <v>5 dias</v>
          </cell>
          <cell r="F465" t="str">
            <v>NA</v>
          </cell>
          <cell r="G465">
            <v>38917.333333333336</v>
          </cell>
          <cell r="H465">
            <v>38917.333333333336</v>
          </cell>
          <cell r="I465" t="str">
            <v>NA</v>
          </cell>
          <cell r="J465">
            <v>38923.729166666664</v>
          </cell>
          <cell r="K465" t="str">
            <v>NA</v>
          </cell>
          <cell r="L465">
            <v>0.1</v>
          </cell>
          <cell r="M465">
            <v>2.38</v>
          </cell>
          <cell r="N465">
            <v>2.21</v>
          </cell>
          <cell r="O465">
            <v>0</v>
          </cell>
          <cell r="P465">
            <v>93.16</v>
          </cell>
          <cell r="Q465">
            <v>16</v>
          </cell>
          <cell r="S465" t="str">
            <v>EQUIPE CIV</v>
          </cell>
          <cell r="T465">
            <v>38923</v>
          </cell>
        </row>
        <row r="466">
          <cell r="B466" t="str">
            <v>1.2.2</v>
          </cell>
          <cell r="C466" t="str">
            <v>310A</v>
          </cell>
          <cell r="D466" t="str">
            <v>Oficina de Manutenção</v>
          </cell>
          <cell r="E466" t="str">
            <v>44 dias</v>
          </cell>
          <cell r="F466" t="str">
            <v>NA</v>
          </cell>
          <cell r="G466">
            <v>38995.333333333336</v>
          </cell>
          <cell r="H466" t="str">
            <v>NA</v>
          </cell>
          <cell r="I466" t="str">
            <v>NA</v>
          </cell>
          <cell r="J466">
            <v>39063.729166666664</v>
          </cell>
          <cell r="K466" t="str">
            <v>NA</v>
          </cell>
          <cell r="L466">
            <v>1.41</v>
          </cell>
          <cell r="M466">
            <v>32.25</v>
          </cell>
          <cell r="N466">
            <v>0</v>
          </cell>
          <cell r="O466">
            <v>0</v>
          </cell>
          <cell r="P466">
            <v>0</v>
          </cell>
          <cell r="T466">
            <v>39063</v>
          </cell>
        </row>
        <row r="467">
          <cell r="D467" t="str">
            <v>Projeto Básico</v>
          </cell>
          <cell r="E467" t="str">
            <v>5 dias</v>
          </cell>
          <cell r="F467" t="str">
            <v>NA</v>
          </cell>
          <cell r="G467">
            <v>38995.333333333336</v>
          </cell>
          <cell r="H467" t="str">
            <v>NA</v>
          </cell>
          <cell r="I467" t="str">
            <v>NA</v>
          </cell>
          <cell r="J467">
            <v>39001.729166666664</v>
          </cell>
          <cell r="K467" t="str">
            <v>NA</v>
          </cell>
          <cell r="L467">
            <v>0.22</v>
          </cell>
          <cell r="M467">
            <v>5</v>
          </cell>
          <cell r="N467">
            <v>0</v>
          </cell>
          <cell r="O467">
            <v>0</v>
          </cell>
          <cell r="P467">
            <v>0</v>
          </cell>
          <cell r="T467">
            <v>39001</v>
          </cell>
        </row>
        <row r="468">
          <cell r="D468" t="str">
            <v>Estrutura Metálica</v>
          </cell>
          <cell r="E468" t="str">
            <v>5 dias</v>
          </cell>
          <cell r="F468" t="str">
            <v>NA</v>
          </cell>
          <cell r="G468">
            <v>38995.333333333336</v>
          </cell>
          <cell r="H468" t="str">
            <v>NA</v>
          </cell>
          <cell r="I468" t="str">
            <v>NA</v>
          </cell>
          <cell r="J468">
            <v>39001.729166666664</v>
          </cell>
          <cell r="K468" t="str">
            <v>NA</v>
          </cell>
          <cell r="L468">
            <v>0.22</v>
          </cell>
          <cell r="M468">
            <v>5</v>
          </cell>
          <cell r="N468">
            <v>0</v>
          </cell>
          <cell r="O468">
            <v>0</v>
          </cell>
          <cell r="P468">
            <v>0</v>
          </cell>
          <cell r="T468">
            <v>39001</v>
          </cell>
        </row>
        <row r="469">
          <cell r="B469" t="str">
            <v>BD.310.MC.01</v>
          </cell>
          <cell r="D469" t="str">
            <v>Memória De Cálculo</v>
          </cell>
          <cell r="E469" t="str">
            <v>5 dias</v>
          </cell>
          <cell r="F469" t="str">
            <v>NA</v>
          </cell>
          <cell r="G469">
            <v>38995.333333333336</v>
          </cell>
          <cell r="H469" t="str">
            <v>NA</v>
          </cell>
          <cell r="I469" t="str">
            <v>NA</v>
          </cell>
          <cell r="J469">
            <v>39001.729166666664</v>
          </cell>
          <cell r="K469" t="str">
            <v>NA</v>
          </cell>
          <cell r="L469">
            <v>0.22</v>
          </cell>
          <cell r="M469">
            <v>5</v>
          </cell>
          <cell r="N469">
            <v>0</v>
          </cell>
          <cell r="O469">
            <v>0</v>
          </cell>
          <cell r="P469">
            <v>0</v>
          </cell>
          <cell r="Q469" t="str">
            <v>433TI+20 dias</v>
          </cell>
          <cell r="R469">
            <v>629</v>
          </cell>
          <cell r="S469" t="str">
            <v>EQUIPE MET</v>
          </cell>
          <cell r="T469">
            <v>39001</v>
          </cell>
        </row>
        <row r="470">
          <cell r="D470" t="str">
            <v>Projeto Detalhado</v>
          </cell>
          <cell r="E470" t="str">
            <v>37 dias</v>
          </cell>
          <cell r="F470">
            <v>38839.333333333336</v>
          </cell>
          <cell r="G470">
            <v>39008.333333333336</v>
          </cell>
          <cell r="H470" t="str">
            <v>NA</v>
          </cell>
          <cell r="I470">
            <v>38896.729166666664</v>
          </cell>
          <cell r="J470">
            <v>39063.729166666664</v>
          </cell>
          <cell r="K470" t="str">
            <v>NA</v>
          </cell>
          <cell r="L470">
            <v>1.19</v>
          </cell>
          <cell r="M470">
            <v>27.25</v>
          </cell>
          <cell r="N470">
            <v>0</v>
          </cell>
          <cell r="O470">
            <v>0</v>
          </cell>
          <cell r="P470">
            <v>0</v>
          </cell>
          <cell r="T470">
            <v>39063</v>
          </cell>
        </row>
        <row r="471">
          <cell r="D471" t="str">
            <v>Civil</v>
          </cell>
          <cell r="E471" t="str">
            <v>18 dias</v>
          </cell>
          <cell r="F471">
            <v>38839.333333333336</v>
          </cell>
          <cell r="G471">
            <v>39008.333333333336</v>
          </cell>
          <cell r="H471" t="str">
            <v>NA</v>
          </cell>
          <cell r="I471">
            <v>38859.729166666664</v>
          </cell>
          <cell r="J471">
            <v>39035.729166666664</v>
          </cell>
          <cell r="K471" t="str">
            <v>NA</v>
          </cell>
          <cell r="L471">
            <v>0.66</v>
          </cell>
          <cell r="M471">
            <v>15</v>
          </cell>
          <cell r="N471">
            <v>0</v>
          </cell>
          <cell r="O471">
            <v>0</v>
          </cell>
          <cell r="P471">
            <v>0</v>
          </cell>
          <cell r="T471">
            <v>39035</v>
          </cell>
        </row>
        <row r="472">
          <cell r="D472" t="str">
            <v>Desenho De Detalhamento</v>
          </cell>
          <cell r="E472" t="str">
            <v>18 dias</v>
          </cell>
          <cell r="F472">
            <v>38839.333333333336</v>
          </cell>
          <cell r="G472">
            <v>39008.333333333336</v>
          </cell>
          <cell r="H472" t="str">
            <v>NA</v>
          </cell>
          <cell r="I472">
            <v>38859.729166666664</v>
          </cell>
          <cell r="J472">
            <v>39035.729166666664</v>
          </cell>
          <cell r="K472" t="str">
            <v>NA</v>
          </cell>
          <cell r="L472">
            <v>0.66</v>
          </cell>
          <cell r="M472">
            <v>15</v>
          </cell>
          <cell r="N472">
            <v>0</v>
          </cell>
          <cell r="O472">
            <v>0</v>
          </cell>
          <cell r="P472">
            <v>0</v>
          </cell>
          <cell r="R472" t="str">
            <v>476;477</v>
          </cell>
          <cell r="T472">
            <v>39035</v>
          </cell>
        </row>
        <row r="473">
          <cell r="B473" t="str">
            <v>DC.310.DD.01</v>
          </cell>
          <cell r="D473" t="str">
            <v>Arquitetura</v>
          </cell>
          <cell r="E473" t="str">
            <v>10 dias</v>
          </cell>
          <cell r="F473">
            <v>38839.333333333336</v>
          </cell>
          <cell r="G473">
            <v>39008.333333333336</v>
          </cell>
          <cell r="H473" t="str">
            <v>NA</v>
          </cell>
          <cell r="I473">
            <v>38853.729166666664</v>
          </cell>
          <cell r="J473">
            <v>39021.729166666664</v>
          </cell>
          <cell r="K473" t="str">
            <v>NA</v>
          </cell>
          <cell r="L473">
            <v>0.31</v>
          </cell>
          <cell r="M473">
            <v>7</v>
          </cell>
          <cell r="N473">
            <v>0</v>
          </cell>
          <cell r="O473">
            <v>0</v>
          </cell>
          <cell r="P473">
            <v>0</v>
          </cell>
          <cell r="Q473" t="str">
            <v>26;445</v>
          </cell>
          <cell r="R473" t="str">
            <v>472;473;496;519;535;542;565</v>
          </cell>
          <cell r="S473" t="str">
            <v>EQUIPE ARQ</v>
          </cell>
          <cell r="T473">
            <v>39021</v>
          </cell>
        </row>
        <row r="474">
          <cell r="B474" t="str">
            <v>DC.310.DD.02</v>
          </cell>
          <cell r="D474" t="str">
            <v>Fundação</v>
          </cell>
          <cell r="E474" t="str">
            <v>8 dias</v>
          </cell>
          <cell r="F474">
            <v>38839.333333333336</v>
          </cell>
          <cell r="G474">
            <v>39022.333333333336</v>
          </cell>
          <cell r="H474" t="str">
            <v>NA</v>
          </cell>
          <cell r="I474">
            <v>38849.729166666664</v>
          </cell>
          <cell r="J474">
            <v>39035.729166666664</v>
          </cell>
          <cell r="K474" t="str">
            <v>NA</v>
          </cell>
          <cell r="L474">
            <v>0.22</v>
          </cell>
          <cell r="M474">
            <v>5</v>
          </cell>
          <cell r="N474">
            <v>0</v>
          </cell>
          <cell r="O474">
            <v>0</v>
          </cell>
          <cell r="P474">
            <v>0</v>
          </cell>
          <cell r="Q474">
            <v>471</v>
          </cell>
          <cell r="R474">
            <v>484</v>
          </cell>
          <cell r="S474" t="str">
            <v>EQUIPE CIV</v>
          </cell>
          <cell r="T474">
            <v>39035</v>
          </cell>
        </row>
        <row r="475">
          <cell r="B475" t="str">
            <v>DC.310.DD.03</v>
          </cell>
          <cell r="D475" t="str">
            <v>Hidráulica</v>
          </cell>
          <cell r="E475" t="str">
            <v>6 dias</v>
          </cell>
          <cell r="F475">
            <v>38849.333333333336</v>
          </cell>
          <cell r="G475">
            <v>39022.333333333336</v>
          </cell>
          <cell r="H475" t="str">
            <v>NA</v>
          </cell>
          <cell r="I475">
            <v>38859.729166666664</v>
          </cell>
          <cell r="J475">
            <v>39031.729166666664</v>
          </cell>
          <cell r="K475" t="str">
            <v>NA</v>
          </cell>
          <cell r="L475">
            <v>0.13</v>
          </cell>
          <cell r="M475">
            <v>3</v>
          </cell>
          <cell r="N475">
            <v>0</v>
          </cell>
          <cell r="O475">
            <v>0</v>
          </cell>
          <cell r="P475">
            <v>0</v>
          </cell>
          <cell r="Q475">
            <v>471</v>
          </cell>
          <cell r="S475" t="str">
            <v>EQUIPE CIV</v>
          </cell>
          <cell r="T475">
            <v>39031</v>
          </cell>
        </row>
        <row r="476">
          <cell r="D476" t="str">
            <v>Elétrica</v>
          </cell>
          <cell r="E476" t="str">
            <v>19 dias</v>
          </cell>
          <cell r="F476">
            <v>38859.375</v>
          </cell>
          <cell r="G476">
            <v>39037.333333333336</v>
          </cell>
          <cell r="H476" t="str">
            <v>NA</v>
          </cell>
          <cell r="I476">
            <v>38896.729166666664</v>
          </cell>
          <cell r="J476">
            <v>39063.729166666664</v>
          </cell>
          <cell r="K476" t="str">
            <v>NA</v>
          </cell>
          <cell r="L476">
            <v>0.54</v>
          </cell>
          <cell r="M476">
            <v>12.25</v>
          </cell>
          <cell r="N476">
            <v>0</v>
          </cell>
          <cell r="O476">
            <v>0</v>
          </cell>
          <cell r="P476">
            <v>0</v>
          </cell>
          <cell r="T476">
            <v>39063</v>
          </cell>
        </row>
        <row r="477">
          <cell r="D477" t="str">
            <v>Desenho De Detalhamento</v>
          </cell>
          <cell r="E477" t="str">
            <v>15 dias</v>
          </cell>
          <cell r="F477">
            <v>38859.375</v>
          </cell>
          <cell r="G477">
            <v>39037.333333333336</v>
          </cell>
          <cell r="H477" t="str">
            <v>NA</v>
          </cell>
          <cell r="I477">
            <v>38880.729166666664</v>
          </cell>
          <cell r="J477">
            <v>39057.729166666664</v>
          </cell>
          <cell r="K477" t="str">
            <v>NA</v>
          </cell>
          <cell r="L477">
            <v>0.48</v>
          </cell>
          <cell r="M477">
            <v>11</v>
          </cell>
          <cell r="N477">
            <v>0</v>
          </cell>
          <cell r="O477">
            <v>0</v>
          </cell>
          <cell r="P477">
            <v>0</v>
          </cell>
          <cell r="R477">
            <v>479</v>
          </cell>
          <cell r="T477">
            <v>39057</v>
          </cell>
        </row>
        <row r="478">
          <cell r="B478" t="str">
            <v>DE.310.DD.01</v>
          </cell>
          <cell r="D478" t="str">
            <v>Disposição De Força, Controle e Aterramento</v>
          </cell>
          <cell r="E478" t="str">
            <v>6 dias</v>
          </cell>
          <cell r="F478">
            <v>38859.375</v>
          </cell>
          <cell r="G478">
            <v>39037.333333333336</v>
          </cell>
          <cell r="H478" t="str">
            <v>NA</v>
          </cell>
          <cell r="I478">
            <v>38867.729166666664</v>
          </cell>
          <cell r="J478">
            <v>39044.729166666664</v>
          </cell>
          <cell r="K478" t="str">
            <v>NA</v>
          </cell>
          <cell r="L478">
            <v>0.09</v>
          </cell>
          <cell r="M478">
            <v>2</v>
          </cell>
          <cell r="N478">
            <v>0</v>
          </cell>
          <cell r="O478">
            <v>0</v>
          </cell>
          <cell r="P478">
            <v>0</v>
          </cell>
          <cell r="Q478">
            <v>470</v>
          </cell>
          <cell r="R478">
            <v>478</v>
          </cell>
          <cell r="S478" t="str">
            <v>EQUIPE ELE</v>
          </cell>
          <cell r="T478">
            <v>39044</v>
          </cell>
        </row>
        <row r="479">
          <cell r="B479" t="str">
            <v>DE.310.DD.02</v>
          </cell>
          <cell r="D479" t="str">
            <v>Iluminação</v>
          </cell>
          <cell r="E479" t="str">
            <v>15 dias</v>
          </cell>
          <cell r="F479">
            <v>38859.375</v>
          </cell>
          <cell r="G479">
            <v>39037.333333333336</v>
          </cell>
          <cell r="H479" t="str">
            <v>NA</v>
          </cell>
          <cell r="I479">
            <v>38880.729166666664</v>
          </cell>
          <cell r="J479">
            <v>39057.729166666664</v>
          </cell>
          <cell r="K479" t="str">
            <v>NA</v>
          </cell>
          <cell r="L479">
            <v>0.31</v>
          </cell>
          <cell r="M479">
            <v>7</v>
          </cell>
          <cell r="N479">
            <v>0</v>
          </cell>
          <cell r="O479">
            <v>0</v>
          </cell>
          <cell r="P479">
            <v>0</v>
          </cell>
          <cell r="Q479">
            <v>470</v>
          </cell>
          <cell r="S479" t="str">
            <v>EQUIPE ELE</v>
          </cell>
          <cell r="T479">
            <v>39057</v>
          </cell>
        </row>
        <row r="480">
          <cell r="B480" t="str">
            <v>DE.310.DD.03</v>
          </cell>
          <cell r="D480" t="str">
            <v>Eletrodutos</v>
          </cell>
          <cell r="E480" t="str">
            <v>6 dias</v>
          </cell>
          <cell r="F480">
            <v>38867.375</v>
          </cell>
          <cell r="G480">
            <v>39045.333333333336</v>
          </cell>
          <cell r="H480" t="str">
            <v>NA</v>
          </cell>
          <cell r="I480">
            <v>38875.729166666664</v>
          </cell>
          <cell r="J480">
            <v>39052.729166666664</v>
          </cell>
          <cell r="K480" t="str">
            <v>NA</v>
          </cell>
          <cell r="L480">
            <v>0.09</v>
          </cell>
          <cell r="M480">
            <v>2</v>
          </cell>
          <cell r="N480">
            <v>0</v>
          </cell>
          <cell r="O480">
            <v>0</v>
          </cell>
          <cell r="P480">
            <v>0</v>
          </cell>
          <cell r="Q480">
            <v>476</v>
          </cell>
          <cell r="S480" t="str">
            <v>EQUIPE ELE</v>
          </cell>
          <cell r="T480">
            <v>39052</v>
          </cell>
        </row>
        <row r="481">
          <cell r="B481" t="str">
            <v>DE.310.LC.01</v>
          </cell>
          <cell r="D481" t="str">
            <v>Lista De Linhas/ Cabos</v>
          </cell>
          <cell r="E481" t="str">
            <v>4 dias</v>
          </cell>
          <cell r="F481">
            <v>38880.375</v>
          </cell>
          <cell r="G481">
            <v>39058.333333333336</v>
          </cell>
          <cell r="H481" t="str">
            <v>NA</v>
          </cell>
          <cell r="I481">
            <v>38888.729166666664</v>
          </cell>
          <cell r="J481">
            <v>39063.729166666664</v>
          </cell>
          <cell r="K481" t="str">
            <v>NA</v>
          </cell>
          <cell r="L481">
            <v>0.05</v>
          </cell>
          <cell r="M481">
            <v>1.25</v>
          </cell>
          <cell r="N481">
            <v>0</v>
          </cell>
          <cell r="O481">
            <v>0</v>
          </cell>
          <cell r="P481">
            <v>0</v>
          </cell>
          <cell r="Q481">
            <v>475</v>
          </cell>
          <cell r="S481" t="str">
            <v>EQUIPE ELE</v>
          </cell>
          <cell r="T481">
            <v>39063</v>
          </cell>
        </row>
        <row r="482">
          <cell r="B482" t="str">
            <v>1.2.3</v>
          </cell>
          <cell r="C482" t="str">
            <v>320A</v>
          </cell>
          <cell r="D482" t="str">
            <v>Almoxarifado</v>
          </cell>
          <cell r="E482" t="str">
            <v>22 dias</v>
          </cell>
          <cell r="F482">
            <v>38831.375</v>
          </cell>
          <cell r="G482">
            <v>39037.333333333336</v>
          </cell>
          <cell r="H482" t="str">
            <v>NA</v>
          </cell>
          <cell r="I482">
            <v>38916.375</v>
          </cell>
          <cell r="J482">
            <v>39066.729166666664</v>
          </cell>
          <cell r="K482" t="str">
            <v>NA</v>
          </cell>
          <cell r="L482">
            <v>0.75</v>
          </cell>
          <cell r="M482">
            <v>17.25</v>
          </cell>
          <cell r="N482">
            <v>0</v>
          </cell>
          <cell r="O482">
            <v>0</v>
          </cell>
          <cell r="P482">
            <v>0</v>
          </cell>
          <cell r="T482">
            <v>39066</v>
          </cell>
        </row>
        <row r="483">
          <cell r="D483" t="str">
            <v>Projeto Detalhado</v>
          </cell>
          <cell r="E483" t="str">
            <v>22 dias</v>
          </cell>
          <cell r="F483">
            <v>38846.375</v>
          </cell>
          <cell r="G483">
            <v>39037.333333333336</v>
          </cell>
          <cell r="H483" t="str">
            <v>NA</v>
          </cell>
          <cell r="I483">
            <v>38916.375</v>
          </cell>
          <cell r="J483">
            <v>39066.729166666664</v>
          </cell>
          <cell r="K483" t="str">
            <v>NA</v>
          </cell>
          <cell r="L483">
            <v>0.75</v>
          </cell>
          <cell r="M483">
            <v>17.25</v>
          </cell>
          <cell r="N483">
            <v>0</v>
          </cell>
          <cell r="O483">
            <v>0</v>
          </cell>
          <cell r="P483">
            <v>0</v>
          </cell>
          <cell r="T483">
            <v>39066</v>
          </cell>
        </row>
        <row r="484">
          <cell r="D484" t="str">
            <v>Civil</v>
          </cell>
          <cell r="E484" t="str">
            <v>11 dias</v>
          </cell>
          <cell r="F484">
            <v>38846.375</v>
          </cell>
          <cell r="G484">
            <v>39037.333333333336</v>
          </cell>
          <cell r="H484" t="str">
            <v>NA</v>
          </cell>
          <cell r="I484">
            <v>38861.375</v>
          </cell>
          <cell r="J484">
            <v>39051.729166666664</v>
          </cell>
          <cell r="K484" t="str">
            <v>NA</v>
          </cell>
          <cell r="L484">
            <v>0.22</v>
          </cell>
          <cell r="M484">
            <v>5</v>
          </cell>
          <cell r="N484">
            <v>0</v>
          </cell>
          <cell r="O484">
            <v>0</v>
          </cell>
          <cell r="P484">
            <v>0</v>
          </cell>
          <cell r="T484">
            <v>39051</v>
          </cell>
        </row>
        <row r="485">
          <cell r="D485" t="str">
            <v>Desenho De Detalhamento</v>
          </cell>
          <cell r="E485" t="str">
            <v>11 dias</v>
          </cell>
          <cell r="F485">
            <v>38846.375</v>
          </cell>
          <cell r="G485">
            <v>39037.333333333336</v>
          </cell>
          <cell r="H485" t="str">
            <v>NA</v>
          </cell>
          <cell r="I485">
            <v>38861.375</v>
          </cell>
          <cell r="J485">
            <v>39051.729166666664</v>
          </cell>
          <cell r="K485" t="str">
            <v>NA</v>
          </cell>
          <cell r="L485">
            <v>0.22</v>
          </cell>
          <cell r="M485">
            <v>5</v>
          </cell>
          <cell r="N485">
            <v>0</v>
          </cell>
          <cell r="O485">
            <v>0</v>
          </cell>
          <cell r="P485">
            <v>0</v>
          </cell>
          <cell r="R485">
            <v>488</v>
          </cell>
          <cell r="T485">
            <v>39051</v>
          </cell>
        </row>
        <row r="486">
          <cell r="B486" t="str">
            <v>DC.320.DD.01</v>
          </cell>
          <cell r="D486" t="str">
            <v>Fundação</v>
          </cell>
          <cell r="E486" t="str">
            <v>6 dias</v>
          </cell>
          <cell r="F486">
            <v>38846.375</v>
          </cell>
          <cell r="G486">
            <v>39037.333333333336</v>
          </cell>
          <cell r="H486" t="str">
            <v>NA</v>
          </cell>
          <cell r="I486">
            <v>38854.375</v>
          </cell>
          <cell r="J486">
            <v>39044.729166666664</v>
          </cell>
          <cell r="K486" t="str">
            <v>NA</v>
          </cell>
          <cell r="L486">
            <v>0.13</v>
          </cell>
          <cell r="M486">
            <v>3</v>
          </cell>
          <cell r="N486">
            <v>0</v>
          </cell>
          <cell r="O486">
            <v>0</v>
          </cell>
          <cell r="P486">
            <v>0</v>
          </cell>
          <cell r="Q486">
            <v>472</v>
          </cell>
          <cell r="R486">
            <v>485</v>
          </cell>
          <cell r="S486" t="str">
            <v>EQUIPE CIV</v>
          </cell>
          <cell r="T486">
            <v>39044</v>
          </cell>
        </row>
        <row r="487">
          <cell r="B487" t="str">
            <v>DC.320.DD.02</v>
          </cell>
          <cell r="D487" t="str">
            <v>Inseridos e Lajes</v>
          </cell>
          <cell r="E487" t="str">
            <v>5 dias</v>
          </cell>
          <cell r="F487">
            <v>38854.375</v>
          </cell>
          <cell r="G487">
            <v>39045.333333333336</v>
          </cell>
          <cell r="H487" t="str">
            <v>NA</v>
          </cell>
          <cell r="I487">
            <v>38861.375</v>
          </cell>
          <cell r="J487">
            <v>39051.729166666664</v>
          </cell>
          <cell r="K487" t="str">
            <v>NA</v>
          </cell>
          <cell r="L487">
            <v>0.09</v>
          </cell>
          <cell r="M487">
            <v>2</v>
          </cell>
          <cell r="N487">
            <v>0</v>
          </cell>
          <cell r="O487">
            <v>0</v>
          </cell>
          <cell r="P487">
            <v>0</v>
          </cell>
          <cell r="Q487">
            <v>484</v>
          </cell>
          <cell r="S487" t="str">
            <v>EQUIPE CIV</v>
          </cell>
          <cell r="T487">
            <v>39051</v>
          </cell>
        </row>
        <row r="488">
          <cell r="D488" t="str">
            <v>Elétrica</v>
          </cell>
          <cell r="E488" t="str">
            <v>11 dias</v>
          </cell>
          <cell r="F488">
            <v>38861.375</v>
          </cell>
          <cell r="G488">
            <v>39052.333333333336</v>
          </cell>
          <cell r="H488" t="str">
            <v>NA</v>
          </cell>
          <cell r="I488">
            <v>38916.375</v>
          </cell>
          <cell r="J488">
            <v>39066.729166666664</v>
          </cell>
          <cell r="K488" t="str">
            <v>NA</v>
          </cell>
          <cell r="L488">
            <v>0.54</v>
          </cell>
          <cell r="M488">
            <v>12.25</v>
          </cell>
          <cell r="N488">
            <v>0</v>
          </cell>
          <cell r="O488">
            <v>0</v>
          </cell>
          <cell r="P488">
            <v>0</v>
          </cell>
          <cell r="T488">
            <v>39066</v>
          </cell>
        </row>
        <row r="489">
          <cell r="D489" t="str">
            <v>Desenho De Detalhamento</v>
          </cell>
          <cell r="E489" t="str">
            <v>11 dias</v>
          </cell>
          <cell r="F489">
            <v>38861.375</v>
          </cell>
          <cell r="G489">
            <v>39052.333333333336</v>
          </cell>
          <cell r="H489" t="str">
            <v>NA</v>
          </cell>
          <cell r="I489">
            <v>38902.375</v>
          </cell>
          <cell r="J489">
            <v>39066.729166666664</v>
          </cell>
          <cell r="K489" t="str">
            <v>NA</v>
          </cell>
          <cell r="L489">
            <v>0.48</v>
          </cell>
          <cell r="M489">
            <v>11</v>
          </cell>
          <cell r="N489">
            <v>0</v>
          </cell>
          <cell r="O489">
            <v>0</v>
          </cell>
          <cell r="P489">
            <v>0</v>
          </cell>
          <cell r="R489" t="str">
            <v>491II</v>
          </cell>
          <cell r="T489">
            <v>39066</v>
          </cell>
        </row>
        <row r="490">
          <cell r="B490" t="str">
            <v>DE.320.DD.01</v>
          </cell>
          <cell r="D490" t="str">
            <v>Disposição De Força, Controle e Aterramento</v>
          </cell>
          <cell r="E490" t="str">
            <v>6 dias</v>
          </cell>
          <cell r="F490">
            <v>38861.375</v>
          </cell>
          <cell r="G490">
            <v>39052.333333333336</v>
          </cell>
          <cell r="H490" t="str">
            <v>NA</v>
          </cell>
          <cell r="I490">
            <v>38869.375</v>
          </cell>
          <cell r="J490">
            <v>39059.729166666664</v>
          </cell>
          <cell r="K490" t="str">
            <v>NA</v>
          </cell>
          <cell r="L490">
            <v>0.09</v>
          </cell>
          <cell r="M490">
            <v>2</v>
          </cell>
          <cell r="N490">
            <v>0</v>
          </cell>
          <cell r="O490">
            <v>0</v>
          </cell>
          <cell r="P490">
            <v>0</v>
          </cell>
          <cell r="Q490">
            <v>483</v>
          </cell>
          <cell r="R490" t="str">
            <v>489II;490II</v>
          </cell>
          <cell r="S490" t="str">
            <v>EQUIPE ELE</v>
          </cell>
          <cell r="T490">
            <v>39059</v>
          </cell>
        </row>
        <row r="491">
          <cell r="B491" t="str">
            <v>DE.320.DD.02</v>
          </cell>
          <cell r="D491" t="str">
            <v>Iluminação</v>
          </cell>
          <cell r="E491" t="str">
            <v>11 dias</v>
          </cell>
          <cell r="F491">
            <v>38869.375</v>
          </cell>
          <cell r="G491">
            <v>39052.333333333336</v>
          </cell>
          <cell r="H491" t="str">
            <v>NA</v>
          </cell>
          <cell r="I491">
            <v>38894.375</v>
          </cell>
          <cell r="J491">
            <v>39066.729166666664</v>
          </cell>
          <cell r="K491" t="str">
            <v>NA</v>
          </cell>
          <cell r="L491">
            <v>0.31</v>
          </cell>
          <cell r="M491">
            <v>7</v>
          </cell>
          <cell r="N491">
            <v>0</v>
          </cell>
          <cell r="O491">
            <v>0</v>
          </cell>
          <cell r="P491">
            <v>0</v>
          </cell>
          <cell r="Q491" t="str">
            <v>488II</v>
          </cell>
          <cell r="S491" t="str">
            <v>EQUIPE ELE</v>
          </cell>
          <cell r="T491">
            <v>39066</v>
          </cell>
        </row>
        <row r="492">
          <cell r="B492" t="str">
            <v>DE.320.DD.03</v>
          </cell>
          <cell r="D492" t="str">
            <v>Eletrodutos</v>
          </cell>
          <cell r="E492" t="str">
            <v>6 dias</v>
          </cell>
          <cell r="F492">
            <v>38894.375</v>
          </cell>
          <cell r="G492">
            <v>39052.333333333336</v>
          </cell>
          <cell r="H492" t="str">
            <v>NA</v>
          </cell>
          <cell r="I492">
            <v>38902.375</v>
          </cell>
          <cell r="J492">
            <v>39059.729166666664</v>
          </cell>
          <cell r="K492" t="str">
            <v>NA</v>
          </cell>
          <cell r="L492">
            <v>0.09</v>
          </cell>
          <cell r="M492">
            <v>2</v>
          </cell>
          <cell r="N492">
            <v>0</v>
          </cell>
          <cell r="O492">
            <v>0</v>
          </cell>
          <cell r="P492">
            <v>0</v>
          </cell>
          <cell r="Q492" t="str">
            <v>488II</v>
          </cell>
          <cell r="S492" t="str">
            <v>EQUIPE ELE</v>
          </cell>
          <cell r="T492">
            <v>39059</v>
          </cell>
        </row>
        <row r="493">
          <cell r="B493" t="str">
            <v>DE.320.LC.01</v>
          </cell>
          <cell r="D493" t="str">
            <v>Lista De Linhas/ Cabos</v>
          </cell>
          <cell r="E493" t="str">
            <v>8 dias</v>
          </cell>
          <cell r="F493">
            <v>38902.375</v>
          </cell>
          <cell r="G493">
            <v>39052.333333333336</v>
          </cell>
          <cell r="H493" t="str">
            <v>NA</v>
          </cell>
          <cell r="I493">
            <v>38908.375</v>
          </cell>
          <cell r="J493">
            <v>39063.729166666664</v>
          </cell>
          <cell r="K493" t="str">
            <v>NA</v>
          </cell>
          <cell r="L493">
            <v>0.05</v>
          </cell>
          <cell r="M493">
            <v>1.25</v>
          </cell>
          <cell r="N493">
            <v>0</v>
          </cell>
          <cell r="O493">
            <v>0</v>
          </cell>
          <cell r="P493">
            <v>0</v>
          </cell>
          <cell r="Q493" t="str">
            <v>487II</v>
          </cell>
          <cell r="S493" t="str">
            <v>EQUIPE ELE</v>
          </cell>
          <cell r="T493">
            <v>39063</v>
          </cell>
        </row>
        <row r="494">
          <cell r="B494" t="str">
            <v>1.2.4</v>
          </cell>
          <cell r="C494" t="str">
            <v>370A</v>
          </cell>
          <cell r="D494" t="str">
            <v>Laboratório de Análise Físico-Químicas</v>
          </cell>
          <cell r="E494" t="str">
            <v>30 dias</v>
          </cell>
          <cell r="F494">
            <v>38839.375</v>
          </cell>
          <cell r="G494">
            <v>39022.333333333336</v>
          </cell>
          <cell r="H494" t="str">
            <v>NA</v>
          </cell>
          <cell r="I494">
            <v>38904.375</v>
          </cell>
          <cell r="J494">
            <v>39066.729166666664</v>
          </cell>
          <cell r="K494" t="str">
            <v>NA</v>
          </cell>
          <cell r="L494">
            <v>0.98</v>
          </cell>
          <cell r="M494">
            <v>22.38</v>
          </cell>
          <cell r="N494">
            <v>0</v>
          </cell>
          <cell r="O494">
            <v>0</v>
          </cell>
          <cell r="P494">
            <v>0</v>
          </cell>
          <cell r="T494">
            <v>39066</v>
          </cell>
        </row>
        <row r="495">
          <cell r="D495" t="str">
            <v>Projeto Detalhado</v>
          </cell>
          <cell r="E495" t="str">
            <v>30 dias</v>
          </cell>
          <cell r="F495">
            <v>38853.375</v>
          </cell>
          <cell r="G495">
            <v>39022.333333333336</v>
          </cell>
          <cell r="H495" t="str">
            <v>NA</v>
          </cell>
          <cell r="I495">
            <v>38904.375</v>
          </cell>
          <cell r="J495">
            <v>39066.729166666664</v>
          </cell>
          <cell r="K495" t="str">
            <v>NA</v>
          </cell>
          <cell r="L495">
            <v>0.98</v>
          </cell>
          <cell r="M495">
            <v>22.38</v>
          </cell>
          <cell r="N495">
            <v>0</v>
          </cell>
          <cell r="O495">
            <v>0</v>
          </cell>
          <cell r="P495">
            <v>0</v>
          </cell>
          <cell r="T495">
            <v>39066</v>
          </cell>
        </row>
        <row r="496">
          <cell r="D496" t="str">
            <v>Civil</v>
          </cell>
          <cell r="E496" t="str">
            <v>29 dias</v>
          </cell>
          <cell r="F496">
            <v>38853.375</v>
          </cell>
          <cell r="G496">
            <v>39022.333333333336</v>
          </cell>
          <cell r="H496" t="str">
            <v>NA</v>
          </cell>
          <cell r="I496">
            <v>38881.375</v>
          </cell>
          <cell r="J496">
            <v>39065.729166666664</v>
          </cell>
          <cell r="K496" t="str">
            <v>NA</v>
          </cell>
          <cell r="L496">
            <v>0.74</v>
          </cell>
          <cell r="M496">
            <v>17</v>
          </cell>
          <cell r="N496">
            <v>0</v>
          </cell>
          <cell r="O496">
            <v>0</v>
          </cell>
          <cell r="P496">
            <v>0</v>
          </cell>
          <cell r="T496">
            <v>39065</v>
          </cell>
        </row>
        <row r="497">
          <cell r="D497" t="str">
            <v>Desenho De Detalhamento</v>
          </cell>
          <cell r="E497" t="str">
            <v>29 dias</v>
          </cell>
          <cell r="F497">
            <v>38853.375</v>
          </cell>
          <cell r="G497">
            <v>39022.333333333336</v>
          </cell>
          <cell r="H497" t="str">
            <v>NA</v>
          </cell>
          <cell r="I497">
            <v>38881.375</v>
          </cell>
          <cell r="J497">
            <v>39065.729166666664</v>
          </cell>
          <cell r="K497" t="str">
            <v>NA</v>
          </cell>
          <cell r="L497">
            <v>0.74</v>
          </cell>
          <cell r="M497">
            <v>17</v>
          </cell>
          <cell r="N497">
            <v>0</v>
          </cell>
          <cell r="O497">
            <v>0</v>
          </cell>
          <cell r="P497">
            <v>0</v>
          </cell>
          <cell r="T497">
            <v>39065</v>
          </cell>
        </row>
        <row r="498">
          <cell r="B498" t="str">
            <v>DC.370.DD.01</v>
          </cell>
          <cell r="D498" t="str">
            <v>Arquitetura</v>
          </cell>
          <cell r="E498" t="str">
            <v>9 dias</v>
          </cell>
          <cell r="F498">
            <v>38853.375</v>
          </cell>
          <cell r="G498">
            <v>39022.333333333336</v>
          </cell>
          <cell r="H498" t="str">
            <v>NA</v>
          </cell>
          <cell r="I498">
            <v>38866.375</v>
          </cell>
          <cell r="J498">
            <v>39037.729166666664</v>
          </cell>
          <cell r="K498" t="str">
            <v>NA</v>
          </cell>
          <cell r="L498">
            <v>0.26</v>
          </cell>
          <cell r="M498">
            <v>6</v>
          </cell>
          <cell r="N498">
            <v>0</v>
          </cell>
          <cell r="O498">
            <v>0</v>
          </cell>
          <cell r="P498">
            <v>0</v>
          </cell>
          <cell r="Q498">
            <v>471</v>
          </cell>
          <cell r="R498">
            <v>497</v>
          </cell>
          <cell r="S498" t="str">
            <v>EQUIPE ARQ</v>
          </cell>
          <cell r="T498">
            <v>39037</v>
          </cell>
        </row>
        <row r="499">
          <cell r="B499" t="str">
            <v>DC.370.DD.02</v>
          </cell>
          <cell r="D499" t="str">
            <v>Fundação</v>
          </cell>
          <cell r="E499" t="str">
            <v>6 dias</v>
          </cell>
          <cell r="F499">
            <v>38853.375</v>
          </cell>
          <cell r="G499">
            <v>39038.333333333336</v>
          </cell>
          <cell r="H499" t="str">
            <v>NA</v>
          </cell>
          <cell r="I499">
            <v>38861.375</v>
          </cell>
          <cell r="J499">
            <v>39045.729166666664</v>
          </cell>
          <cell r="K499" t="str">
            <v>NA</v>
          </cell>
          <cell r="L499">
            <v>0.13</v>
          </cell>
          <cell r="M499">
            <v>3</v>
          </cell>
          <cell r="N499">
            <v>0</v>
          </cell>
          <cell r="O499">
            <v>0</v>
          </cell>
          <cell r="P499">
            <v>0</v>
          </cell>
          <cell r="Q499">
            <v>496</v>
          </cell>
          <cell r="R499" t="str">
            <v>498;502</v>
          </cell>
          <cell r="S499" t="str">
            <v>EQUIPE CIV</v>
          </cell>
          <cell r="T499">
            <v>39045</v>
          </cell>
        </row>
        <row r="500">
          <cell r="B500" t="str">
            <v>DC.370.DD.03</v>
          </cell>
          <cell r="D500" t="str">
            <v>Pilares, Vigas e Lajes</v>
          </cell>
          <cell r="E500" t="str">
            <v>8 dias</v>
          </cell>
          <cell r="F500">
            <v>38861.375</v>
          </cell>
          <cell r="G500">
            <v>39048.333333333336</v>
          </cell>
          <cell r="H500" t="str">
            <v>NA</v>
          </cell>
          <cell r="I500">
            <v>38873.375</v>
          </cell>
          <cell r="J500">
            <v>39057.729166666664</v>
          </cell>
          <cell r="K500" t="str">
            <v>NA</v>
          </cell>
          <cell r="L500">
            <v>0.22</v>
          </cell>
          <cell r="M500">
            <v>5</v>
          </cell>
          <cell r="N500">
            <v>0</v>
          </cell>
          <cell r="O500">
            <v>0</v>
          </cell>
          <cell r="P500">
            <v>0</v>
          </cell>
          <cell r="Q500">
            <v>497</v>
          </cell>
          <cell r="R500">
            <v>499</v>
          </cell>
          <cell r="S500" t="str">
            <v>EQUIPE CIV</v>
          </cell>
          <cell r="T500">
            <v>39057</v>
          </cell>
        </row>
        <row r="501">
          <cell r="B501" t="str">
            <v>DC.370.DD.04</v>
          </cell>
          <cell r="D501" t="str">
            <v>Hidráulica</v>
          </cell>
          <cell r="E501" t="str">
            <v>6 dias</v>
          </cell>
          <cell r="F501">
            <v>38873.375</v>
          </cell>
          <cell r="G501">
            <v>39058.333333333336</v>
          </cell>
          <cell r="H501" t="str">
            <v>NA</v>
          </cell>
          <cell r="I501">
            <v>38881.375</v>
          </cell>
          <cell r="J501">
            <v>39065.729166666664</v>
          </cell>
          <cell r="K501" t="str">
            <v>NA</v>
          </cell>
          <cell r="L501">
            <v>0.13</v>
          </cell>
          <cell r="M501">
            <v>3</v>
          </cell>
          <cell r="N501">
            <v>0</v>
          </cell>
          <cell r="O501">
            <v>0</v>
          </cell>
          <cell r="P501">
            <v>0</v>
          </cell>
          <cell r="Q501">
            <v>498</v>
          </cell>
          <cell r="S501" t="str">
            <v>EQUIPE CIV</v>
          </cell>
          <cell r="T501">
            <v>39065</v>
          </cell>
        </row>
        <row r="502">
          <cell r="D502" t="str">
            <v>Elétrica</v>
          </cell>
          <cell r="E502" t="str">
            <v>15 dias</v>
          </cell>
          <cell r="F502">
            <v>38881.375</v>
          </cell>
          <cell r="G502">
            <v>39048.333333333336</v>
          </cell>
          <cell r="H502" t="str">
            <v>NA</v>
          </cell>
          <cell r="I502">
            <v>38904.375</v>
          </cell>
          <cell r="J502">
            <v>39066.729166666664</v>
          </cell>
          <cell r="K502" t="str">
            <v>NA</v>
          </cell>
          <cell r="L502">
            <v>0.23</v>
          </cell>
          <cell r="M502">
            <v>5.38</v>
          </cell>
          <cell r="N502">
            <v>0</v>
          </cell>
          <cell r="O502">
            <v>0</v>
          </cell>
          <cell r="P502">
            <v>0</v>
          </cell>
          <cell r="T502">
            <v>39066</v>
          </cell>
        </row>
        <row r="503">
          <cell r="D503" t="str">
            <v>Desenho De Detalhamento</v>
          </cell>
          <cell r="E503" t="str">
            <v>13 dias</v>
          </cell>
          <cell r="F503">
            <v>38881.375</v>
          </cell>
          <cell r="G503">
            <v>39048.333333333336</v>
          </cell>
          <cell r="H503" t="str">
            <v>NA</v>
          </cell>
          <cell r="I503">
            <v>38902.375</v>
          </cell>
          <cell r="J503">
            <v>39064.729166666664</v>
          </cell>
          <cell r="K503" t="str">
            <v>NA</v>
          </cell>
          <cell r="L503">
            <v>0.22</v>
          </cell>
          <cell r="M503">
            <v>5</v>
          </cell>
          <cell r="N503">
            <v>0</v>
          </cell>
          <cell r="O503">
            <v>0</v>
          </cell>
          <cell r="P503">
            <v>0</v>
          </cell>
          <cell r="R503">
            <v>504</v>
          </cell>
          <cell r="T503">
            <v>39064</v>
          </cell>
        </row>
        <row r="504">
          <cell r="B504" t="str">
            <v>DE.370.DD.01</v>
          </cell>
          <cell r="D504" t="str">
            <v>Aterramento</v>
          </cell>
          <cell r="E504" t="str">
            <v>4 dias</v>
          </cell>
          <cell r="F504">
            <v>38881.375</v>
          </cell>
          <cell r="G504">
            <v>39048.333333333336</v>
          </cell>
          <cell r="H504" t="str">
            <v>NA</v>
          </cell>
          <cell r="I504">
            <v>38889.375</v>
          </cell>
          <cell r="J504">
            <v>39051.729166666664</v>
          </cell>
          <cell r="K504" t="str">
            <v>NA</v>
          </cell>
          <cell r="L504">
            <v>0.04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497</v>
          </cell>
          <cell r="R504">
            <v>503</v>
          </cell>
          <cell r="S504" t="str">
            <v>EQUIPE ELE</v>
          </cell>
          <cell r="T504">
            <v>39051</v>
          </cell>
        </row>
        <row r="505">
          <cell r="B505" t="str">
            <v>DE.370.DD.02</v>
          </cell>
          <cell r="D505" t="str">
            <v>Iluminação</v>
          </cell>
          <cell r="E505" t="str">
            <v>9 dias</v>
          </cell>
          <cell r="F505">
            <v>38889.375</v>
          </cell>
          <cell r="G505">
            <v>39052.333333333336</v>
          </cell>
          <cell r="H505" t="str">
            <v>NA</v>
          </cell>
          <cell r="I505">
            <v>38902.375</v>
          </cell>
          <cell r="J505">
            <v>39064.729166666664</v>
          </cell>
          <cell r="K505" t="str">
            <v>NA</v>
          </cell>
          <cell r="L505">
            <v>0.17</v>
          </cell>
          <cell r="M505">
            <v>4</v>
          </cell>
          <cell r="N505">
            <v>0</v>
          </cell>
          <cell r="O505">
            <v>0</v>
          </cell>
          <cell r="P505">
            <v>0</v>
          </cell>
          <cell r="Q505">
            <v>502</v>
          </cell>
          <cell r="S505" t="str">
            <v>EQUIPE ELE</v>
          </cell>
          <cell r="T505">
            <v>39064</v>
          </cell>
        </row>
        <row r="506">
          <cell r="B506" t="str">
            <v>DE.370.LC.01</v>
          </cell>
          <cell r="D506" t="str">
            <v>Lista De Linhas/ Cabos</v>
          </cell>
          <cell r="E506" t="str">
            <v>2 dias</v>
          </cell>
          <cell r="F506">
            <v>38902.375</v>
          </cell>
          <cell r="G506">
            <v>39065.333333333336</v>
          </cell>
          <cell r="H506" t="str">
            <v>NA</v>
          </cell>
          <cell r="I506">
            <v>38904.375</v>
          </cell>
          <cell r="J506">
            <v>39066.729166666664</v>
          </cell>
          <cell r="K506" t="str">
            <v>NA</v>
          </cell>
          <cell r="L506">
            <v>0.02</v>
          </cell>
          <cell r="M506">
            <v>0.38</v>
          </cell>
          <cell r="N506">
            <v>0</v>
          </cell>
          <cell r="O506">
            <v>0</v>
          </cell>
          <cell r="P506">
            <v>0</v>
          </cell>
          <cell r="Q506">
            <v>501</v>
          </cell>
          <cell r="S506" t="str">
            <v>EQUIPE ELE</v>
          </cell>
          <cell r="T506">
            <v>39066</v>
          </cell>
        </row>
        <row r="507">
          <cell r="B507" t="str">
            <v>1.3</v>
          </cell>
          <cell r="C507" t="str">
            <v>400A</v>
          </cell>
          <cell r="D507" t="str">
            <v>APOIO ADMINISTRATIVO</v>
          </cell>
          <cell r="E507" t="str">
            <v>107 dias</v>
          </cell>
          <cell r="F507">
            <v>38853.375</v>
          </cell>
          <cell r="G507">
            <v>38905.333333333336</v>
          </cell>
          <cell r="H507">
            <v>38905.333333333336</v>
          </cell>
          <cell r="I507">
            <v>38966.375</v>
          </cell>
          <cell r="J507">
            <v>39066.729166666664</v>
          </cell>
          <cell r="K507" t="str">
            <v>NA</v>
          </cell>
          <cell r="L507">
            <v>4.63</v>
          </cell>
          <cell r="M507">
            <v>106</v>
          </cell>
          <cell r="N507">
            <v>10.58</v>
          </cell>
          <cell r="O507">
            <v>9.98</v>
          </cell>
          <cell r="P507">
            <v>9.98</v>
          </cell>
          <cell r="T507">
            <v>39066</v>
          </cell>
        </row>
        <row r="508">
          <cell r="B508" t="str">
            <v>1.3.1</v>
          </cell>
          <cell r="C508" t="str">
            <v>405A</v>
          </cell>
          <cell r="D508" t="str">
            <v>Geral</v>
          </cell>
          <cell r="E508" t="str">
            <v>40 dias</v>
          </cell>
          <cell r="F508" t="str">
            <v>NA</v>
          </cell>
          <cell r="G508">
            <v>38905.333333333336</v>
          </cell>
          <cell r="H508">
            <v>38905.333333333336</v>
          </cell>
          <cell r="I508" t="str">
            <v>NA</v>
          </cell>
          <cell r="J508">
            <v>38964.729166666664</v>
          </cell>
          <cell r="K508" t="str">
            <v>NA</v>
          </cell>
          <cell r="L508">
            <v>0.51</v>
          </cell>
          <cell r="M508">
            <v>11.63</v>
          </cell>
          <cell r="N508">
            <v>10.58</v>
          </cell>
          <cell r="O508">
            <v>90.97</v>
          </cell>
          <cell r="P508">
            <v>90.97</v>
          </cell>
          <cell r="T508">
            <v>38964</v>
          </cell>
        </row>
        <row r="509">
          <cell r="D509" t="str">
            <v>Projeto Básico</v>
          </cell>
          <cell r="E509" t="str">
            <v>32 dias</v>
          </cell>
          <cell r="F509" t="str">
            <v>NA</v>
          </cell>
          <cell r="G509">
            <v>38917.333333333336</v>
          </cell>
          <cell r="H509">
            <v>38917.333333333336</v>
          </cell>
          <cell r="I509" t="str">
            <v>NA</v>
          </cell>
          <cell r="J509">
            <v>38964.729166666664</v>
          </cell>
          <cell r="K509" t="str">
            <v>NA</v>
          </cell>
          <cell r="L509">
            <v>0.44</v>
          </cell>
          <cell r="M509">
            <v>10.130000000000001</v>
          </cell>
          <cell r="N509">
            <v>9.23</v>
          </cell>
          <cell r="O509">
            <v>91.11</v>
          </cell>
          <cell r="P509">
            <v>91.11</v>
          </cell>
          <cell r="T509">
            <v>38964</v>
          </cell>
        </row>
        <row r="510">
          <cell r="D510" t="str">
            <v>Mecânica</v>
          </cell>
          <cell r="E510" t="str">
            <v>9 dias</v>
          </cell>
          <cell r="F510" t="str">
            <v>NA</v>
          </cell>
          <cell r="G510">
            <v>38952.333333333336</v>
          </cell>
          <cell r="H510">
            <v>38952.333333333336</v>
          </cell>
          <cell r="I510" t="str">
            <v>NA</v>
          </cell>
          <cell r="J510">
            <v>38964.729166666664</v>
          </cell>
          <cell r="K510" t="str">
            <v>NA</v>
          </cell>
          <cell r="L510">
            <v>0.25</v>
          </cell>
          <cell r="M510">
            <v>5.63</v>
          </cell>
          <cell r="N510">
            <v>5.0599999999999996</v>
          </cell>
          <cell r="O510">
            <v>0</v>
          </cell>
          <cell r="P510">
            <v>90</v>
          </cell>
          <cell r="T510">
            <v>38964</v>
          </cell>
        </row>
        <row r="511">
          <cell r="B511" t="str">
            <v>BB.405.OI.01</v>
          </cell>
          <cell r="D511" t="str">
            <v>Orçamento De Investimentos</v>
          </cell>
          <cell r="E511" t="str">
            <v>9 dias</v>
          </cell>
          <cell r="F511" t="str">
            <v>NA</v>
          </cell>
          <cell r="G511">
            <v>38952.333333333336</v>
          </cell>
          <cell r="H511">
            <v>38952.333333333336</v>
          </cell>
          <cell r="I511" t="str">
            <v>NA</v>
          </cell>
          <cell r="J511">
            <v>38964.729166666664</v>
          </cell>
          <cell r="K511" t="str">
            <v>NA</v>
          </cell>
          <cell r="L511">
            <v>0.25</v>
          </cell>
          <cell r="M511">
            <v>5.63</v>
          </cell>
          <cell r="N511">
            <v>5.0599999999999996</v>
          </cell>
          <cell r="O511">
            <v>0</v>
          </cell>
          <cell r="P511">
            <v>90</v>
          </cell>
          <cell r="Q511" t="str">
            <v>34II</v>
          </cell>
          <cell r="S511" t="str">
            <v>EQUIPE MEC</v>
          </cell>
          <cell r="T511">
            <v>38964</v>
          </cell>
        </row>
        <row r="512">
          <cell r="D512" t="str">
            <v>Civil</v>
          </cell>
          <cell r="E512" t="str">
            <v>5 dias</v>
          </cell>
          <cell r="F512" t="str">
            <v>NA</v>
          </cell>
          <cell r="G512">
            <v>38917.333333333336</v>
          </cell>
          <cell r="H512">
            <v>38917.333333333336</v>
          </cell>
          <cell r="I512" t="str">
            <v>NA</v>
          </cell>
          <cell r="J512">
            <v>38923.729166666664</v>
          </cell>
          <cell r="K512" t="str">
            <v>NA</v>
          </cell>
          <cell r="L512">
            <v>0.2</v>
          </cell>
          <cell r="M512">
            <v>4.5</v>
          </cell>
          <cell r="N512">
            <v>4.16</v>
          </cell>
          <cell r="O512">
            <v>0</v>
          </cell>
          <cell r="P512">
            <v>92.5</v>
          </cell>
          <cell r="T512">
            <v>38923</v>
          </cell>
        </row>
        <row r="513">
          <cell r="B513" t="str">
            <v>BC.405.PQ.01</v>
          </cell>
          <cell r="D513" t="str">
            <v>Planilha De Quantitativos - Arquitetura</v>
          </cell>
          <cell r="E513" t="str">
            <v>5 dias</v>
          </cell>
          <cell r="F513" t="str">
            <v>NA</v>
          </cell>
          <cell r="G513">
            <v>38917.333333333336</v>
          </cell>
          <cell r="H513">
            <v>38917.333333333336</v>
          </cell>
          <cell r="I513" t="str">
            <v>NA</v>
          </cell>
          <cell r="J513">
            <v>38923.729166666664</v>
          </cell>
          <cell r="K513" t="str">
            <v>NA</v>
          </cell>
          <cell r="L513">
            <v>0.2</v>
          </cell>
          <cell r="M513">
            <v>4.5</v>
          </cell>
          <cell r="N513">
            <v>4.16</v>
          </cell>
          <cell r="O513">
            <v>0</v>
          </cell>
          <cell r="P513">
            <v>92.5</v>
          </cell>
          <cell r="Q513" t="str">
            <v>16II</v>
          </cell>
          <cell r="S513" t="str">
            <v>EQUIPE ARQ</v>
          </cell>
          <cell r="T513">
            <v>38923</v>
          </cell>
        </row>
        <row r="514">
          <cell r="D514" t="str">
            <v>Projeto Detalhado</v>
          </cell>
          <cell r="E514" t="str">
            <v>5 dias</v>
          </cell>
          <cell r="F514" t="str">
            <v>NA</v>
          </cell>
          <cell r="G514">
            <v>38905.333333333336</v>
          </cell>
          <cell r="H514">
            <v>38905.333333333336</v>
          </cell>
          <cell r="I514" t="str">
            <v>NA</v>
          </cell>
          <cell r="J514">
            <v>38911.729166666664</v>
          </cell>
          <cell r="K514" t="str">
            <v>NA</v>
          </cell>
          <cell r="L514">
            <v>7.0000000000000007E-2</v>
          </cell>
          <cell r="M514">
            <v>1.5</v>
          </cell>
          <cell r="N514">
            <v>1.35</v>
          </cell>
          <cell r="O514">
            <v>90</v>
          </cell>
          <cell r="P514">
            <v>90</v>
          </cell>
          <cell r="T514">
            <v>38911</v>
          </cell>
        </row>
        <row r="515">
          <cell r="D515" t="str">
            <v>Civil</v>
          </cell>
          <cell r="E515" t="str">
            <v>5 dias</v>
          </cell>
          <cell r="F515" t="str">
            <v>NA</v>
          </cell>
          <cell r="G515">
            <v>38905.333333333336</v>
          </cell>
          <cell r="H515">
            <v>38905.333333333336</v>
          </cell>
          <cell r="I515" t="str">
            <v>NA</v>
          </cell>
          <cell r="J515">
            <v>38911.729166666664</v>
          </cell>
          <cell r="K515" t="str">
            <v>NA</v>
          </cell>
          <cell r="L515">
            <v>7.0000000000000007E-2</v>
          </cell>
          <cell r="M515">
            <v>1.5</v>
          </cell>
          <cell r="N515">
            <v>1.35</v>
          </cell>
          <cell r="O515">
            <v>0</v>
          </cell>
          <cell r="P515">
            <v>90</v>
          </cell>
          <cell r="T515">
            <v>38911</v>
          </cell>
        </row>
        <row r="516">
          <cell r="B516" t="str">
            <v>DC.405.RT.01</v>
          </cell>
          <cell r="D516" t="str">
            <v>Relatório Técnico Arquitetura - Viagem</v>
          </cell>
          <cell r="E516" t="str">
            <v>5 dias</v>
          </cell>
          <cell r="F516" t="str">
            <v>NA</v>
          </cell>
          <cell r="G516">
            <v>38905.333333333336</v>
          </cell>
          <cell r="H516">
            <v>38905.333333333336</v>
          </cell>
          <cell r="I516" t="str">
            <v>NA</v>
          </cell>
          <cell r="J516">
            <v>38911.729166666664</v>
          </cell>
          <cell r="K516" t="str">
            <v>NA</v>
          </cell>
          <cell r="L516">
            <v>7.0000000000000007E-2</v>
          </cell>
          <cell r="M516">
            <v>1.5</v>
          </cell>
          <cell r="N516">
            <v>1.35</v>
          </cell>
          <cell r="O516">
            <v>0</v>
          </cell>
          <cell r="P516">
            <v>90</v>
          </cell>
          <cell r="Q516" t="str">
            <v>16II</v>
          </cell>
          <cell r="S516" t="str">
            <v>EQUIPE ARQ</v>
          </cell>
          <cell r="T516">
            <v>38911</v>
          </cell>
        </row>
        <row r="517">
          <cell r="B517" t="str">
            <v>1.3.2</v>
          </cell>
          <cell r="C517" t="str">
            <v>410A</v>
          </cell>
          <cell r="D517" t="str">
            <v>Escritórios</v>
          </cell>
          <cell r="E517" t="str">
            <v>28 dias</v>
          </cell>
          <cell r="F517">
            <v>38853.375</v>
          </cell>
          <cell r="G517">
            <v>39022.333333333336</v>
          </cell>
          <cell r="H517" t="str">
            <v>NA</v>
          </cell>
          <cell r="I517">
            <v>38926.375</v>
          </cell>
          <cell r="J517">
            <v>39064.729166666664</v>
          </cell>
          <cell r="K517" t="str">
            <v>NA</v>
          </cell>
          <cell r="L517">
            <v>1.02</v>
          </cell>
          <cell r="M517">
            <v>23.38</v>
          </cell>
          <cell r="N517">
            <v>0</v>
          </cell>
          <cell r="O517">
            <v>0</v>
          </cell>
          <cell r="P517">
            <v>0</v>
          </cell>
          <cell r="T517">
            <v>39064</v>
          </cell>
        </row>
        <row r="518">
          <cell r="D518" t="str">
            <v>Projeto Detalhado</v>
          </cell>
          <cell r="E518" t="str">
            <v>28 dias</v>
          </cell>
          <cell r="F518">
            <v>38867.375</v>
          </cell>
          <cell r="G518">
            <v>39022.333333333336</v>
          </cell>
          <cell r="H518" t="str">
            <v>NA</v>
          </cell>
          <cell r="I518">
            <v>38926.375</v>
          </cell>
          <cell r="J518">
            <v>39064.729166666664</v>
          </cell>
          <cell r="K518" t="str">
            <v>NA</v>
          </cell>
          <cell r="L518">
            <v>1.02</v>
          </cell>
          <cell r="M518">
            <v>23.38</v>
          </cell>
          <cell r="N518">
            <v>0</v>
          </cell>
          <cell r="O518">
            <v>0</v>
          </cell>
          <cell r="P518">
            <v>0</v>
          </cell>
          <cell r="T518">
            <v>39064</v>
          </cell>
        </row>
        <row r="519">
          <cell r="D519" t="str">
            <v>Civil</v>
          </cell>
          <cell r="E519" t="str">
            <v>28 dias</v>
          </cell>
          <cell r="F519">
            <v>38867.375</v>
          </cell>
          <cell r="G519">
            <v>39022.333333333336</v>
          </cell>
          <cell r="H519" t="str">
            <v>NA</v>
          </cell>
          <cell r="I519">
            <v>38904.375</v>
          </cell>
          <cell r="J519">
            <v>39064.729166666664</v>
          </cell>
          <cell r="K519" t="str">
            <v>NA</v>
          </cell>
          <cell r="L519">
            <v>0.83</v>
          </cell>
          <cell r="M519">
            <v>19</v>
          </cell>
          <cell r="N519">
            <v>0</v>
          </cell>
          <cell r="O519">
            <v>0</v>
          </cell>
          <cell r="P519">
            <v>0</v>
          </cell>
          <cell r="T519">
            <v>39064</v>
          </cell>
        </row>
        <row r="520">
          <cell r="D520" t="str">
            <v>Desenho De Detalhamento</v>
          </cell>
          <cell r="E520" t="str">
            <v>28 dias</v>
          </cell>
          <cell r="F520">
            <v>38867.375</v>
          </cell>
          <cell r="G520">
            <v>39022.333333333336</v>
          </cell>
          <cell r="H520" t="str">
            <v>NA</v>
          </cell>
          <cell r="I520">
            <v>38904.375</v>
          </cell>
          <cell r="J520">
            <v>39064.729166666664</v>
          </cell>
          <cell r="K520" t="str">
            <v>NA</v>
          </cell>
          <cell r="L520">
            <v>0.83</v>
          </cell>
          <cell r="M520">
            <v>19</v>
          </cell>
          <cell r="N520">
            <v>0</v>
          </cell>
          <cell r="O520">
            <v>0</v>
          </cell>
          <cell r="P520">
            <v>0</v>
          </cell>
          <cell r="T520">
            <v>39064</v>
          </cell>
        </row>
        <row r="521">
          <cell r="B521" t="str">
            <v>DC.410.DD.01</v>
          </cell>
          <cell r="D521" t="str">
            <v>Arquitetura</v>
          </cell>
          <cell r="E521" t="str">
            <v>9 dias</v>
          </cell>
          <cell r="F521">
            <v>38867.375</v>
          </cell>
          <cell r="G521">
            <v>39022.333333333336</v>
          </cell>
          <cell r="H521" t="str">
            <v>NA</v>
          </cell>
          <cell r="I521">
            <v>38880.375</v>
          </cell>
          <cell r="J521">
            <v>39037.729166666664</v>
          </cell>
          <cell r="K521" t="str">
            <v>NA</v>
          </cell>
          <cell r="L521">
            <v>0.26</v>
          </cell>
          <cell r="M521">
            <v>6</v>
          </cell>
          <cell r="N521">
            <v>0</v>
          </cell>
          <cell r="O521">
            <v>0</v>
          </cell>
          <cell r="P521">
            <v>0</v>
          </cell>
          <cell r="Q521">
            <v>471</v>
          </cell>
          <cell r="R521">
            <v>520</v>
          </cell>
          <cell r="S521" t="str">
            <v>EQUIPE ARQ</v>
          </cell>
          <cell r="T521">
            <v>39037</v>
          </cell>
        </row>
        <row r="522">
          <cell r="B522" t="str">
            <v>DC.410.DD.02</v>
          </cell>
          <cell r="D522" t="str">
            <v>Fundação</v>
          </cell>
          <cell r="E522" t="str">
            <v>5 dias</v>
          </cell>
          <cell r="F522">
            <v>38867.375</v>
          </cell>
          <cell r="G522">
            <v>39038.333333333336</v>
          </cell>
          <cell r="H522" t="str">
            <v>NA</v>
          </cell>
          <cell r="I522">
            <v>38874.375</v>
          </cell>
          <cell r="J522">
            <v>39044.729166666664</v>
          </cell>
          <cell r="K522" t="str">
            <v>NA</v>
          </cell>
          <cell r="L522">
            <v>0.09</v>
          </cell>
          <cell r="M522">
            <v>2</v>
          </cell>
          <cell r="N522">
            <v>0</v>
          </cell>
          <cell r="O522">
            <v>0</v>
          </cell>
          <cell r="P522">
            <v>0</v>
          </cell>
          <cell r="Q522">
            <v>519</v>
          </cell>
          <cell r="R522" t="str">
            <v>521;526</v>
          </cell>
          <cell r="S522" t="str">
            <v>EQUIPE CIV</v>
          </cell>
          <cell r="T522">
            <v>39044</v>
          </cell>
        </row>
        <row r="523">
          <cell r="B523" t="str">
            <v>DC.410.DD.03</v>
          </cell>
          <cell r="D523" t="str">
            <v>Sapatas e Pilares</v>
          </cell>
          <cell r="E523" t="str">
            <v>7 dias</v>
          </cell>
          <cell r="F523">
            <v>38874.375</v>
          </cell>
          <cell r="G523">
            <v>39045.333333333336</v>
          </cell>
          <cell r="H523" t="str">
            <v>NA</v>
          </cell>
          <cell r="I523">
            <v>38887.375</v>
          </cell>
          <cell r="J523">
            <v>39055.729166666664</v>
          </cell>
          <cell r="K523" t="str">
            <v>NA</v>
          </cell>
          <cell r="L523">
            <v>0.17</v>
          </cell>
          <cell r="M523">
            <v>4</v>
          </cell>
          <cell r="N523">
            <v>0</v>
          </cell>
          <cell r="O523">
            <v>0</v>
          </cell>
          <cell r="P523">
            <v>0</v>
          </cell>
          <cell r="Q523">
            <v>520</v>
          </cell>
          <cell r="R523" t="str">
            <v>522;523</v>
          </cell>
          <cell r="S523" t="str">
            <v>EQUIPE CIV</v>
          </cell>
          <cell r="T523">
            <v>39055</v>
          </cell>
        </row>
        <row r="524">
          <cell r="B524" t="str">
            <v>DC.410.DD.04</v>
          </cell>
          <cell r="D524" t="str">
            <v>Lajes</v>
          </cell>
          <cell r="E524" t="str">
            <v>7 dias</v>
          </cell>
          <cell r="F524">
            <v>38887.375</v>
          </cell>
          <cell r="G524">
            <v>39056.333333333336</v>
          </cell>
          <cell r="H524" t="str">
            <v>NA</v>
          </cell>
          <cell r="I524">
            <v>38896.375</v>
          </cell>
          <cell r="J524">
            <v>39064.729166666664</v>
          </cell>
          <cell r="K524" t="str">
            <v>NA</v>
          </cell>
          <cell r="L524">
            <v>0.17</v>
          </cell>
          <cell r="M524">
            <v>4</v>
          </cell>
          <cell r="N524">
            <v>0</v>
          </cell>
          <cell r="O524">
            <v>0</v>
          </cell>
          <cell r="P524">
            <v>0</v>
          </cell>
          <cell r="Q524">
            <v>521</v>
          </cell>
          <cell r="S524" t="str">
            <v>EQUIPE CIV</v>
          </cell>
          <cell r="T524">
            <v>39064</v>
          </cell>
        </row>
        <row r="525">
          <cell r="B525" t="str">
            <v>DC.410.DD.05</v>
          </cell>
          <cell r="D525" t="str">
            <v>Hidrosanitário</v>
          </cell>
          <cell r="E525" t="str">
            <v>6 dias</v>
          </cell>
          <cell r="F525">
            <v>38896.375</v>
          </cell>
          <cell r="G525">
            <v>39056.333333333336</v>
          </cell>
          <cell r="H525" t="str">
            <v>NA</v>
          </cell>
          <cell r="I525">
            <v>38904.375</v>
          </cell>
          <cell r="J525">
            <v>39063.729166666664</v>
          </cell>
          <cell r="K525" t="str">
            <v>NA</v>
          </cell>
          <cell r="L525">
            <v>0.13</v>
          </cell>
          <cell r="M525">
            <v>3</v>
          </cell>
          <cell r="N525">
            <v>0</v>
          </cell>
          <cell r="O525">
            <v>0</v>
          </cell>
          <cell r="P525">
            <v>0</v>
          </cell>
          <cell r="Q525">
            <v>521</v>
          </cell>
          <cell r="S525" t="str">
            <v>EQUIPE CIV</v>
          </cell>
          <cell r="T525">
            <v>39063</v>
          </cell>
        </row>
        <row r="526">
          <cell r="D526" t="str">
            <v>Elétrica</v>
          </cell>
          <cell r="E526" t="str">
            <v>14 dias</v>
          </cell>
          <cell r="F526">
            <v>38904.375</v>
          </cell>
          <cell r="G526">
            <v>39045.333333333336</v>
          </cell>
          <cell r="H526" t="str">
            <v>NA</v>
          </cell>
          <cell r="I526">
            <v>38926.375</v>
          </cell>
          <cell r="J526">
            <v>39064.729166666664</v>
          </cell>
          <cell r="K526" t="str">
            <v>NA</v>
          </cell>
          <cell r="L526">
            <v>0.19</v>
          </cell>
          <cell r="M526">
            <v>4.38</v>
          </cell>
          <cell r="N526">
            <v>0</v>
          </cell>
          <cell r="O526">
            <v>0</v>
          </cell>
          <cell r="P526">
            <v>0</v>
          </cell>
          <cell r="T526">
            <v>39064</v>
          </cell>
        </row>
        <row r="527">
          <cell r="D527" t="str">
            <v>Desenho De Detalhamento</v>
          </cell>
          <cell r="E527" t="str">
            <v>12 dias</v>
          </cell>
          <cell r="F527">
            <v>38904.375</v>
          </cell>
          <cell r="G527">
            <v>39045.333333333336</v>
          </cell>
          <cell r="H527" t="str">
            <v>NA</v>
          </cell>
          <cell r="I527">
            <v>38922.375</v>
          </cell>
          <cell r="J527">
            <v>39062.729166666664</v>
          </cell>
          <cell r="K527" t="str">
            <v>NA</v>
          </cell>
          <cell r="L527">
            <v>0.17</v>
          </cell>
          <cell r="M527">
            <v>4</v>
          </cell>
          <cell r="N527">
            <v>0</v>
          </cell>
          <cell r="O527">
            <v>0</v>
          </cell>
          <cell r="P527">
            <v>0</v>
          </cell>
          <cell r="R527">
            <v>528</v>
          </cell>
          <cell r="T527">
            <v>39062</v>
          </cell>
        </row>
        <row r="528">
          <cell r="B528" t="str">
            <v>DE.410.DD.01</v>
          </cell>
          <cell r="D528" t="str">
            <v>Iluminação</v>
          </cell>
          <cell r="E528" t="str">
            <v>6 dias</v>
          </cell>
          <cell r="F528">
            <v>38904.375</v>
          </cell>
          <cell r="G528">
            <v>39045.333333333336</v>
          </cell>
          <cell r="H528" t="str">
            <v>NA</v>
          </cell>
          <cell r="I528">
            <v>38912.375</v>
          </cell>
          <cell r="J528">
            <v>39052.729166666664</v>
          </cell>
          <cell r="K528" t="str">
            <v>NA</v>
          </cell>
          <cell r="L528">
            <v>0.09</v>
          </cell>
          <cell r="M528">
            <v>2</v>
          </cell>
          <cell r="N528">
            <v>0</v>
          </cell>
          <cell r="O528">
            <v>0</v>
          </cell>
          <cell r="P528">
            <v>0</v>
          </cell>
          <cell r="Q528">
            <v>520</v>
          </cell>
          <cell r="R528">
            <v>527</v>
          </cell>
          <cell r="S528" t="str">
            <v>EQUIPE ELE</v>
          </cell>
          <cell r="T528">
            <v>39052</v>
          </cell>
        </row>
        <row r="529">
          <cell r="B529" t="str">
            <v>DE.410.DD.02</v>
          </cell>
          <cell r="D529" t="str">
            <v>Eletrodutos</v>
          </cell>
          <cell r="E529" t="str">
            <v>6 dias</v>
          </cell>
          <cell r="F529">
            <v>38912.375</v>
          </cell>
          <cell r="G529">
            <v>39055.333333333336</v>
          </cell>
          <cell r="H529" t="str">
            <v>NA</v>
          </cell>
          <cell r="I529">
            <v>38922.375</v>
          </cell>
          <cell r="J529">
            <v>39062.729166666664</v>
          </cell>
          <cell r="K529" t="str">
            <v>NA</v>
          </cell>
          <cell r="L529">
            <v>0.09</v>
          </cell>
          <cell r="M529">
            <v>2</v>
          </cell>
          <cell r="N529">
            <v>0</v>
          </cell>
          <cell r="O529">
            <v>0</v>
          </cell>
          <cell r="P529">
            <v>0</v>
          </cell>
          <cell r="Q529">
            <v>526</v>
          </cell>
          <cell r="S529" t="str">
            <v>EQUIPE ELE</v>
          </cell>
          <cell r="T529">
            <v>39062</v>
          </cell>
        </row>
        <row r="530">
          <cell r="B530" t="str">
            <v>DE.410.LC.01</v>
          </cell>
          <cell r="D530" t="str">
            <v>Lista De Linhas/ Cabos</v>
          </cell>
          <cell r="E530" t="str">
            <v>2 dias</v>
          </cell>
          <cell r="F530">
            <v>38922.375</v>
          </cell>
          <cell r="G530">
            <v>39063.333333333336</v>
          </cell>
          <cell r="H530" t="str">
            <v>NA</v>
          </cell>
          <cell r="I530">
            <v>38924.375</v>
          </cell>
          <cell r="J530">
            <v>39064.729166666664</v>
          </cell>
          <cell r="K530" t="str">
            <v>NA</v>
          </cell>
          <cell r="L530">
            <v>0.02</v>
          </cell>
          <cell r="M530">
            <v>0.38</v>
          </cell>
          <cell r="N530">
            <v>0</v>
          </cell>
          <cell r="O530">
            <v>0</v>
          </cell>
          <cell r="P530">
            <v>0</v>
          </cell>
          <cell r="Q530">
            <v>525</v>
          </cell>
          <cell r="S530" t="str">
            <v>EQUIPE ELE</v>
          </cell>
          <cell r="T530">
            <v>39064</v>
          </cell>
        </row>
        <row r="531">
          <cell r="B531" t="str">
            <v>1.3.3</v>
          </cell>
          <cell r="C531" t="str">
            <v>420A</v>
          </cell>
          <cell r="D531" t="str">
            <v>Vestiários</v>
          </cell>
          <cell r="E531" t="str">
            <v>25 dias</v>
          </cell>
          <cell r="F531">
            <v>38860.375</v>
          </cell>
          <cell r="G531">
            <v>39022.333333333336</v>
          </cell>
          <cell r="H531" t="str">
            <v>NA</v>
          </cell>
          <cell r="I531">
            <v>38901.375</v>
          </cell>
          <cell r="J531">
            <v>39059.729166666664</v>
          </cell>
          <cell r="K531" t="str">
            <v>NA</v>
          </cell>
          <cell r="L531">
            <v>0.52</v>
          </cell>
          <cell r="M531">
            <v>12</v>
          </cell>
          <cell r="N531">
            <v>0</v>
          </cell>
          <cell r="O531">
            <v>0</v>
          </cell>
          <cell r="P531">
            <v>0</v>
          </cell>
          <cell r="T531">
            <v>39059</v>
          </cell>
        </row>
        <row r="532">
          <cell r="D532" t="str">
            <v>Projeto Detalhado</v>
          </cell>
          <cell r="E532" t="str">
            <v>25 dias</v>
          </cell>
          <cell r="F532">
            <v>38874.375</v>
          </cell>
          <cell r="G532">
            <v>39022.333333333336</v>
          </cell>
          <cell r="H532" t="str">
            <v>NA</v>
          </cell>
          <cell r="I532">
            <v>38901.375</v>
          </cell>
          <cell r="J532">
            <v>39059.729166666664</v>
          </cell>
          <cell r="K532" t="str">
            <v>NA</v>
          </cell>
          <cell r="L532">
            <v>0.52</v>
          </cell>
          <cell r="M532">
            <v>12</v>
          </cell>
          <cell r="N532">
            <v>0</v>
          </cell>
          <cell r="O532">
            <v>0</v>
          </cell>
          <cell r="P532">
            <v>0</v>
          </cell>
          <cell r="T532">
            <v>39059</v>
          </cell>
        </row>
        <row r="533">
          <cell r="D533" t="str">
            <v>Civil</v>
          </cell>
          <cell r="E533" t="str">
            <v>21 dias</v>
          </cell>
          <cell r="F533">
            <v>38874.375</v>
          </cell>
          <cell r="G533">
            <v>39022.333333333336</v>
          </cell>
          <cell r="H533" t="str">
            <v>NA</v>
          </cell>
          <cell r="I533">
            <v>38891.375</v>
          </cell>
          <cell r="J533">
            <v>39055.729166666664</v>
          </cell>
          <cell r="K533" t="str">
            <v>NA</v>
          </cell>
          <cell r="L533">
            <v>0.48</v>
          </cell>
          <cell r="M533">
            <v>11</v>
          </cell>
          <cell r="N533">
            <v>0</v>
          </cell>
          <cell r="O533">
            <v>0</v>
          </cell>
          <cell r="P533">
            <v>0</v>
          </cell>
          <cell r="T533">
            <v>39055</v>
          </cell>
        </row>
        <row r="534">
          <cell r="D534" t="str">
            <v>Desenho De Detalhamento</v>
          </cell>
          <cell r="E534" t="str">
            <v>21 dias</v>
          </cell>
          <cell r="F534">
            <v>38874.375</v>
          </cell>
          <cell r="G534">
            <v>39022.333333333336</v>
          </cell>
          <cell r="H534" t="str">
            <v>NA</v>
          </cell>
          <cell r="I534">
            <v>38891.375</v>
          </cell>
          <cell r="J534">
            <v>39055.729166666664</v>
          </cell>
          <cell r="K534" t="str">
            <v>NA</v>
          </cell>
          <cell r="L534">
            <v>0.48</v>
          </cell>
          <cell r="M534">
            <v>11</v>
          </cell>
          <cell r="N534">
            <v>0</v>
          </cell>
          <cell r="O534">
            <v>0</v>
          </cell>
          <cell r="P534">
            <v>0</v>
          </cell>
          <cell r="R534">
            <v>537</v>
          </cell>
          <cell r="T534">
            <v>39055</v>
          </cell>
        </row>
        <row r="535">
          <cell r="B535" t="str">
            <v>DC.420.DD.01</v>
          </cell>
          <cell r="D535" t="str">
            <v>Fundação</v>
          </cell>
          <cell r="E535" t="str">
            <v>6 dias</v>
          </cell>
          <cell r="F535">
            <v>38874.375</v>
          </cell>
          <cell r="G535">
            <v>39041.333333333336</v>
          </cell>
          <cell r="H535" t="str">
            <v>NA</v>
          </cell>
          <cell r="I535">
            <v>38882.375</v>
          </cell>
          <cell r="J535">
            <v>39048.729166666664</v>
          </cell>
          <cell r="K535" t="str">
            <v>NA</v>
          </cell>
          <cell r="L535">
            <v>0.13</v>
          </cell>
          <cell r="M535">
            <v>3</v>
          </cell>
          <cell r="N535">
            <v>0</v>
          </cell>
          <cell r="O535">
            <v>0</v>
          </cell>
          <cell r="P535">
            <v>0</v>
          </cell>
          <cell r="Q535">
            <v>535</v>
          </cell>
          <cell r="R535">
            <v>534</v>
          </cell>
          <cell r="S535" t="str">
            <v>EQUIPE CIV</v>
          </cell>
          <cell r="T535">
            <v>39048</v>
          </cell>
        </row>
        <row r="536">
          <cell r="B536" t="str">
            <v>DC.420.DD.02</v>
          </cell>
          <cell r="D536" t="str">
            <v>Lajes</v>
          </cell>
          <cell r="E536" t="str">
            <v>5 dias</v>
          </cell>
          <cell r="F536">
            <v>38882.375</v>
          </cell>
          <cell r="G536">
            <v>39049.333333333336</v>
          </cell>
          <cell r="H536" t="str">
            <v>NA</v>
          </cell>
          <cell r="I536">
            <v>38891.375</v>
          </cell>
          <cell r="J536">
            <v>39055.729166666664</v>
          </cell>
          <cell r="K536" t="str">
            <v>NA</v>
          </cell>
          <cell r="L536">
            <v>0.09</v>
          </cell>
          <cell r="M536">
            <v>2</v>
          </cell>
          <cell r="N536">
            <v>0</v>
          </cell>
          <cell r="O536">
            <v>0</v>
          </cell>
          <cell r="P536">
            <v>0</v>
          </cell>
          <cell r="Q536">
            <v>533</v>
          </cell>
          <cell r="S536" t="str">
            <v>EQUIPE CIV</v>
          </cell>
          <cell r="T536">
            <v>39055</v>
          </cell>
        </row>
        <row r="537">
          <cell r="B537" t="str">
            <v>DC.420.DD.03</v>
          </cell>
          <cell r="D537" t="str">
            <v>Arquitetura</v>
          </cell>
          <cell r="E537" t="str">
            <v>10 dias</v>
          </cell>
          <cell r="F537" t="str">
            <v>NA</v>
          </cell>
          <cell r="G537">
            <v>39022.333333333336</v>
          </cell>
          <cell r="H537" t="str">
            <v>NA</v>
          </cell>
          <cell r="I537" t="str">
            <v>NA</v>
          </cell>
          <cell r="J537">
            <v>39038.729166666664</v>
          </cell>
          <cell r="K537" t="str">
            <v>NA</v>
          </cell>
          <cell r="L537">
            <v>0.26</v>
          </cell>
          <cell r="M537">
            <v>6</v>
          </cell>
          <cell r="N537">
            <v>0</v>
          </cell>
          <cell r="O537">
            <v>0</v>
          </cell>
          <cell r="P537">
            <v>0</v>
          </cell>
          <cell r="Q537">
            <v>471</v>
          </cell>
          <cell r="R537">
            <v>533</v>
          </cell>
          <cell r="S537" t="str">
            <v>EQUIPE ARQ</v>
          </cell>
          <cell r="T537">
            <v>39038</v>
          </cell>
        </row>
        <row r="538">
          <cell r="D538" t="str">
            <v>Elétrica</v>
          </cell>
          <cell r="E538" t="str">
            <v>4 dias</v>
          </cell>
          <cell r="F538">
            <v>38891.375</v>
          </cell>
          <cell r="G538">
            <v>39056.333333333336</v>
          </cell>
          <cell r="H538" t="str">
            <v>NA</v>
          </cell>
          <cell r="I538">
            <v>38901.375</v>
          </cell>
          <cell r="J538">
            <v>39059.729166666664</v>
          </cell>
          <cell r="K538" t="str">
            <v>NA</v>
          </cell>
          <cell r="L538">
            <v>0.04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T538">
            <v>39059</v>
          </cell>
        </row>
        <row r="539">
          <cell r="B539" t="str">
            <v>DE.420.DD.01</v>
          </cell>
          <cell r="D539" t="str">
            <v>Desenho De Detalhamento - Iluminação</v>
          </cell>
          <cell r="E539" t="str">
            <v>4 dias</v>
          </cell>
          <cell r="F539">
            <v>38891.375</v>
          </cell>
          <cell r="G539">
            <v>39056.333333333336</v>
          </cell>
          <cell r="H539" t="str">
            <v>NA</v>
          </cell>
          <cell r="I539">
            <v>38897.375</v>
          </cell>
          <cell r="J539">
            <v>39059.729166666664</v>
          </cell>
          <cell r="K539" t="str">
            <v>NA</v>
          </cell>
          <cell r="L539">
            <v>0.04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532</v>
          </cell>
          <cell r="S539" t="str">
            <v>EQUIPE ELE</v>
          </cell>
          <cell r="T539">
            <v>39059</v>
          </cell>
        </row>
        <row r="540">
          <cell r="B540" t="str">
            <v>1.3.4</v>
          </cell>
          <cell r="C540" t="str">
            <v>430A</v>
          </cell>
          <cell r="D540" t="str">
            <v>Restaurante</v>
          </cell>
          <cell r="E540" t="str">
            <v>30 dias</v>
          </cell>
          <cell r="F540">
            <v>38867.375</v>
          </cell>
          <cell r="G540">
            <v>39022.333333333336</v>
          </cell>
          <cell r="H540" t="str">
            <v>NA</v>
          </cell>
          <cell r="I540">
            <v>38966.375</v>
          </cell>
          <cell r="J540">
            <v>39066.729166666664</v>
          </cell>
          <cell r="K540" t="str">
            <v>NA</v>
          </cell>
          <cell r="L540">
            <v>1.66</v>
          </cell>
          <cell r="M540">
            <v>38</v>
          </cell>
          <cell r="N540">
            <v>0</v>
          </cell>
          <cell r="O540">
            <v>0</v>
          </cell>
          <cell r="P540">
            <v>0</v>
          </cell>
          <cell r="T540">
            <v>39066</v>
          </cell>
        </row>
        <row r="541">
          <cell r="D541" t="str">
            <v>Projeto Detalhado</v>
          </cell>
          <cell r="E541" t="str">
            <v>30 dias</v>
          </cell>
          <cell r="F541">
            <v>38888.375</v>
          </cell>
          <cell r="G541">
            <v>39022.333333333336</v>
          </cell>
          <cell r="H541" t="str">
            <v>NA</v>
          </cell>
          <cell r="I541">
            <v>38966.375</v>
          </cell>
          <cell r="J541">
            <v>39066.729166666664</v>
          </cell>
          <cell r="K541" t="str">
            <v>NA</v>
          </cell>
          <cell r="L541">
            <v>1.66</v>
          </cell>
          <cell r="M541">
            <v>38</v>
          </cell>
          <cell r="N541">
            <v>0</v>
          </cell>
          <cell r="O541">
            <v>0</v>
          </cell>
          <cell r="P541">
            <v>0</v>
          </cell>
          <cell r="T541">
            <v>39066</v>
          </cell>
        </row>
        <row r="542">
          <cell r="D542" t="str">
            <v>Civil</v>
          </cell>
          <cell r="E542" t="str">
            <v>30 dias</v>
          </cell>
          <cell r="F542">
            <v>38888.375</v>
          </cell>
          <cell r="G542">
            <v>39022.333333333336</v>
          </cell>
          <cell r="H542" t="str">
            <v>NA</v>
          </cell>
          <cell r="I542">
            <v>38932.375</v>
          </cell>
          <cell r="J542">
            <v>39066.729166666664</v>
          </cell>
          <cell r="K542" t="str">
            <v>NA</v>
          </cell>
          <cell r="L542">
            <v>1.4</v>
          </cell>
          <cell r="M542">
            <v>32</v>
          </cell>
          <cell r="N542">
            <v>0</v>
          </cell>
          <cell r="O542">
            <v>0</v>
          </cell>
          <cell r="P542">
            <v>0</v>
          </cell>
          <cell r="T542">
            <v>39066</v>
          </cell>
        </row>
        <row r="543">
          <cell r="D543" t="str">
            <v>Desenho De Detalhamento</v>
          </cell>
          <cell r="E543" t="str">
            <v>30 dias</v>
          </cell>
          <cell r="F543">
            <v>38888.375</v>
          </cell>
          <cell r="G543">
            <v>39022.333333333336</v>
          </cell>
          <cell r="H543" t="str">
            <v>NA</v>
          </cell>
          <cell r="I543">
            <v>38932.375</v>
          </cell>
          <cell r="J543">
            <v>39066.729166666664</v>
          </cell>
          <cell r="K543" t="str">
            <v>NA</v>
          </cell>
          <cell r="L543">
            <v>1.4</v>
          </cell>
          <cell r="M543">
            <v>32</v>
          </cell>
          <cell r="N543">
            <v>0</v>
          </cell>
          <cell r="O543">
            <v>0</v>
          </cell>
          <cell r="P543">
            <v>0</v>
          </cell>
          <cell r="T543">
            <v>39066</v>
          </cell>
        </row>
        <row r="544">
          <cell r="B544" t="str">
            <v>DC.430.DD.01</v>
          </cell>
          <cell r="D544" t="str">
            <v>Arquitetura</v>
          </cell>
          <cell r="E544" t="str">
            <v>18 dias</v>
          </cell>
          <cell r="F544">
            <v>38888.375</v>
          </cell>
          <cell r="G544">
            <v>39022.333333333336</v>
          </cell>
          <cell r="H544" t="str">
            <v>NA</v>
          </cell>
          <cell r="I544">
            <v>38912.375</v>
          </cell>
          <cell r="J544">
            <v>39050.729166666664</v>
          </cell>
          <cell r="K544" t="str">
            <v>NA</v>
          </cell>
          <cell r="L544">
            <v>0.61</v>
          </cell>
          <cell r="M544">
            <v>14</v>
          </cell>
          <cell r="N544">
            <v>0</v>
          </cell>
          <cell r="O544">
            <v>0</v>
          </cell>
          <cell r="P544">
            <v>0</v>
          </cell>
          <cell r="Q544">
            <v>471</v>
          </cell>
          <cell r="R544" t="str">
            <v>543;546;556</v>
          </cell>
          <cell r="S544" t="str">
            <v>EQUIPE ARQ</v>
          </cell>
          <cell r="T544">
            <v>39050</v>
          </cell>
        </row>
        <row r="545">
          <cell r="B545" t="str">
            <v>DC.430.DD.02</v>
          </cell>
          <cell r="D545" t="str">
            <v>Fundação</v>
          </cell>
          <cell r="E545" t="str">
            <v>5 dias</v>
          </cell>
          <cell r="F545">
            <v>38888.375</v>
          </cell>
          <cell r="G545">
            <v>39051.333333333336</v>
          </cell>
          <cell r="H545" t="str">
            <v>NA</v>
          </cell>
          <cell r="I545">
            <v>38895.375</v>
          </cell>
          <cell r="J545">
            <v>39057.729166666664</v>
          </cell>
          <cell r="K545" t="str">
            <v>NA</v>
          </cell>
          <cell r="L545">
            <v>0.09</v>
          </cell>
          <cell r="M545">
            <v>2</v>
          </cell>
          <cell r="N545">
            <v>0</v>
          </cell>
          <cell r="O545">
            <v>0</v>
          </cell>
          <cell r="P545">
            <v>0</v>
          </cell>
          <cell r="Q545">
            <v>542</v>
          </cell>
          <cell r="R545" t="str">
            <v>544;545;549;550;551</v>
          </cell>
          <cell r="S545" t="str">
            <v>EQUIPE CIV</v>
          </cell>
          <cell r="T545">
            <v>39057</v>
          </cell>
        </row>
        <row r="546">
          <cell r="B546" t="str">
            <v>DC.430.DD.03</v>
          </cell>
          <cell r="D546" t="str">
            <v>Cintas, Sapatas e Pilares</v>
          </cell>
          <cell r="E546" t="str">
            <v>7 dias</v>
          </cell>
          <cell r="F546">
            <v>38895.375</v>
          </cell>
          <cell r="G546">
            <v>39058.333333333336</v>
          </cell>
          <cell r="H546" t="str">
            <v>NA</v>
          </cell>
          <cell r="I546">
            <v>38904.375</v>
          </cell>
          <cell r="J546">
            <v>39066.729166666664</v>
          </cell>
          <cell r="K546" t="str">
            <v>NA</v>
          </cell>
          <cell r="L546">
            <v>0.13</v>
          </cell>
          <cell r="M546">
            <v>3</v>
          </cell>
          <cell r="N546">
            <v>0</v>
          </cell>
          <cell r="O546">
            <v>0</v>
          </cell>
          <cell r="P546">
            <v>0</v>
          </cell>
          <cell r="Q546">
            <v>543</v>
          </cell>
          <cell r="S546" t="str">
            <v>EQUIPE CIV</v>
          </cell>
          <cell r="T546">
            <v>39066</v>
          </cell>
        </row>
        <row r="547">
          <cell r="B547" t="str">
            <v>DC.430.DD.04</v>
          </cell>
          <cell r="D547" t="str">
            <v>Vigas e Lajes</v>
          </cell>
          <cell r="E547" t="str">
            <v>7 dias</v>
          </cell>
          <cell r="F547">
            <v>38904.375</v>
          </cell>
          <cell r="G547">
            <v>39058.333333333336</v>
          </cell>
          <cell r="H547" t="str">
            <v>NA</v>
          </cell>
          <cell r="I547">
            <v>38915.375</v>
          </cell>
          <cell r="J547">
            <v>39066.729166666664</v>
          </cell>
          <cell r="K547" t="str">
            <v>NA</v>
          </cell>
          <cell r="L547">
            <v>0.17</v>
          </cell>
          <cell r="M547">
            <v>4</v>
          </cell>
          <cell r="N547">
            <v>0</v>
          </cell>
          <cell r="O547">
            <v>0</v>
          </cell>
          <cell r="P547">
            <v>0</v>
          </cell>
          <cell r="Q547">
            <v>543</v>
          </cell>
          <cell r="S547" t="str">
            <v>EQUIPE CIV</v>
          </cell>
          <cell r="T547">
            <v>39066</v>
          </cell>
        </row>
        <row r="548">
          <cell r="B548" t="str">
            <v>DC.430.DD.05</v>
          </cell>
          <cell r="D548" t="str">
            <v>Hidrosanitário</v>
          </cell>
          <cell r="E548" t="str">
            <v>12 dias</v>
          </cell>
          <cell r="F548">
            <v>38915.375</v>
          </cell>
          <cell r="G548">
            <v>39051.333333333336</v>
          </cell>
          <cell r="H548" t="str">
            <v>NA</v>
          </cell>
          <cell r="I548">
            <v>38932.375</v>
          </cell>
          <cell r="J548">
            <v>39066.729166666664</v>
          </cell>
          <cell r="K548" t="str">
            <v>NA</v>
          </cell>
          <cell r="L548">
            <v>0.39</v>
          </cell>
          <cell r="M548">
            <v>9</v>
          </cell>
          <cell r="N548">
            <v>0</v>
          </cell>
          <cell r="O548">
            <v>0</v>
          </cell>
          <cell r="P548">
            <v>0</v>
          </cell>
          <cell r="Q548">
            <v>542</v>
          </cell>
          <cell r="S548" t="str">
            <v>EQUIPE CIV</v>
          </cell>
          <cell r="T548">
            <v>39066</v>
          </cell>
        </row>
        <row r="549">
          <cell r="D549" t="str">
            <v>Elétrica</v>
          </cell>
          <cell r="E549" t="str">
            <v>7 dias</v>
          </cell>
          <cell r="F549">
            <v>38932.375</v>
          </cell>
          <cell r="G549">
            <v>39058.333333333336</v>
          </cell>
          <cell r="H549" t="str">
            <v>NA</v>
          </cell>
          <cell r="I549">
            <v>38966.375</v>
          </cell>
          <cell r="J549">
            <v>39066.729166666664</v>
          </cell>
          <cell r="K549" t="str">
            <v>NA</v>
          </cell>
          <cell r="L549">
            <v>0.26</v>
          </cell>
          <cell r="M549">
            <v>6</v>
          </cell>
          <cell r="N549">
            <v>0</v>
          </cell>
          <cell r="O549">
            <v>0</v>
          </cell>
          <cell r="P549">
            <v>0</v>
          </cell>
          <cell r="T549">
            <v>39066</v>
          </cell>
        </row>
        <row r="550">
          <cell r="D550" t="str">
            <v>Desenho De Detalhamento</v>
          </cell>
          <cell r="E550" t="str">
            <v>7 dias</v>
          </cell>
          <cell r="F550">
            <v>38932.375</v>
          </cell>
          <cell r="G550">
            <v>39058.333333333336</v>
          </cell>
          <cell r="H550" t="str">
            <v>NA</v>
          </cell>
          <cell r="I550">
            <v>38960.375</v>
          </cell>
          <cell r="J550">
            <v>39066.729166666664</v>
          </cell>
          <cell r="K550" t="str">
            <v>NA</v>
          </cell>
          <cell r="L550">
            <v>0.26</v>
          </cell>
          <cell r="M550">
            <v>6</v>
          </cell>
          <cell r="N550">
            <v>0</v>
          </cell>
          <cell r="O550">
            <v>0</v>
          </cell>
          <cell r="P550">
            <v>0</v>
          </cell>
          <cell r="T550">
            <v>39066</v>
          </cell>
        </row>
        <row r="551">
          <cell r="B551" t="str">
            <v>DE.430.DD.01</v>
          </cell>
          <cell r="D551" t="str">
            <v>Diagrama Trifilar</v>
          </cell>
          <cell r="E551" t="str">
            <v>4 dias</v>
          </cell>
          <cell r="F551">
            <v>38932.375</v>
          </cell>
          <cell r="G551">
            <v>39058.333333333336</v>
          </cell>
          <cell r="H551" t="str">
            <v>NA</v>
          </cell>
          <cell r="I551">
            <v>38938.375</v>
          </cell>
          <cell r="J551">
            <v>39063.729166666664</v>
          </cell>
          <cell r="K551" t="str">
            <v>NA</v>
          </cell>
          <cell r="L551">
            <v>0.04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543</v>
          </cell>
          <cell r="S551" t="str">
            <v>EQUIPE ELE</v>
          </cell>
          <cell r="T551">
            <v>39063</v>
          </cell>
        </row>
        <row r="552">
          <cell r="B552" t="str">
            <v>DE.430.DD.02</v>
          </cell>
          <cell r="D552" t="str">
            <v>Iluminação</v>
          </cell>
          <cell r="E552" t="str">
            <v>6 dias</v>
          </cell>
          <cell r="F552">
            <v>38938.375</v>
          </cell>
          <cell r="G552">
            <v>39058.333333333336</v>
          </cell>
          <cell r="H552" t="str">
            <v>NA</v>
          </cell>
          <cell r="I552">
            <v>38950.375</v>
          </cell>
          <cell r="J552">
            <v>39065.729166666664</v>
          </cell>
          <cell r="K552" t="str">
            <v>NA</v>
          </cell>
          <cell r="L552">
            <v>0.09</v>
          </cell>
          <cell r="M552">
            <v>2</v>
          </cell>
          <cell r="N552">
            <v>0</v>
          </cell>
          <cell r="O552">
            <v>0</v>
          </cell>
          <cell r="P552">
            <v>0</v>
          </cell>
          <cell r="Q552">
            <v>543</v>
          </cell>
          <cell r="S552" t="str">
            <v>EQUIPE ELE</v>
          </cell>
          <cell r="T552">
            <v>39065</v>
          </cell>
        </row>
        <row r="553">
          <cell r="B553" t="str">
            <v>DE.430.DD.03</v>
          </cell>
          <cell r="D553" t="str">
            <v>Eletrodutos</v>
          </cell>
          <cell r="E553" t="str">
            <v>7 dias</v>
          </cell>
          <cell r="F553">
            <v>38950.375</v>
          </cell>
          <cell r="G553">
            <v>39058.333333333336</v>
          </cell>
          <cell r="H553" t="str">
            <v>NA</v>
          </cell>
          <cell r="I553">
            <v>38960.375</v>
          </cell>
          <cell r="J553">
            <v>39066.729166666664</v>
          </cell>
          <cell r="K553" t="str">
            <v>NA</v>
          </cell>
          <cell r="L553">
            <v>0.13</v>
          </cell>
          <cell r="M553">
            <v>3</v>
          </cell>
          <cell r="N553">
            <v>0</v>
          </cell>
          <cell r="O553">
            <v>0</v>
          </cell>
          <cell r="P553">
            <v>0</v>
          </cell>
          <cell r="Q553">
            <v>543</v>
          </cell>
          <cell r="S553" t="str">
            <v>EQUIPE ELE</v>
          </cell>
          <cell r="T553">
            <v>39066</v>
          </cell>
        </row>
        <row r="554">
          <cell r="B554" t="str">
            <v>1.3.5</v>
          </cell>
          <cell r="C554" t="str">
            <v>440A</v>
          </cell>
          <cell r="D554" t="str">
            <v>Portaria e Segurança Patrimonial</v>
          </cell>
          <cell r="E554" t="str">
            <v>12 dias</v>
          </cell>
          <cell r="F554">
            <v>38877.375</v>
          </cell>
          <cell r="G554">
            <v>39051.333333333336</v>
          </cell>
          <cell r="H554" t="str">
            <v>NA</v>
          </cell>
          <cell r="I554">
            <v>38922.375</v>
          </cell>
          <cell r="J554">
            <v>39066.729166666664</v>
          </cell>
          <cell r="K554" t="str">
            <v>NA</v>
          </cell>
          <cell r="L554">
            <v>0.22</v>
          </cell>
          <cell r="M554">
            <v>5</v>
          </cell>
          <cell r="N554">
            <v>0</v>
          </cell>
          <cell r="O554">
            <v>0</v>
          </cell>
          <cell r="P554">
            <v>0</v>
          </cell>
          <cell r="T554">
            <v>39066</v>
          </cell>
        </row>
        <row r="555">
          <cell r="D555" t="str">
            <v>Projeto Detalhado</v>
          </cell>
          <cell r="E555" t="str">
            <v>12 dias</v>
          </cell>
          <cell r="F555">
            <v>38895.375</v>
          </cell>
          <cell r="G555">
            <v>39051.333333333336</v>
          </cell>
          <cell r="H555" t="str">
            <v>NA</v>
          </cell>
          <cell r="I555">
            <v>38922.375</v>
          </cell>
          <cell r="J555">
            <v>39066.729166666664</v>
          </cell>
          <cell r="K555" t="str">
            <v>NA</v>
          </cell>
          <cell r="L555">
            <v>0.22</v>
          </cell>
          <cell r="M555">
            <v>5</v>
          </cell>
          <cell r="N555">
            <v>0</v>
          </cell>
          <cell r="O555">
            <v>0</v>
          </cell>
          <cell r="P555">
            <v>0</v>
          </cell>
          <cell r="T555">
            <v>39066</v>
          </cell>
        </row>
        <row r="556">
          <cell r="D556" t="str">
            <v>Civil</v>
          </cell>
          <cell r="E556" t="str">
            <v>4 dias</v>
          </cell>
          <cell r="F556">
            <v>38895.375</v>
          </cell>
          <cell r="G556">
            <v>39051.333333333336</v>
          </cell>
          <cell r="H556" t="str">
            <v>NA</v>
          </cell>
          <cell r="I556">
            <v>38905.375</v>
          </cell>
          <cell r="J556">
            <v>39056.729166666664</v>
          </cell>
          <cell r="K556" t="str">
            <v>NA</v>
          </cell>
          <cell r="L556">
            <v>0.13</v>
          </cell>
          <cell r="M556">
            <v>3</v>
          </cell>
          <cell r="N556">
            <v>0</v>
          </cell>
          <cell r="O556">
            <v>0</v>
          </cell>
          <cell r="P556">
            <v>0</v>
          </cell>
          <cell r="T556">
            <v>39056</v>
          </cell>
        </row>
        <row r="557">
          <cell r="D557" t="str">
            <v>Desenho De Detalhamento</v>
          </cell>
          <cell r="E557" t="str">
            <v>4 dias</v>
          </cell>
          <cell r="F557">
            <v>38895.375</v>
          </cell>
          <cell r="G557">
            <v>39051.333333333336</v>
          </cell>
          <cell r="H557" t="str">
            <v>NA</v>
          </cell>
          <cell r="I557">
            <v>38905.375</v>
          </cell>
          <cell r="J557">
            <v>39056.729166666664</v>
          </cell>
          <cell r="K557" t="str">
            <v>NA</v>
          </cell>
          <cell r="L557">
            <v>0.13</v>
          </cell>
          <cell r="M557">
            <v>3</v>
          </cell>
          <cell r="N557">
            <v>0</v>
          </cell>
          <cell r="O557">
            <v>0</v>
          </cell>
          <cell r="P557">
            <v>0</v>
          </cell>
          <cell r="R557">
            <v>559</v>
          </cell>
          <cell r="T557">
            <v>39056</v>
          </cell>
        </row>
        <row r="558">
          <cell r="B558" t="str">
            <v>DC.440.DD.01</v>
          </cell>
          <cell r="D558" t="str">
            <v>Arquitetura</v>
          </cell>
          <cell r="E558" t="str">
            <v>4 dias</v>
          </cell>
          <cell r="F558">
            <v>38895.375</v>
          </cell>
          <cell r="G558">
            <v>39051.333333333336</v>
          </cell>
          <cell r="H558" t="str">
            <v>NA</v>
          </cell>
          <cell r="I558">
            <v>38901.375</v>
          </cell>
          <cell r="J558">
            <v>39056.729166666664</v>
          </cell>
          <cell r="K558" t="str">
            <v>NA</v>
          </cell>
          <cell r="L558">
            <v>0.13</v>
          </cell>
          <cell r="M558">
            <v>3</v>
          </cell>
          <cell r="N558">
            <v>0</v>
          </cell>
          <cell r="O558">
            <v>0</v>
          </cell>
          <cell r="P558">
            <v>0</v>
          </cell>
          <cell r="Q558">
            <v>542</v>
          </cell>
          <cell r="S558" t="str">
            <v>EQUIPE ARQ</v>
          </cell>
          <cell r="T558">
            <v>39056</v>
          </cell>
        </row>
        <row r="559">
          <cell r="D559" t="str">
            <v>Elétrica</v>
          </cell>
          <cell r="E559" t="str">
            <v>8 dias</v>
          </cell>
          <cell r="F559">
            <v>38905.375</v>
          </cell>
          <cell r="G559">
            <v>39057.333333333336</v>
          </cell>
          <cell r="H559" t="str">
            <v>NA</v>
          </cell>
          <cell r="I559">
            <v>38922.375</v>
          </cell>
          <cell r="J559">
            <v>39066.729166666664</v>
          </cell>
          <cell r="K559" t="str">
            <v>NA</v>
          </cell>
          <cell r="L559">
            <v>0.09</v>
          </cell>
          <cell r="M559">
            <v>2</v>
          </cell>
          <cell r="N559">
            <v>0</v>
          </cell>
          <cell r="O559">
            <v>0</v>
          </cell>
          <cell r="P559">
            <v>0</v>
          </cell>
          <cell r="T559">
            <v>39066</v>
          </cell>
        </row>
        <row r="560">
          <cell r="D560" t="str">
            <v>Desenho De Detalhamento</v>
          </cell>
          <cell r="E560" t="str">
            <v>8 dias</v>
          </cell>
          <cell r="F560">
            <v>38905.375</v>
          </cell>
          <cell r="G560">
            <v>39057.333333333336</v>
          </cell>
          <cell r="H560" t="str">
            <v>NA</v>
          </cell>
          <cell r="I560">
            <v>38917.375</v>
          </cell>
          <cell r="J560">
            <v>39066.729166666664</v>
          </cell>
          <cell r="K560" t="str">
            <v>NA</v>
          </cell>
          <cell r="L560">
            <v>0.09</v>
          </cell>
          <cell r="M560">
            <v>2</v>
          </cell>
          <cell r="N560">
            <v>0</v>
          </cell>
          <cell r="O560">
            <v>0</v>
          </cell>
          <cell r="P560">
            <v>0</v>
          </cell>
          <cell r="T560">
            <v>39066</v>
          </cell>
        </row>
        <row r="561">
          <cell r="B561" t="str">
            <v>DE.440.DD.01</v>
          </cell>
          <cell r="D561" t="str">
            <v>Diagrama Trifilar</v>
          </cell>
          <cell r="E561" t="str">
            <v>4 dias</v>
          </cell>
          <cell r="F561">
            <v>38905.375</v>
          </cell>
          <cell r="G561">
            <v>39057.333333333336</v>
          </cell>
          <cell r="H561" t="str">
            <v>NA</v>
          </cell>
          <cell r="I561">
            <v>38911.375</v>
          </cell>
          <cell r="J561">
            <v>39062.729166666664</v>
          </cell>
          <cell r="K561" t="str">
            <v>NA</v>
          </cell>
          <cell r="L561">
            <v>0.04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555</v>
          </cell>
          <cell r="R561">
            <v>560</v>
          </cell>
          <cell r="S561" t="str">
            <v>EQUIPE ELE</v>
          </cell>
          <cell r="T561">
            <v>39062</v>
          </cell>
        </row>
        <row r="562">
          <cell r="B562" t="str">
            <v>DE.440.DD.02</v>
          </cell>
          <cell r="D562" t="str">
            <v>Eletrodutos</v>
          </cell>
          <cell r="E562" t="str">
            <v>4 dias</v>
          </cell>
          <cell r="F562">
            <v>38911.375</v>
          </cell>
          <cell r="G562">
            <v>39063.333333333336</v>
          </cell>
          <cell r="H562" t="str">
            <v>NA</v>
          </cell>
          <cell r="I562">
            <v>38917.375</v>
          </cell>
          <cell r="J562">
            <v>39066.729166666664</v>
          </cell>
          <cell r="K562" t="str">
            <v>NA</v>
          </cell>
          <cell r="L562">
            <v>0.04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559</v>
          </cell>
          <cell r="S562" t="str">
            <v>EQUIPE ELE</v>
          </cell>
          <cell r="T562">
            <v>39066</v>
          </cell>
        </row>
        <row r="563">
          <cell r="B563" t="str">
            <v>1.3.6</v>
          </cell>
          <cell r="C563" t="str">
            <v>450A</v>
          </cell>
          <cell r="D563" t="str">
            <v>SESMT e Corpo de Bombeiros</v>
          </cell>
          <cell r="E563" t="str">
            <v>26 dias</v>
          </cell>
          <cell r="F563">
            <v>38877.375</v>
          </cell>
          <cell r="G563">
            <v>39022.333333333336</v>
          </cell>
          <cell r="H563" t="str">
            <v>NA</v>
          </cell>
          <cell r="I563">
            <v>38933.375</v>
          </cell>
          <cell r="J563">
            <v>39062.729166666664</v>
          </cell>
          <cell r="K563" t="str">
            <v>NA</v>
          </cell>
          <cell r="L563">
            <v>0.7</v>
          </cell>
          <cell r="M563">
            <v>16</v>
          </cell>
          <cell r="N563">
            <v>0</v>
          </cell>
          <cell r="O563">
            <v>0</v>
          </cell>
          <cell r="P563">
            <v>0</v>
          </cell>
          <cell r="T563">
            <v>39062</v>
          </cell>
        </row>
        <row r="564">
          <cell r="D564" t="str">
            <v>Projeto Detalhado</v>
          </cell>
          <cell r="E564" t="str">
            <v>26 dias</v>
          </cell>
          <cell r="F564">
            <v>38895.375</v>
          </cell>
          <cell r="G564">
            <v>39022.333333333336</v>
          </cell>
          <cell r="H564" t="str">
            <v>NA</v>
          </cell>
          <cell r="I564">
            <v>38933.375</v>
          </cell>
          <cell r="J564">
            <v>39062.729166666664</v>
          </cell>
          <cell r="K564" t="str">
            <v>NA</v>
          </cell>
          <cell r="L564">
            <v>0.7</v>
          </cell>
          <cell r="M564">
            <v>16</v>
          </cell>
          <cell r="N564">
            <v>0</v>
          </cell>
          <cell r="O564">
            <v>0</v>
          </cell>
          <cell r="P564">
            <v>0</v>
          </cell>
          <cell r="T564">
            <v>39062</v>
          </cell>
        </row>
        <row r="565">
          <cell r="D565" t="str">
            <v>Civil</v>
          </cell>
          <cell r="E565" t="str">
            <v>26 dias</v>
          </cell>
          <cell r="F565">
            <v>38895.375</v>
          </cell>
          <cell r="G565">
            <v>39022.333333333336</v>
          </cell>
          <cell r="H565" t="str">
            <v>NA</v>
          </cell>
          <cell r="I565">
            <v>38918.375</v>
          </cell>
          <cell r="J565">
            <v>39062.729166666664</v>
          </cell>
          <cell r="K565" t="str">
            <v>NA</v>
          </cell>
          <cell r="L565">
            <v>0.61</v>
          </cell>
          <cell r="M565">
            <v>14</v>
          </cell>
          <cell r="N565">
            <v>0</v>
          </cell>
          <cell r="O565">
            <v>0</v>
          </cell>
          <cell r="P565">
            <v>0</v>
          </cell>
          <cell r="T565">
            <v>39062</v>
          </cell>
        </row>
        <row r="566">
          <cell r="D566" t="str">
            <v>Desenho De Detalhamento</v>
          </cell>
          <cell r="E566" t="str">
            <v>26 dias</v>
          </cell>
          <cell r="F566">
            <v>38895.375</v>
          </cell>
          <cell r="G566">
            <v>39022.333333333336</v>
          </cell>
          <cell r="H566" t="str">
            <v>NA</v>
          </cell>
          <cell r="I566">
            <v>38918.375</v>
          </cell>
          <cell r="J566">
            <v>39062.729166666664</v>
          </cell>
          <cell r="K566" t="str">
            <v>NA</v>
          </cell>
          <cell r="L566">
            <v>0.61</v>
          </cell>
          <cell r="M566">
            <v>14</v>
          </cell>
          <cell r="N566">
            <v>0</v>
          </cell>
          <cell r="O566">
            <v>0</v>
          </cell>
          <cell r="P566">
            <v>0</v>
          </cell>
          <cell r="T566">
            <v>39062</v>
          </cell>
        </row>
        <row r="567">
          <cell r="B567" t="str">
            <v>DC.450.DD.01</v>
          </cell>
          <cell r="D567" t="str">
            <v>Arquitetura</v>
          </cell>
          <cell r="E567" t="str">
            <v>9 dias</v>
          </cell>
          <cell r="F567">
            <v>38895.375</v>
          </cell>
          <cell r="G567">
            <v>39022.333333333336</v>
          </cell>
          <cell r="H567" t="str">
            <v>NA</v>
          </cell>
          <cell r="I567">
            <v>38908.375</v>
          </cell>
          <cell r="J567">
            <v>39037.729166666664</v>
          </cell>
          <cell r="K567" t="str">
            <v>NA</v>
          </cell>
          <cell r="L567">
            <v>0.26</v>
          </cell>
          <cell r="M567">
            <v>6</v>
          </cell>
          <cell r="N567">
            <v>0</v>
          </cell>
          <cell r="O567">
            <v>0</v>
          </cell>
          <cell r="P567">
            <v>0</v>
          </cell>
          <cell r="Q567">
            <v>471</v>
          </cell>
          <cell r="R567">
            <v>566</v>
          </cell>
          <cell r="S567" t="str">
            <v>EQUIPE ARQ</v>
          </cell>
          <cell r="T567">
            <v>39037</v>
          </cell>
        </row>
        <row r="568">
          <cell r="B568" t="str">
            <v>DC.450.DD.02</v>
          </cell>
          <cell r="D568" t="str">
            <v>Fundação</v>
          </cell>
          <cell r="E568" t="str">
            <v>7 dias</v>
          </cell>
          <cell r="F568">
            <v>38895.375</v>
          </cell>
          <cell r="G568">
            <v>39038.333333333336</v>
          </cell>
          <cell r="H568" t="str">
            <v>NA</v>
          </cell>
          <cell r="I568">
            <v>38904.375</v>
          </cell>
          <cell r="J568">
            <v>39048.729166666664</v>
          </cell>
          <cell r="K568" t="str">
            <v>NA</v>
          </cell>
          <cell r="L568">
            <v>0.17</v>
          </cell>
          <cell r="M568">
            <v>4</v>
          </cell>
          <cell r="N568">
            <v>0</v>
          </cell>
          <cell r="O568">
            <v>0</v>
          </cell>
          <cell r="P568">
            <v>0</v>
          </cell>
          <cell r="Q568">
            <v>565</v>
          </cell>
          <cell r="R568" t="str">
            <v>567;571</v>
          </cell>
          <cell r="S568" t="str">
            <v>EQUIPE CIV</v>
          </cell>
          <cell r="T568">
            <v>39048</v>
          </cell>
        </row>
        <row r="569">
          <cell r="B569" t="str">
            <v>DC.450.DD.03</v>
          </cell>
          <cell r="D569" t="str">
            <v>Vigas e Lajes</v>
          </cell>
          <cell r="E569" t="str">
            <v>4 dias</v>
          </cell>
          <cell r="F569">
            <v>38904.375</v>
          </cell>
          <cell r="G569">
            <v>39049.333333333336</v>
          </cell>
          <cell r="H569" t="str">
            <v>NA</v>
          </cell>
          <cell r="I569">
            <v>38910.375</v>
          </cell>
          <cell r="J569">
            <v>39052.729166666664</v>
          </cell>
          <cell r="K569" t="str">
            <v>NA</v>
          </cell>
          <cell r="L569">
            <v>0.04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566</v>
          </cell>
          <cell r="R569">
            <v>568</v>
          </cell>
          <cell r="S569" t="str">
            <v>EQUIPE CIV</v>
          </cell>
          <cell r="T569">
            <v>39052</v>
          </cell>
        </row>
        <row r="570">
          <cell r="B570" t="str">
            <v>DC.450.DD.04</v>
          </cell>
          <cell r="D570" t="str">
            <v>Hidrosanitário</v>
          </cell>
          <cell r="E570" t="str">
            <v>6 dias</v>
          </cell>
          <cell r="F570">
            <v>38910.375</v>
          </cell>
          <cell r="G570">
            <v>39055.333333333336</v>
          </cell>
          <cell r="H570" t="str">
            <v>NA</v>
          </cell>
          <cell r="I570">
            <v>38918.375</v>
          </cell>
          <cell r="J570">
            <v>39062.729166666664</v>
          </cell>
          <cell r="K570" t="str">
            <v>NA</v>
          </cell>
          <cell r="L570">
            <v>0.13</v>
          </cell>
          <cell r="M570">
            <v>3</v>
          </cell>
          <cell r="N570">
            <v>0</v>
          </cell>
          <cell r="O570">
            <v>0</v>
          </cell>
          <cell r="P570">
            <v>0</v>
          </cell>
          <cell r="Q570">
            <v>567</v>
          </cell>
          <cell r="S570" t="str">
            <v>EQUIPE CIV</v>
          </cell>
          <cell r="T570">
            <v>39062</v>
          </cell>
        </row>
        <row r="571">
          <cell r="D571" t="str">
            <v>Elétrica</v>
          </cell>
          <cell r="E571" t="str">
            <v>8 dias</v>
          </cell>
          <cell r="F571">
            <v>38918.375</v>
          </cell>
          <cell r="G571">
            <v>39049.333333333336</v>
          </cell>
          <cell r="H571" t="str">
            <v>NA</v>
          </cell>
          <cell r="I571">
            <v>38933.375</v>
          </cell>
          <cell r="J571">
            <v>39058.729166666664</v>
          </cell>
          <cell r="K571" t="str">
            <v>NA</v>
          </cell>
          <cell r="L571">
            <v>0.09</v>
          </cell>
          <cell r="M571">
            <v>2</v>
          </cell>
          <cell r="N571">
            <v>0</v>
          </cell>
          <cell r="O571">
            <v>0</v>
          </cell>
          <cell r="P571">
            <v>0</v>
          </cell>
          <cell r="T571">
            <v>39058</v>
          </cell>
        </row>
        <row r="572">
          <cell r="D572" t="str">
            <v>Desenho De Detalhamento</v>
          </cell>
          <cell r="E572" t="str">
            <v>8 dias</v>
          </cell>
          <cell r="F572">
            <v>38918.375</v>
          </cell>
          <cell r="G572">
            <v>39049.333333333336</v>
          </cell>
          <cell r="H572" t="str">
            <v>NA</v>
          </cell>
          <cell r="I572">
            <v>38930.375</v>
          </cell>
          <cell r="J572">
            <v>39058.729166666664</v>
          </cell>
          <cell r="K572" t="str">
            <v>NA</v>
          </cell>
          <cell r="L572">
            <v>0.09</v>
          </cell>
          <cell r="M572">
            <v>2</v>
          </cell>
          <cell r="N572">
            <v>0</v>
          </cell>
          <cell r="O572">
            <v>0</v>
          </cell>
          <cell r="P572">
            <v>0</v>
          </cell>
          <cell r="T572">
            <v>39058</v>
          </cell>
        </row>
        <row r="573">
          <cell r="B573" t="str">
            <v>DE.450.DD.01</v>
          </cell>
          <cell r="D573" t="str">
            <v>Diagrama Trifilar</v>
          </cell>
          <cell r="E573" t="str">
            <v>4 dias</v>
          </cell>
          <cell r="F573">
            <v>38918.375</v>
          </cell>
          <cell r="G573">
            <v>39049.333333333336</v>
          </cell>
          <cell r="H573" t="str">
            <v>NA</v>
          </cell>
          <cell r="I573">
            <v>38924.375</v>
          </cell>
          <cell r="J573">
            <v>39052.729166666664</v>
          </cell>
          <cell r="K573" t="str">
            <v>NA</v>
          </cell>
          <cell r="L573">
            <v>0.04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566</v>
          </cell>
          <cell r="R573">
            <v>572</v>
          </cell>
          <cell r="S573" t="str">
            <v>EQUIPE ELE</v>
          </cell>
          <cell r="T573">
            <v>39052</v>
          </cell>
        </row>
        <row r="574">
          <cell r="B574" t="str">
            <v>DE.450.DD.02</v>
          </cell>
          <cell r="D574" t="str">
            <v>Eletrodutos</v>
          </cell>
          <cell r="E574" t="str">
            <v>4 dias</v>
          </cell>
          <cell r="F574">
            <v>38924.375</v>
          </cell>
          <cell r="G574">
            <v>39055.333333333336</v>
          </cell>
          <cell r="H574" t="str">
            <v>NA</v>
          </cell>
          <cell r="I574">
            <v>38930.375</v>
          </cell>
          <cell r="J574">
            <v>39058.729166666664</v>
          </cell>
          <cell r="K574" t="str">
            <v>NA</v>
          </cell>
          <cell r="L574">
            <v>0.04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571</v>
          </cell>
          <cell r="S574" t="str">
            <v>EQUIPE ELE</v>
          </cell>
          <cell r="T574">
            <v>39058</v>
          </cell>
        </row>
        <row r="575">
          <cell r="B575" t="str">
            <v>1.4</v>
          </cell>
          <cell r="C575" t="str">
            <v>500A</v>
          </cell>
          <cell r="D575" t="str">
            <v>INFRA-ESTRUTURA E UTILIDADES</v>
          </cell>
          <cell r="E575" t="str">
            <v>171 dias</v>
          </cell>
          <cell r="F575">
            <v>38793.375</v>
          </cell>
          <cell r="G575">
            <v>38807.333333333336</v>
          </cell>
          <cell r="H575">
            <v>38807.333333333336</v>
          </cell>
          <cell r="I575">
            <v>38988.604166666664</v>
          </cell>
          <cell r="J575">
            <v>39066.729166666664</v>
          </cell>
          <cell r="K575" t="str">
            <v>NA</v>
          </cell>
          <cell r="L575">
            <v>21.49</v>
          </cell>
          <cell r="M575">
            <v>491.75</v>
          </cell>
          <cell r="N575">
            <v>122.16</v>
          </cell>
          <cell r="O575">
            <v>24.84</v>
          </cell>
          <cell r="P575">
            <v>24.84</v>
          </cell>
          <cell r="T575">
            <v>39066</v>
          </cell>
        </row>
        <row r="576">
          <cell r="B576" t="str">
            <v>1.4.1</v>
          </cell>
          <cell r="C576" t="str">
            <v>505A</v>
          </cell>
          <cell r="D576" t="str">
            <v>Geral</v>
          </cell>
          <cell r="E576" t="str">
            <v>156 dias</v>
          </cell>
          <cell r="F576">
            <v>38793.375</v>
          </cell>
          <cell r="G576">
            <v>38807.333333333336</v>
          </cell>
          <cell r="H576">
            <v>38807.333333333336</v>
          </cell>
          <cell r="I576">
            <v>38988.604166666664</v>
          </cell>
          <cell r="J576">
            <v>39045.729166666664</v>
          </cell>
          <cell r="K576" t="str">
            <v>NA</v>
          </cell>
          <cell r="L576">
            <v>7.74</v>
          </cell>
          <cell r="M576">
            <v>177.13</v>
          </cell>
          <cell r="N576">
            <v>81.25</v>
          </cell>
          <cell r="O576">
            <v>45.87</v>
          </cell>
          <cell r="P576">
            <v>45.87</v>
          </cell>
          <cell r="T576">
            <v>39045</v>
          </cell>
        </row>
        <row r="577">
          <cell r="D577" t="str">
            <v>Projeto Básico</v>
          </cell>
          <cell r="E577" t="str">
            <v>101 dias</v>
          </cell>
          <cell r="F577">
            <v>38793.375</v>
          </cell>
          <cell r="G577">
            <v>38807.333333333336</v>
          </cell>
          <cell r="H577">
            <v>38807.333333333336</v>
          </cell>
          <cell r="I577">
            <v>38891.375</v>
          </cell>
          <cell r="J577">
            <v>38959.729166666664</v>
          </cell>
          <cell r="K577" t="str">
            <v>NA</v>
          </cell>
          <cell r="L577">
            <v>2.72</v>
          </cell>
          <cell r="M577">
            <v>62.13</v>
          </cell>
          <cell r="N577">
            <v>34.299999999999997</v>
          </cell>
          <cell r="O577">
            <v>55.21</v>
          </cell>
          <cell r="P577">
            <v>55.21</v>
          </cell>
          <cell r="R577" t="str">
            <v>605TI+50 dias;613TT</v>
          </cell>
          <cell r="T577">
            <v>38959</v>
          </cell>
        </row>
        <row r="578">
          <cell r="D578" t="str">
            <v>Mecânica</v>
          </cell>
          <cell r="E578" t="str">
            <v>9 dias</v>
          </cell>
          <cell r="F578" t="str">
            <v>NA</v>
          </cell>
          <cell r="G578">
            <v>38891.333333333336</v>
          </cell>
          <cell r="H578">
            <v>38891.333333333336</v>
          </cell>
          <cell r="I578" t="str">
            <v>NA</v>
          </cell>
          <cell r="J578">
            <v>38903.729166666664</v>
          </cell>
          <cell r="K578" t="str">
            <v>NA</v>
          </cell>
          <cell r="L578">
            <v>0.26</v>
          </cell>
          <cell r="M578">
            <v>6</v>
          </cell>
          <cell r="N578">
            <v>5.4</v>
          </cell>
          <cell r="O578">
            <v>0</v>
          </cell>
          <cell r="P578">
            <v>90</v>
          </cell>
          <cell r="T578">
            <v>38903</v>
          </cell>
        </row>
        <row r="579">
          <cell r="B579" t="str">
            <v>BB.505.OI.01</v>
          </cell>
          <cell r="D579" t="str">
            <v>Orçamento De Investimentos</v>
          </cell>
          <cell r="E579" t="str">
            <v>9 dias</v>
          </cell>
          <cell r="F579" t="str">
            <v>NA</v>
          </cell>
          <cell r="G579">
            <v>38891.333333333336</v>
          </cell>
          <cell r="H579">
            <v>38891.333333333336</v>
          </cell>
          <cell r="I579" t="str">
            <v>NA</v>
          </cell>
          <cell r="J579">
            <v>38903.729166666664</v>
          </cell>
          <cell r="K579" t="str">
            <v>NA</v>
          </cell>
          <cell r="L579">
            <v>0.26</v>
          </cell>
          <cell r="M579">
            <v>6</v>
          </cell>
          <cell r="N579">
            <v>5.4</v>
          </cell>
          <cell r="O579">
            <v>0</v>
          </cell>
          <cell r="P579">
            <v>90</v>
          </cell>
          <cell r="Q579" t="str">
            <v>34II</v>
          </cell>
          <cell r="S579" t="str">
            <v>EQUIPE MEC</v>
          </cell>
          <cell r="T579">
            <v>38903</v>
          </cell>
        </row>
        <row r="580">
          <cell r="D580" t="str">
            <v>Civil</v>
          </cell>
          <cell r="E580" t="str">
            <v>24 dias</v>
          </cell>
          <cell r="F580">
            <v>38819.333333333336</v>
          </cell>
          <cell r="G580">
            <v>38898.333333333336</v>
          </cell>
          <cell r="H580">
            <v>38898.333333333336</v>
          </cell>
          <cell r="I580">
            <v>38845.729166666664</v>
          </cell>
          <cell r="J580">
            <v>38931.729166666664</v>
          </cell>
          <cell r="K580" t="str">
            <v>NA</v>
          </cell>
          <cell r="L580">
            <v>0.39</v>
          </cell>
          <cell r="M580">
            <v>8.8800000000000008</v>
          </cell>
          <cell r="N580">
            <v>8.73</v>
          </cell>
          <cell r="O580">
            <v>0</v>
          </cell>
          <cell r="P580">
            <v>98.31</v>
          </cell>
          <cell r="T580">
            <v>38931</v>
          </cell>
        </row>
        <row r="581">
          <cell r="B581" t="str">
            <v>BC.505.DB.01</v>
          </cell>
          <cell r="D581" t="str">
            <v>Desenho Básico - Terraplenagem</v>
          </cell>
          <cell r="E581" t="str">
            <v>24 dias</v>
          </cell>
          <cell r="F581">
            <v>38819.333333333336</v>
          </cell>
          <cell r="G581">
            <v>38898.333333333336</v>
          </cell>
          <cell r="H581">
            <v>38898.333333333336</v>
          </cell>
          <cell r="I581">
            <v>38835.729166666664</v>
          </cell>
          <cell r="J581">
            <v>38931.729166666664</v>
          </cell>
          <cell r="K581">
            <v>38931.729166666664</v>
          </cell>
          <cell r="L581">
            <v>0.28000000000000003</v>
          </cell>
          <cell r="M581">
            <v>6.5</v>
          </cell>
          <cell r="N581">
            <v>6.5</v>
          </cell>
          <cell r="O581">
            <v>0</v>
          </cell>
          <cell r="P581">
            <v>100</v>
          </cell>
          <cell r="Q581" t="str">
            <v>16II;49II;55II</v>
          </cell>
          <cell r="R581" t="str">
            <v>75II;608II</v>
          </cell>
          <cell r="S581" t="str">
            <v>EQUIPE CIV</v>
          </cell>
          <cell r="T581">
            <v>38931</v>
          </cell>
        </row>
        <row r="582">
          <cell r="B582" t="str">
            <v>BC.505.PQ.01</v>
          </cell>
          <cell r="D582" t="str">
            <v>Planilha De Quantidades - Arquitetura</v>
          </cell>
          <cell r="E582" t="str">
            <v>5 dias</v>
          </cell>
          <cell r="F582">
            <v>38838.333333333336</v>
          </cell>
          <cell r="G582">
            <v>38917.333333333336</v>
          </cell>
          <cell r="H582">
            <v>38917.333333333336</v>
          </cell>
          <cell r="I582">
            <v>38842.375</v>
          </cell>
          <cell r="J582">
            <v>38923.729166666664</v>
          </cell>
          <cell r="K582" t="str">
            <v>NA</v>
          </cell>
          <cell r="L582">
            <v>0.1</v>
          </cell>
          <cell r="M582">
            <v>2.38</v>
          </cell>
          <cell r="N582">
            <v>2.23</v>
          </cell>
          <cell r="O582">
            <v>0</v>
          </cell>
          <cell r="P582">
            <v>93.68</v>
          </cell>
          <cell r="Q582" t="str">
            <v>16II</v>
          </cell>
          <cell r="S582" t="str">
            <v>EQUIPE ARQ</v>
          </cell>
          <cell r="T582">
            <v>38923</v>
          </cell>
        </row>
        <row r="583">
          <cell r="D583" t="str">
            <v>Elétrica</v>
          </cell>
          <cell r="E583" t="str">
            <v>101 dias</v>
          </cell>
          <cell r="F583">
            <v>38793.375</v>
          </cell>
          <cell r="G583">
            <v>38807.333333333336</v>
          </cell>
          <cell r="H583">
            <v>38807.333333333336</v>
          </cell>
          <cell r="I583">
            <v>38891.375</v>
          </cell>
          <cell r="J583">
            <v>38959.729166666664</v>
          </cell>
          <cell r="K583" t="str">
            <v>NA</v>
          </cell>
          <cell r="L583">
            <v>2.0699999999999998</v>
          </cell>
          <cell r="M583">
            <v>47.25</v>
          </cell>
          <cell r="N583">
            <v>20.18</v>
          </cell>
          <cell r="O583">
            <v>2.97</v>
          </cell>
          <cell r="P583">
            <v>42.7</v>
          </cell>
          <cell r="T583">
            <v>38959</v>
          </cell>
        </row>
        <row r="584">
          <cell r="B584" t="str">
            <v>BE.505.CP.01</v>
          </cell>
          <cell r="D584" t="str">
            <v>Critério De Projeto</v>
          </cell>
          <cell r="E584" t="str">
            <v>6 dias</v>
          </cell>
          <cell r="F584">
            <v>38793.375</v>
          </cell>
          <cell r="G584">
            <v>38807.333333333336</v>
          </cell>
          <cell r="H584">
            <v>38807.333333333336</v>
          </cell>
          <cell r="I584">
            <v>38819.375</v>
          </cell>
          <cell r="J584">
            <v>38814.729166666664</v>
          </cell>
          <cell r="K584" t="str">
            <v>NA</v>
          </cell>
          <cell r="L584">
            <v>0.11</v>
          </cell>
          <cell r="M584">
            <v>2.5</v>
          </cell>
          <cell r="N584">
            <v>2.25</v>
          </cell>
          <cell r="O584">
            <v>50</v>
          </cell>
          <cell r="P584">
            <v>90</v>
          </cell>
          <cell r="Q584">
            <v>3</v>
          </cell>
          <cell r="R584" t="str">
            <v>583;621II</v>
          </cell>
          <cell r="S584" t="str">
            <v>EQUIPE ELE</v>
          </cell>
          <cell r="T584">
            <v>38814</v>
          </cell>
        </row>
        <row r="585">
          <cell r="D585" t="str">
            <v>APROVAÇÃO EBX</v>
          </cell>
          <cell r="E585" t="str">
            <v>5 dias</v>
          </cell>
          <cell r="F585">
            <v>38832.375</v>
          </cell>
          <cell r="G585">
            <v>38817.333333333336</v>
          </cell>
          <cell r="H585" t="str">
            <v>NA</v>
          </cell>
          <cell r="I585">
            <v>38840.375</v>
          </cell>
          <cell r="J585">
            <v>38825.729166666664</v>
          </cell>
          <cell r="K585" t="str">
            <v>NA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 t="str">
            <v>#ERRO</v>
          </cell>
          <cell r="Q585">
            <v>582</v>
          </cell>
          <cell r="T585">
            <v>38825</v>
          </cell>
        </row>
        <row r="586">
          <cell r="B586" t="str">
            <v>BE.505.ED.01</v>
          </cell>
          <cell r="D586" t="str">
            <v>Estudos / Planos - Estudo Demanda</v>
          </cell>
          <cell r="E586" t="str">
            <v>15 dias</v>
          </cell>
          <cell r="F586">
            <v>38832.375</v>
          </cell>
          <cell r="G586">
            <v>38922.333333333336</v>
          </cell>
          <cell r="H586">
            <v>38922.333333333336</v>
          </cell>
          <cell r="I586">
            <v>38854.375</v>
          </cell>
          <cell r="J586">
            <v>38940.729166666664</v>
          </cell>
          <cell r="K586" t="str">
            <v>NA</v>
          </cell>
          <cell r="L586">
            <v>0.33</v>
          </cell>
          <cell r="M586">
            <v>7.5</v>
          </cell>
          <cell r="N586">
            <v>3.75</v>
          </cell>
          <cell r="O586">
            <v>0</v>
          </cell>
          <cell r="P586">
            <v>50</v>
          </cell>
          <cell r="Q586" t="str">
            <v>14II;33II</v>
          </cell>
          <cell r="R586" t="str">
            <v>586II+15 dias;590II;591;593II;594II;598II;599II;600II;601II;622;669II</v>
          </cell>
          <cell r="S586" t="str">
            <v>EQUIPE ELE</v>
          </cell>
          <cell r="T586">
            <v>38940</v>
          </cell>
        </row>
        <row r="587">
          <cell r="D587" t="str">
            <v>Folha De Dados</v>
          </cell>
          <cell r="E587" t="str">
            <v>24 dias</v>
          </cell>
          <cell r="F587">
            <v>38819.375</v>
          </cell>
          <cell r="G587">
            <v>38924.333333333336</v>
          </cell>
          <cell r="H587">
            <v>38924.333333333336</v>
          </cell>
          <cell r="I587">
            <v>38867.375</v>
          </cell>
          <cell r="J587">
            <v>38959.729166666664</v>
          </cell>
          <cell r="K587" t="str">
            <v>NA</v>
          </cell>
          <cell r="L587">
            <v>1.35</v>
          </cell>
          <cell r="M587">
            <v>30.88</v>
          </cell>
          <cell r="N587">
            <v>12.59</v>
          </cell>
          <cell r="O587">
            <v>0</v>
          </cell>
          <cell r="P587">
            <v>40.770000000000003</v>
          </cell>
          <cell r="R587" t="str">
            <v>623;625II</v>
          </cell>
          <cell r="T587">
            <v>38959</v>
          </cell>
        </row>
        <row r="588">
          <cell r="B588" t="str">
            <v>BE.505.FD.01</v>
          </cell>
          <cell r="D588" t="str">
            <v>CCM's</v>
          </cell>
          <cell r="E588" t="str">
            <v>11 dias</v>
          </cell>
          <cell r="F588">
            <v>38819.375</v>
          </cell>
          <cell r="G588">
            <v>38945.333333333336</v>
          </cell>
          <cell r="H588" t="str">
            <v>NA</v>
          </cell>
          <cell r="I588">
            <v>38833.375</v>
          </cell>
          <cell r="J588">
            <v>38959.729166666664</v>
          </cell>
          <cell r="K588" t="str">
            <v>NA</v>
          </cell>
          <cell r="L588">
            <v>0.09</v>
          </cell>
          <cell r="M588">
            <v>2</v>
          </cell>
          <cell r="N588">
            <v>0</v>
          </cell>
          <cell r="O588">
            <v>0</v>
          </cell>
          <cell r="P588">
            <v>0</v>
          </cell>
          <cell r="Q588" t="str">
            <v>584II+15 dias</v>
          </cell>
          <cell r="R588" t="str">
            <v>587TT;588TT;589TT;592TT;595TT;596TT;597TT</v>
          </cell>
          <cell r="S588" t="str">
            <v>EQUIPE ELE</v>
          </cell>
          <cell r="T588">
            <v>38959</v>
          </cell>
        </row>
        <row r="589">
          <cell r="B589" t="str">
            <v>BE.505.FD.02</v>
          </cell>
          <cell r="D589" t="str">
            <v>Transformadores</v>
          </cell>
          <cell r="E589" t="str">
            <v>12 dias</v>
          </cell>
          <cell r="F589">
            <v>38833.375</v>
          </cell>
          <cell r="G589">
            <v>38940.333333333336</v>
          </cell>
          <cell r="H589">
            <v>38940.333333333336</v>
          </cell>
          <cell r="I589">
            <v>38855.375</v>
          </cell>
          <cell r="J589">
            <v>38959.729166666664</v>
          </cell>
          <cell r="K589" t="str">
            <v>NA</v>
          </cell>
          <cell r="L589">
            <v>0.17</v>
          </cell>
          <cell r="M589">
            <v>4</v>
          </cell>
          <cell r="N589">
            <v>1.2</v>
          </cell>
          <cell r="O589">
            <v>0</v>
          </cell>
          <cell r="P589">
            <v>30</v>
          </cell>
          <cell r="Q589" t="str">
            <v>586TT</v>
          </cell>
          <cell r="S589" t="str">
            <v>EQUIPE ELE</v>
          </cell>
          <cell r="T589">
            <v>38959</v>
          </cell>
        </row>
        <row r="590">
          <cell r="B590" t="str">
            <v>BE.505.FD.03</v>
          </cell>
          <cell r="D590" t="str">
            <v>Quadros De Distribuição</v>
          </cell>
          <cell r="E590" t="str">
            <v>9 dias</v>
          </cell>
          <cell r="F590">
            <v>38833.375</v>
          </cell>
          <cell r="G590">
            <v>38947.333333333336</v>
          </cell>
          <cell r="H590" t="str">
            <v>NA</v>
          </cell>
          <cell r="I590">
            <v>38847.375</v>
          </cell>
          <cell r="J590">
            <v>38959.729166666664</v>
          </cell>
          <cell r="K590" t="str">
            <v>NA</v>
          </cell>
          <cell r="L590">
            <v>0.27</v>
          </cell>
          <cell r="M590">
            <v>6.25</v>
          </cell>
          <cell r="N590">
            <v>0</v>
          </cell>
          <cell r="O590">
            <v>0</v>
          </cell>
          <cell r="P590">
            <v>0</v>
          </cell>
          <cell r="Q590" t="str">
            <v>586TT</v>
          </cell>
          <cell r="S590" t="str">
            <v>EQUIPE ELE</v>
          </cell>
          <cell r="T590">
            <v>38959</v>
          </cell>
        </row>
        <row r="591">
          <cell r="B591" t="str">
            <v>BE.505.FD.06</v>
          </cell>
          <cell r="D591" t="str">
            <v>Painel De Capacitores</v>
          </cell>
          <cell r="E591" t="str">
            <v>2 dias</v>
          </cell>
          <cell r="F591">
            <v>38856.375</v>
          </cell>
          <cell r="G591">
            <v>38958.333333333336</v>
          </cell>
          <cell r="H591" t="str">
            <v>NA</v>
          </cell>
          <cell r="I591">
            <v>38859.375</v>
          </cell>
          <cell r="J591">
            <v>38959.729166666664</v>
          </cell>
          <cell r="K591" t="str">
            <v>NA</v>
          </cell>
          <cell r="L591">
            <v>7.0000000000000007E-2</v>
          </cell>
          <cell r="M591">
            <v>1.5</v>
          </cell>
          <cell r="N591">
            <v>0</v>
          </cell>
          <cell r="O591">
            <v>0</v>
          </cell>
          <cell r="P591">
            <v>0</v>
          </cell>
          <cell r="Q591" t="str">
            <v>586TT</v>
          </cell>
          <cell r="S591" t="str">
            <v>EQUIPE ELE</v>
          </cell>
          <cell r="T591">
            <v>38959</v>
          </cell>
        </row>
        <row r="592">
          <cell r="B592" t="str">
            <v>BE.505.FD.07</v>
          </cell>
          <cell r="D592" t="str">
            <v>Gerador Diesel</v>
          </cell>
          <cell r="E592" t="str">
            <v>2 dias</v>
          </cell>
          <cell r="F592">
            <v>38859.375</v>
          </cell>
          <cell r="G592">
            <v>38924.333333333336</v>
          </cell>
          <cell r="H592">
            <v>38924.333333333336</v>
          </cell>
          <cell r="I592">
            <v>38860.375</v>
          </cell>
          <cell r="J592">
            <v>38925.729166666664</v>
          </cell>
          <cell r="K592" t="str">
            <v>NA</v>
          </cell>
          <cell r="L592">
            <v>7.0000000000000007E-2</v>
          </cell>
          <cell r="M592">
            <v>1.63</v>
          </cell>
          <cell r="N592">
            <v>1.46</v>
          </cell>
          <cell r="O592">
            <v>0</v>
          </cell>
          <cell r="P592">
            <v>90</v>
          </cell>
          <cell r="Q592" t="str">
            <v>584II</v>
          </cell>
          <cell r="S592" t="str">
            <v>EQUIPE ELE</v>
          </cell>
          <cell r="T592">
            <v>38925</v>
          </cell>
        </row>
        <row r="593">
          <cell r="B593" t="str">
            <v>BE.505.FD.09</v>
          </cell>
          <cell r="D593" t="str">
            <v>Resistor De Aterramento</v>
          </cell>
          <cell r="E593" t="str">
            <v>2 dias</v>
          </cell>
          <cell r="F593">
            <v>38860.375</v>
          </cell>
          <cell r="G593">
            <v>38924.333333333336</v>
          </cell>
          <cell r="H593">
            <v>38924.333333333336</v>
          </cell>
          <cell r="I593">
            <v>38861.375</v>
          </cell>
          <cell r="J593">
            <v>38925.729166666664</v>
          </cell>
          <cell r="K593" t="str">
            <v>NA</v>
          </cell>
          <cell r="L593">
            <v>0.05</v>
          </cell>
          <cell r="M593">
            <v>1.1299999999999999</v>
          </cell>
          <cell r="N593">
            <v>1.01</v>
          </cell>
          <cell r="O593">
            <v>0</v>
          </cell>
          <cell r="P593">
            <v>90</v>
          </cell>
          <cell r="Q593">
            <v>584</v>
          </cell>
          <cell r="S593" t="str">
            <v>EQUIPE ELE</v>
          </cell>
          <cell r="T593">
            <v>38925</v>
          </cell>
        </row>
        <row r="594">
          <cell r="B594" t="str">
            <v>BE.505.FD.10</v>
          </cell>
          <cell r="D594" t="str">
            <v>Conjunto De Manobras Média Tensão</v>
          </cell>
          <cell r="E594" t="str">
            <v>2 dias</v>
          </cell>
          <cell r="F594">
            <v>38861.375</v>
          </cell>
          <cell r="G594">
            <v>38958.333333333336</v>
          </cell>
          <cell r="H594">
            <v>38958.333333333336</v>
          </cell>
          <cell r="I594">
            <v>38866.375</v>
          </cell>
          <cell r="J594">
            <v>38959.729166666664</v>
          </cell>
          <cell r="K594" t="str">
            <v>NA</v>
          </cell>
          <cell r="L594">
            <v>0.09</v>
          </cell>
          <cell r="M594">
            <v>2</v>
          </cell>
          <cell r="N594">
            <v>0.2</v>
          </cell>
          <cell r="O594">
            <v>0</v>
          </cell>
          <cell r="P594">
            <v>10</v>
          </cell>
          <cell r="Q594" t="str">
            <v>586TT</v>
          </cell>
          <cell r="S594" t="str">
            <v>EQUIPE ELE</v>
          </cell>
          <cell r="T594">
            <v>38959</v>
          </cell>
        </row>
        <row r="595">
          <cell r="B595" t="str">
            <v>BE.505.FD.12</v>
          </cell>
          <cell r="D595" t="str">
            <v>Chaves Seccionadoras 13,8kV e 69kV</v>
          </cell>
          <cell r="E595" t="str">
            <v>2 dias</v>
          </cell>
          <cell r="F595">
            <v>38847.375</v>
          </cell>
          <cell r="G595">
            <v>38924.333333333336</v>
          </cell>
          <cell r="H595">
            <v>38924.333333333336</v>
          </cell>
          <cell r="I595">
            <v>38849.375</v>
          </cell>
          <cell r="J595">
            <v>38925.729166666664</v>
          </cell>
          <cell r="K595" t="str">
            <v>NA</v>
          </cell>
          <cell r="L595">
            <v>0.13</v>
          </cell>
          <cell r="M595">
            <v>3</v>
          </cell>
          <cell r="N595">
            <v>2.7</v>
          </cell>
          <cell r="O595">
            <v>0</v>
          </cell>
          <cell r="P595">
            <v>90</v>
          </cell>
          <cell r="Q595" t="str">
            <v>584II</v>
          </cell>
          <cell r="S595" t="str">
            <v>EQUIPE ELE</v>
          </cell>
          <cell r="T595">
            <v>38925</v>
          </cell>
        </row>
        <row r="596">
          <cell r="B596" t="str">
            <v>BE.505.FD.13</v>
          </cell>
          <cell r="D596" t="str">
            <v>Resistor 4,16kV</v>
          </cell>
          <cell r="E596" t="str">
            <v>2 dias</v>
          </cell>
          <cell r="F596">
            <v>38847.375</v>
          </cell>
          <cell r="G596">
            <v>38924.333333333336</v>
          </cell>
          <cell r="H596">
            <v>38924.333333333336</v>
          </cell>
          <cell r="I596">
            <v>38848.375</v>
          </cell>
          <cell r="J596">
            <v>38925.729166666664</v>
          </cell>
          <cell r="K596" t="str">
            <v>NA</v>
          </cell>
          <cell r="L596">
            <v>0.05</v>
          </cell>
          <cell r="M596">
            <v>1.1299999999999999</v>
          </cell>
          <cell r="N596">
            <v>1.01</v>
          </cell>
          <cell r="O596">
            <v>0</v>
          </cell>
          <cell r="P596">
            <v>90</v>
          </cell>
          <cell r="Q596" t="str">
            <v>584II</v>
          </cell>
          <cell r="S596" t="str">
            <v>EQUIPE ELE</v>
          </cell>
          <cell r="T596">
            <v>38925</v>
          </cell>
        </row>
        <row r="597">
          <cell r="B597" t="str">
            <v>BE.505.FD.14</v>
          </cell>
          <cell r="D597" t="str">
            <v>Carregador Bat.</v>
          </cell>
          <cell r="E597" t="str">
            <v>2 dias</v>
          </cell>
          <cell r="F597">
            <v>38847.375</v>
          </cell>
          <cell r="G597">
            <v>38958.333333333336</v>
          </cell>
          <cell r="H597">
            <v>38958.333333333336</v>
          </cell>
          <cell r="I597">
            <v>38848.375</v>
          </cell>
          <cell r="J597">
            <v>38959.729166666664</v>
          </cell>
          <cell r="K597" t="str">
            <v>NA</v>
          </cell>
          <cell r="L597">
            <v>0.05</v>
          </cell>
          <cell r="M597">
            <v>1.25</v>
          </cell>
          <cell r="N597">
            <v>0.13</v>
          </cell>
          <cell r="O597">
            <v>0</v>
          </cell>
          <cell r="P597">
            <v>10</v>
          </cell>
          <cell r="Q597" t="str">
            <v>586TT</v>
          </cell>
          <cell r="S597" t="str">
            <v>EQUIPE ELE</v>
          </cell>
          <cell r="T597">
            <v>38959</v>
          </cell>
        </row>
        <row r="598">
          <cell r="B598" t="str">
            <v>BE.505.FD.15</v>
          </cell>
          <cell r="D598" t="str">
            <v>Banco Bat.</v>
          </cell>
          <cell r="E598" t="str">
            <v>1 dia</v>
          </cell>
          <cell r="F598">
            <v>38847.375</v>
          </cell>
          <cell r="G598">
            <v>38959.333333333336</v>
          </cell>
          <cell r="H598" t="str">
            <v>NA</v>
          </cell>
          <cell r="I598">
            <v>38848.375</v>
          </cell>
          <cell r="J598">
            <v>38959.729166666664</v>
          </cell>
          <cell r="K598" t="str">
            <v>NA</v>
          </cell>
          <cell r="L598">
            <v>0.03</v>
          </cell>
          <cell r="M598">
            <v>0.75</v>
          </cell>
          <cell r="N598">
            <v>0</v>
          </cell>
          <cell r="O598">
            <v>0</v>
          </cell>
          <cell r="P598">
            <v>0</v>
          </cell>
          <cell r="Q598" t="str">
            <v>586TT</v>
          </cell>
          <cell r="S598" t="str">
            <v>EQUIPE ELE</v>
          </cell>
          <cell r="T598">
            <v>38959</v>
          </cell>
        </row>
        <row r="599">
          <cell r="B599" t="str">
            <v>BE.505.FD.16</v>
          </cell>
          <cell r="D599" t="str">
            <v>Para-Raios 13,8kV e 69kV</v>
          </cell>
          <cell r="E599" t="str">
            <v>2 dias</v>
          </cell>
          <cell r="F599">
            <v>38847.375</v>
          </cell>
          <cell r="G599">
            <v>38958.333333333336</v>
          </cell>
          <cell r="H599">
            <v>38958.333333333336</v>
          </cell>
          <cell r="I599">
            <v>38848.375</v>
          </cell>
          <cell r="J599">
            <v>38959.729166666664</v>
          </cell>
          <cell r="K599" t="str">
            <v>NA</v>
          </cell>
          <cell r="L599">
            <v>7.0000000000000007E-2</v>
          </cell>
          <cell r="M599">
            <v>1.5</v>
          </cell>
          <cell r="N599">
            <v>0.6</v>
          </cell>
          <cell r="O599">
            <v>0</v>
          </cell>
          <cell r="P599">
            <v>40</v>
          </cell>
          <cell r="Q599" t="str">
            <v>586TT</v>
          </cell>
          <cell r="S599" t="str">
            <v>EQUIPE ELE</v>
          </cell>
          <cell r="T599">
            <v>38959</v>
          </cell>
        </row>
        <row r="600">
          <cell r="B600" t="str">
            <v>BE.505.FD.17</v>
          </cell>
          <cell r="D600" t="str">
            <v>Disjuntor 69kV</v>
          </cell>
          <cell r="E600" t="str">
            <v>2 dias</v>
          </cell>
          <cell r="F600">
            <v>38847.375</v>
          </cell>
          <cell r="G600">
            <v>38924.333333333336</v>
          </cell>
          <cell r="H600">
            <v>38924.333333333336</v>
          </cell>
          <cell r="I600">
            <v>38848.375</v>
          </cell>
          <cell r="J600">
            <v>38925.729166666664</v>
          </cell>
          <cell r="K600" t="str">
            <v>NA</v>
          </cell>
          <cell r="L600">
            <v>0.05</v>
          </cell>
          <cell r="M600">
            <v>1.1299999999999999</v>
          </cell>
          <cell r="N600">
            <v>1.01</v>
          </cell>
          <cell r="O600">
            <v>0</v>
          </cell>
          <cell r="P600">
            <v>90</v>
          </cell>
          <cell r="Q600" t="str">
            <v>584II</v>
          </cell>
          <cell r="S600" t="str">
            <v>EQUIPE ELE</v>
          </cell>
          <cell r="T600">
            <v>38925</v>
          </cell>
        </row>
        <row r="601">
          <cell r="B601" t="str">
            <v>BE.505.FD.18</v>
          </cell>
          <cell r="D601" t="str">
            <v>TC 69kV</v>
          </cell>
          <cell r="E601" t="str">
            <v>2 dias</v>
          </cell>
          <cell r="F601">
            <v>38847.375</v>
          </cell>
          <cell r="G601">
            <v>38930.333333333336</v>
          </cell>
          <cell r="H601">
            <v>38930.333333333336</v>
          </cell>
          <cell r="I601">
            <v>38848.375</v>
          </cell>
          <cell r="J601">
            <v>38931.729166666664</v>
          </cell>
          <cell r="K601" t="str">
            <v>NA</v>
          </cell>
          <cell r="L601">
            <v>0.08</v>
          </cell>
          <cell r="M601">
            <v>1.88</v>
          </cell>
          <cell r="N601">
            <v>1.69</v>
          </cell>
          <cell r="O601">
            <v>0</v>
          </cell>
          <cell r="P601">
            <v>90</v>
          </cell>
          <cell r="Q601" t="str">
            <v>584II</v>
          </cell>
          <cell r="S601" t="str">
            <v>EQUIPE ELE</v>
          </cell>
          <cell r="T601">
            <v>38931</v>
          </cell>
        </row>
        <row r="602">
          <cell r="B602" t="str">
            <v>BE.505.FD.19</v>
          </cell>
          <cell r="D602" t="str">
            <v>TP 69kV</v>
          </cell>
          <cell r="E602" t="str">
            <v>2 dias</v>
          </cell>
          <cell r="F602">
            <v>38847.375</v>
          </cell>
          <cell r="G602">
            <v>38932.333333333336</v>
          </cell>
          <cell r="H602">
            <v>38932.333333333336</v>
          </cell>
          <cell r="I602">
            <v>38848.375</v>
          </cell>
          <cell r="J602">
            <v>38933.729166666664</v>
          </cell>
          <cell r="K602" t="str">
            <v>NA</v>
          </cell>
          <cell r="L602">
            <v>0.08</v>
          </cell>
          <cell r="M602">
            <v>1.75</v>
          </cell>
          <cell r="N602">
            <v>1.58</v>
          </cell>
          <cell r="O602">
            <v>0</v>
          </cell>
          <cell r="P602">
            <v>90</v>
          </cell>
          <cell r="Q602" t="str">
            <v>584II</v>
          </cell>
          <cell r="S602" t="str">
            <v>EQUIPE ELE</v>
          </cell>
          <cell r="T602">
            <v>38933</v>
          </cell>
        </row>
        <row r="603">
          <cell r="B603" t="str">
            <v>BE.505.LE.01</v>
          </cell>
          <cell r="D603" t="str">
            <v>Lista De Equipamentos / Instrumentos</v>
          </cell>
          <cell r="E603" t="str">
            <v>2 dias</v>
          </cell>
          <cell r="F603">
            <v>38819.375</v>
          </cell>
          <cell r="G603">
            <v>38924.333333333336</v>
          </cell>
          <cell r="H603">
            <v>38924.333333333336</v>
          </cell>
          <cell r="I603">
            <v>38826.375</v>
          </cell>
          <cell r="J603">
            <v>38925.729166666664</v>
          </cell>
          <cell r="K603" t="str">
            <v>NA</v>
          </cell>
          <cell r="L603">
            <v>0.06</v>
          </cell>
          <cell r="M603">
            <v>1.38</v>
          </cell>
          <cell r="N603">
            <v>1.24</v>
          </cell>
          <cell r="O603">
            <v>0</v>
          </cell>
          <cell r="P603">
            <v>90</v>
          </cell>
          <cell r="Q603" t="str">
            <v>584II</v>
          </cell>
          <cell r="R603">
            <v>602</v>
          </cell>
          <cell r="S603" t="str">
            <v>EQUIPE ELE</v>
          </cell>
          <cell r="T603">
            <v>38925</v>
          </cell>
        </row>
        <row r="604">
          <cell r="B604" t="str">
            <v>BE.505.PQ.01</v>
          </cell>
          <cell r="D604" t="str">
            <v>Planilha De Quantitativos</v>
          </cell>
          <cell r="E604" t="str">
            <v>14 dias</v>
          </cell>
          <cell r="F604">
            <v>38826.375</v>
          </cell>
          <cell r="G604">
            <v>38926.333333333336</v>
          </cell>
          <cell r="H604">
            <v>38926.333333333336</v>
          </cell>
          <cell r="I604">
            <v>38848.375</v>
          </cell>
          <cell r="J604">
            <v>38947.729166666664</v>
          </cell>
          <cell r="K604" t="str">
            <v>NA</v>
          </cell>
          <cell r="L604">
            <v>0.22</v>
          </cell>
          <cell r="M604">
            <v>5</v>
          </cell>
          <cell r="N604">
            <v>0.35</v>
          </cell>
          <cell r="O604">
            <v>0</v>
          </cell>
          <cell r="P604">
            <v>7</v>
          </cell>
          <cell r="Q604">
            <v>601</v>
          </cell>
          <cell r="S604" t="str">
            <v>EQUIPE ELE</v>
          </cell>
          <cell r="T604">
            <v>38947</v>
          </cell>
        </row>
        <row r="605">
          <cell r="D605" t="str">
            <v>Projeto Detalhado</v>
          </cell>
          <cell r="E605" t="str">
            <v>135 dias</v>
          </cell>
          <cell r="F605">
            <v>38845.375</v>
          </cell>
          <cell r="G605">
            <v>38842.333333333336</v>
          </cell>
          <cell r="H605">
            <v>38842.333333333336</v>
          </cell>
          <cell r="I605">
            <v>38988.604166666664</v>
          </cell>
          <cell r="J605">
            <v>39045.729166666664</v>
          </cell>
          <cell r="K605" t="str">
            <v>NA</v>
          </cell>
          <cell r="L605">
            <v>5.03</v>
          </cell>
          <cell r="M605">
            <v>115</v>
          </cell>
          <cell r="N605">
            <v>46.95</v>
          </cell>
          <cell r="O605">
            <v>40.83</v>
          </cell>
          <cell r="P605">
            <v>40.83</v>
          </cell>
          <cell r="T605">
            <v>39045</v>
          </cell>
        </row>
        <row r="606">
          <cell r="D606" t="str">
            <v>Tubulação</v>
          </cell>
          <cell r="E606" t="str">
            <v>5 dias</v>
          </cell>
          <cell r="F606">
            <v>38891.375</v>
          </cell>
          <cell r="G606">
            <v>39041.333333333336</v>
          </cell>
          <cell r="H606" t="str">
            <v>NA</v>
          </cell>
          <cell r="I606">
            <v>38898.375</v>
          </cell>
          <cell r="J606">
            <v>39045.729166666664</v>
          </cell>
          <cell r="K606" t="str">
            <v>NA</v>
          </cell>
          <cell r="L606">
            <v>0.17</v>
          </cell>
          <cell r="M606">
            <v>4</v>
          </cell>
          <cell r="N606">
            <v>0</v>
          </cell>
          <cell r="O606">
            <v>0</v>
          </cell>
          <cell r="P606">
            <v>0</v>
          </cell>
          <cell r="T606">
            <v>39045</v>
          </cell>
        </row>
        <row r="607">
          <cell r="B607" t="str">
            <v>DH.505.RT.01</v>
          </cell>
          <cell r="D607" t="str">
            <v>Relatório Técnico - Análise Téc. Ar Condicionado</v>
          </cell>
          <cell r="E607" t="str">
            <v>5 dias</v>
          </cell>
          <cell r="F607">
            <v>38891.375</v>
          </cell>
          <cell r="G607">
            <v>39041.333333333336</v>
          </cell>
          <cell r="H607" t="str">
            <v>NA</v>
          </cell>
          <cell r="I607">
            <v>38898.375</v>
          </cell>
          <cell r="J607">
            <v>39045.729166666664</v>
          </cell>
          <cell r="K607" t="str">
            <v>NA</v>
          </cell>
          <cell r="L607">
            <v>0.17</v>
          </cell>
          <cell r="M607">
            <v>4</v>
          </cell>
          <cell r="N607">
            <v>0</v>
          </cell>
          <cell r="O607">
            <v>0</v>
          </cell>
          <cell r="P607">
            <v>0</v>
          </cell>
          <cell r="Q607" t="str">
            <v>575TI+50 dias</v>
          </cell>
          <cell r="S607" t="str">
            <v>EQUIPE TUB</v>
          </cell>
          <cell r="T607">
            <v>39045</v>
          </cell>
        </row>
        <row r="608">
          <cell r="D608" t="str">
            <v>Civil</v>
          </cell>
          <cell r="E608" t="str">
            <v>52 dias</v>
          </cell>
          <cell r="F608">
            <v>38845.333333333336</v>
          </cell>
          <cell r="G608">
            <v>38902.333333333336</v>
          </cell>
          <cell r="H608">
            <v>38902.333333333336</v>
          </cell>
          <cell r="I608">
            <v>38897.375</v>
          </cell>
          <cell r="J608">
            <v>38979.729166666664</v>
          </cell>
          <cell r="K608" t="str">
            <v>NA</v>
          </cell>
          <cell r="L608">
            <v>0.61</v>
          </cell>
          <cell r="M608">
            <v>14</v>
          </cell>
          <cell r="N608">
            <v>4</v>
          </cell>
          <cell r="O608">
            <v>0</v>
          </cell>
          <cell r="P608">
            <v>28.57</v>
          </cell>
          <cell r="T608">
            <v>38979</v>
          </cell>
        </row>
        <row r="609">
          <cell r="D609" t="str">
            <v>Desenho De Detalhamento</v>
          </cell>
          <cell r="E609" t="str">
            <v>52 dias</v>
          </cell>
          <cell r="F609">
            <v>38845.333333333336</v>
          </cell>
          <cell r="G609">
            <v>38902.333333333336</v>
          </cell>
          <cell r="H609">
            <v>38902.333333333336</v>
          </cell>
          <cell r="I609">
            <v>38897.375</v>
          </cell>
          <cell r="J609">
            <v>38979.729166666664</v>
          </cell>
          <cell r="K609" t="str">
            <v>NA</v>
          </cell>
          <cell r="L609">
            <v>0.61</v>
          </cell>
          <cell r="M609">
            <v>14</v>
          </cell>
          <cell r="N609">
            <v>4</v>
          </cell>
          <cell r="O609">
            <v>0</v>
          </cell>
          <cell r="P609">
            <v>28.57</v>
          </cell>
          <cell r="T609">
            <v>38979</v>
          </cell>
        </row>
        <row r="610">
          <cell r="B610" t="str">
            <v>DC.505.DD.01</v>
          </cell>
          <cell r="D610" t="str">
            <v>Terraplenagem - Platô Industrial</v>
          </cell>
          <cell r="E610" t="str">
            <v>23 dias</v>
          </cell>
          <cell r="F610">
            <v>38845.333333333336</v>
          </cell>
          <cell r="G610">
            <v>38902.333333333336</v>
          </cell>
          <cell r="H610">
            <v>38902.333333333336</v>
          </cell>
          <cell r="I610">
            <v>38855.729166666664</v>
          </cell>
          <cell r="J610">
            <v>38932.729166666664</v>
          </cell>
          <cell r="K610">
            <v>38932.729166666664</v>
          </cell>
          <cell r="L610">
            <v>0.17</v>
          </cell>
          <cell r="M610">
            <v>4</v>
          </cell>
          <cell r="N610">
            <v>4</v>
          </cell>
          <cell r="O610">
            <v>0</v>
          </cell>
          <cell r="P610">
            <v>100</v>
          </cell>
          <cell r="Q610" t="str">
            <v>579II</v>
          </cell>
          <cell r="R610">
            <v>690</v>
          </cell>
          <cell r="S610" t="str">
            <v>EQUIPE CIV</v>
          </cell>
          <cell r="T610">
            <v>38932</v>
          </cell>
        </row>
        <row r="611">
          <cell r="B611" t="str">
            <v>DC.505.DD.04</v>
          </cell>
          <cell r="D611" t="str">
            <v>Terraplenagem - Acesso Mina</v>
          </cell>
          <cell r="E611" t="str">
            <v>17 dias</v>
          </cell>
          <cell r="F611">
            <v>38861.333333333336</v>
          </cell>
          <cell r="G611">
            <v>38950.333333333336</v>
          </cell>
          <cell r="H611" t="str">
            <v>NA</v>
          </cell>
          <cell r="I611">
            <v>38888.375</v>
          </cell>
          <cell r="J611">
            <v>38974.729166666664</v>
          </cell>
          <cell r="K611" t="str">
            <v>NA</v>
          </cell>
          <cell r="L611">
            <v>0.26</v>
          </cell>
          <cell r="M611">
            <v>6</v>
          </cell>
          <cell r="N611">
            <v>0</v>
          </cell>
          <cell r="O611">
            <v>0</v>
          </cell>
          <cell r="P611">
            <v>0</v>
          </cell>
          <cell r="Q611">
            <v>719</v>
          </cell>
          <cell r="S611" t="str">
            <v>EQUIPE CIV</v>
          </cell>
          <cell r="T611">
            <v>38974</v>
          </cell>
        </row>
        <row r="612">
          <cell r="B612" t="str">
            <v>DC.505.DD.05</v>
          </cell>
          <cell r="D612" t="str">
            <v>Pavimentação</v>
          </cell>
          <cell r="E612" t="str">
            <v>7 dias</v>
          </cell>
          <cell r="F612">
            <v>38888.333333333336</v>
          </cell>
          <cell r="G612">
            <v>38971.333333333336</v>
          </cell>
          <cell r="H612" t="str">
            <v>NA</v>
          </cell>
          <cell r="I612">
            <v>38897.375</v>
          </cell>
          <cell r="J612">
            <v>38979.729166666664</v>
          </cell>
          <cell r="K612" t="str">
            <v>NA</v>
          </cell>
          <cell r="L612">
            <v>0.17</v>
          </cell>
          <cell r="M612">
            <v>4</v>
          </cell>
          <cell r="N612">
            <v>0</v>
          </cell>
          <cell r="O612">
            <v>0</v>
          </cell>
          <cell r="P612">
            <v>0</v>
          </cell>
          <cell r="Q612">
            <v>689</v>
          </cell>
          <cell r="S612" t="str">
            <v>EQUIPE CIV</v>
          </cell>
          <cell r="T612">
            <v>38979</v>
          </cell>
        </row>
        <row r="613">
          <cell r="D613" t="str">
            <v>Elétrica</v>
          </cell>
          <cell r="E613" t="str">
            <v>123 dias</v>
          </cell>
          <cell r="F613">
            <v>38891.375</v>
          </cell>
          <cell r="G613">
            <v>38842.333333333336</v>
          </cell>
          <cell r="H613">
            <v>38842.333333333336</v>
          </cell>
          <cell r="I613">
            <v>38988.604166666664</v>
          </cell>
          <cell r="J613">
            <v>39028.729166666664</v>
          </cell>
          <cell r="K613" t="str">
            <v>NA</v>
          </cell>
          <cell r="L613">
            <v>4.24</v>
          </cell>
          <cell r="M613">
            <v>97</v>
          </cell>
          <cell r="N613">
            <v>42.95</v>
          </cell>
          <cell r="O613">
            <v>0</v>
          </cell>
          <cell r="P613">
            <v>44.28</v>
          </cell>
          <cell r="T613">
            <v>39028</v>
          </cell>
        </row>
        <row r="614">
          <cell r="D614" t="str">
            <v>Diagrama Unifilar</v>
          </cell>
          <cell r="E614" t="str">
            <v>23 dias</v>
          </cell>
          <cell r="F614">
            <v>38891.375</v>
          </cell>
          <cell r="G614">
            <v>38925.333333333336</v>
          </cell>
          <cell r="H614">
            <v>38925.333333333336</v>
          </cell>
          <cell r="I614">
            <v>38923.375</v>
          </cell>
          <cell r="J614">
            <v>38959.729166666664</v>
          </cell>
          <cell r="K614" t="str">
            <v>NA</v>
          </cell>
          <cell r="L614">
            <v>0.66</v>
          </cell>
          <cell r="M614">
            <v>15</v>
          </cell>
          <cell r="N614">
            <v>6.3</v>
          </cell>
          <cell r="O614">
            <v>0</v>
          </cell>
          <cell r="P614">
            <v>42</v>
          </cell>
          <cell r="R614" t="str">
            <v>617;618</v>
          </cell>
          <cell r="T614">
            <v>38959</v>
          </cell>
        </row>
        <row r="615">
          <cell r="B615" t="str">
            <v>DE.505.DU.01</v>
          </cell>
          <cell r="D615" t="str">
            <v>Centro De Controle De Motores</v>
          </cell>
          <cell r="E615" t="str">
            <v>23 dias</v>
          </cell>
          <cell r="F615">
            <v>38891.375</v>
          </cell>
          <cell r="G615">
            <v>38925.333333333336</v>
          </cell>
          <cell r="H615">
            <v>38925.333333333336</v>
          </cell>
          <cell r="I615">
            <v>38910.375</v>
          </cell>
          <cell r="J615">
            <v>38959.729166666664</v>
          </cell>
          <cell r="K615" t="str">
            <v>NA</v>
          </cell>
          <cell r="L615">
            <v>0.48</v>
          </cell>
          <cell r="M615">
            <v>11</v>
          </cell>
          <cell r="N615">
            <v>6.3</v>
          </cell>
          <cell r="O615">
            <v>0</v>
          </cell>
          <cell r="P615">
            <v>57.27</v>
          </cell>
          <cell r="Q615" t="str">
            <v>575TT</v>
          </cell>
          <cell r="R615" t="str">
            <v>614TT</v>
          </cell>
          <cell r="S615" t="str">
            <v>EQUIPE ELE</v>
          </cell>
          <cell r="T615">
            <v>38959</v>
          </cell>
        </row>
        <row r="616">
          <cell r="B616" t="str">
            <v>DE.505.DU.02</v>
          </cell>
          <cell r="D616" t="str">
            <v>Quadro De Distribuição 4,16kV</v>
          </cell>
          <cell r="E616" t="str">
            <v>3 dias</v>
          </cell>
          <cell r="F616">
            <v>38910.375</v>
          </cell>
          <cell r="G616">
            <v>38957.333333333336</v>
          </cell>
          <cell r="H616" t="str">
            <v>NA</v>
          </cell>
          <cell r="I616">
            <v>38915.375</v>
          </cell>
          <cell r="J616">
            <v>38959.729166666664</v>
          </cell>
          <cell r="K616" t="str">
            <v>NA</v>
          </cell>
          <cell r="L616">
            <v>0.04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 t="str">
            <v>613TT</v>
          </cell>
          <cell r="R616" t="str">
            <v>615TT</v>
          </cell>
          <cell r="S616" t="str">
            <v>EQUIPE ELE</v>
          </cell>
          <cell r="T616">
            <v>38959</v>
          </cell>
        </row>
        <row r="617">
          <cell r="B617" t="str">
            <v>DE.505.DU.03</v>
          </cell>
          <cell r="D617" t="str">
            <v>Tomadas De Maquinas De Solda</v>
          </cell>
          <cell r="E617" t="str">
            <v>6 dias</v>
          </cell>
          <cell r="F617">
            <v>38915.375</v>
          </cell>
          <cell r="G617">
            <v>38952.333333333336</v>
          </cell>
          <cell r="H617" t="str">
            <v>NA</v>
          </cell>
          <cell r="I617">
            <v>38923.375</v>
          </cell>
          <cell r="J617">
            <v>38959.729166666664</v>
          </cell>
          <cell r="K617" t="str">
            <v>NA</v>
          </cell>
          <cell r="L617">
            <v>0.13</v>
          </cell>
          <cell r="M617">
            <v>3</v>
          </cell>
          <cell r="N617">
            <v>0</v>
          </cell>
          <cell r="O617">
            <v>0</v>
          </cell>
          <cell r="P617">
            <v>0</v>
          </cell>
          <cell r="Q617" t="str">
            <v>614TT</v>
          </cell>
          <cell r="S617" t="str">
            <v>EQUIPE ELE</v>
          </cell>
          <cell r="T617">
            <v>38959</v>
          </cell>
        </row>
        <row r="618">
          <cell r="D618" t="str">
            <v>Desenho De Detalhamento</v>
          </cell>
          <cell r="E618" t="str">
            <v>39 dias</v>
          </cell>
          <cell r="F618">
            <v>38923.375</v>
          </cell>
          <cell r="G618">
            <v>38960.333333333336</v>
          </cell>
          <cell r="H618">
            <v>38960.333333333336</v>
          </cell>
          <cell r="I618">
            <v>38982.375</v>
          </cell>
          <cell r="J618">
            <v>39020.729166666664</v>
          </cell>
          <cell r="K618" t="str">
            <v>NA</v>
          </cell>
          <cell r="L618">
            <v>0.89</v>
          </cell>
          <cell r="M618">
            <v>20.38</v>
          </cell>
          <cell r="N618">
            <v>0.9</v>
          </cell>
          <cell r="O618">
            <v>0</v>
          </cell>
          <cell r="P618">
            <v>4.42</v>
          </cell>
          <cell r="R618">
            <v>624</v>
          </cell>
          <cell r="T618">
            <v>39020</v>
          </cell>
        </row>
        <row r="619">
          <cell r="B619" t="str">
            <v>DE.505.DD.01</v>
          </cell>
          <cell r="D619" t="str">
            <v>Estudo De Fluxo De Potência</v>
          </cell>
          <cell r="E619" t="str">
            <v>22 dias</v>
          </cell>
          <cell r="F619">
            <v>38923.375</v>
          </cell>
          <cell r="G619">
            <v>38960.333333333336</v>
          </cell>
          <cell r="H619" t="str">
            <v>NA</v>
          </cell>
          <cell r="I619">
            <v>38957.375</v>
          </cell>
          <cell r="J619">
            <v>38993.729166666664</v>
          </cell>
          <cell r="K619" t="str">
            <v>NA</v>
          </cell>
          <cell r="L619">
            <v>0.5</v>
          </cell>
          <cell r="M619">
            <v>11.38</v>
          </cell>
          <cell r="N619">
            <v>0</v>
          </cell>
          <cell r="O619">
            <v>0</v>
          </cell>
          <cell r="P619">
            <v>0</v>
          </cell>
          <cell r="Q619">
            <v>612</v>
          </cell>
          <cell r="R619">
            <v>619</v>
          </cell>
          <cell r="S619" t="str">
            <v>EQUIPE ELE</v>
          </cell>
          <cell r="T619">
            <v>38993</v>
          </cell>
        </row>
        <row r="620">
          <cell r="B620" t="str">
            <v>DE.505.DD.02</v>
          </cell>
          <cell r="D620" t="str">
            <v>Malha Geral De Aterramento</v>
          </cell>
          <cell r="E620" t="str">
            <v>6 dias</v>
          </cell>
          <cell r="F620">
            <v>38957.375</v>
          </cell>
          <cell r="G620">
            <v>38987.333333333336</v>
          </cell>
          <cell r="H620">
            <v>38987.333333333336</v>
          </cell>
          <cell r="I620">
            <v>38965.375</v>
          </cell>
          <cell r="J620">
            <v>38994.729166666664</v>
          </cell>
          <cell r="K620" t="str">
            <v>NA</v>
          </cell>
          <cell r="L620">
            <v>0.09</v>
          </cell>
          <cell r="M620">
            <v>2</v>
          </cell>
          <cell r="N620">
            <v>0.9</v>
          </cell>
          <cell r="O620">
            <v>0</v>
          </cell>
          <cell r="P620">
            <v>45</v>
          </cell>
          <cell r="Q620">
            <v>612</v>
          </cell>
          <cell r="S620" t="str">
            <v>EQUIPE ELE</v>
          </cell>
          <cell r="T620">
            <v>38994</v>
          </cell>
        </row>
        <row r="621">
          <cell r="B621" t="str">
            <v>DE.505.DD.03</v>
          </cell>
          <cell r="D621" t="str">
            <v>Rede Geral De Dutos</v>
          </cell>
          <cell r="E621" t="str">
            <v>13 dias</v>
          </cell>
          <cell r="F621">
            <v>38957.375</v>
          </cell>
          <cell r="G621">
            <v>38994.333333333336</v>
          </cell>
          <cell r="H621" t="str">
            <v>NA</v>
          </cell>
          <cell r="I621">
            <v>38978.375</v>
          </cell>
          <cell r="J621">
            <v>39014.729166666664</v>
          </cell>
          <cell r="K621" t="str">
            <v>NA</v>
          </cell>
          <cell r="L621">
            <v>0.26</v>
          </cell>
          <cell r="M621">
            <v>6</v>
          </cell>
          <cell r="N621">
            <v>0</v>
          </cell>
          <cell r="O621">
            <v>0</v>
          </cell>
          <cell r="P621">
            <v>0</v>
          </cell>
          <cell r="Q621">
            <v>617</v>
          </cell>
          <cell r="R621">
            <v>620</v>
          </cell>
          <cell r="S621" t="str">
            <v>EQUIPE ELE</v>
          </cell>
          <cell r="T621">
            <v>39014</v>
          </cell>
        </row>
        <row r="622">
          <cell r="B622" t="str">
            <v>DE.505.DD.04</v>
          </cell>
          <cell r="D622" t="str">
            <v>Pipe Rack - Bandejamento</v>
          </cell>
          <cell r="E622" t="str">
            <v>4 dias</v>
          </cell>
          <cell r="F622">
            <v>38978.375</v>
          </cell>
          <cell r="G622">
            <v>39015.333333333336</v>
          </cell>
          <cell r="H622" t="str">
            <v>NA</v>
          </cell>
          <cell r="I622">
            <v>38982.375</v>
          </cell>
          <cell r="J622">
            <v>39020.729166666664</v>
          </cell>
          <cell r="K622" t="str">
            <v>NA</v>
          </cell>
          <cell r="L622">
            <v>0.04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619</v>
          </cell>
          <cell r="S622" t="str">
            <v>EQUIPE ELE</v>
          </cell>
          <cell r="T622">
            <v>39020</v>
          </cell>
        </row>
        <row r="623">
          <cell r="B623" t="str">
            <v>DE.505.DE.01</v>
          </cell>
          <cell r="D623" t="str">
            <v>Detalhes Típicos - Iluminação, Aterramento e Força</v>
          </cell>
          <cell r="E623" t="str">
            <v>15 dias</v>
          </cell>
          <cell r="F623">
            <v>38957.375</v>
          </cell>
          <cell r="G623">
            <v>38842.333333333336</v>
          </cell>
          <cell r="H623">
            <v>38842.333333333336</v>
          </cell>
          <cell r="I623">
            <v>38980.375</v>
          </cell>
          <cell r="J623">
            <v>38862.729166666664</v>
          </cell>
          <cell r="K623">
            <v>38862.729166666664</v>
          </cell>
          <cell r="L623">
            <v>1.48</v>
          </cell>
          <cell r="M623">
            <v>33.75</v>
          </cell>
          <cell r="N623">
            <v>33.75</v>
          </cell>
          <cell r="O623">
            <v>0</v>
          </cell>
          <cell r="P623">
            <v>100</v>
          </cell>
          <cell r="Q623" t="str">
            <v>582II</v>
          </cell>
          <cell r="S623" t="str">
            <v>EQUIPE ELE</v>
          </cell>
          <cell r="T623">
            <v>38862</v>
          </cell>
        </row>
        <row r="624">
          <cell r="B624" t="str">
            <v>DE.505.ED.01</v>
          </cell>
          <cell r="D624" t="str">
            <v>Estudos / Planos - Estudo Demanda</v>
          </cell>
          <cell r="E624" t="str">
            <v>25 dias</v>
          </cell>
          <cell r="F624">
            <v>38923.375</v>
          </cell>
          <cell r="G624">
            <v>38945.333333333336</v>
          </cell>
          <cell r="H624" t="str">
            <v>NA</v>
          </cell>
          <cell r="I624">
            <v>38932.375</v>
          </cell>
          <cell r="J624">
            <v>38981.729166666664</v>
          </cell>
          <cell r="K624" t="str">
            <v>NA</v>
          </cell>
          <cell r="L624">
            <v>0.93</v>
          </cell>
          <cell r="M624">
            <v>21.25</v>
          </cell>
          <cell r="N624">
            <v>0</v>
          </cell>
          <cell r="O624">
            <v>0</v>
          </cell>
          <cell r="P624">
            <v>0</v>
          </cell>
          <cell r="Q624">
            <v>584</v>
          </cell>
          <cell r="S624" t="str">
            <v>EQUIPE ELE</v>
          </cell>
          <cell r="T624">
            <v>38981</v>
          </cell>
        </row>
        <row r="625">
          <cell r="B625" t="str">
            <v>DE.505.FD.01</v>
          </cell>
          <cell r="D625" t="str">
            <v>FD's - Transformador, Painel e Torre de Iluminação</v>
          </cell>
          <cell r="E625" t="str">
            <v>5 dias</v>
          </cell>
          <cell r="F625" t="str">
            <v>NA</v>
          </cell>
          <cell r="G625">
            <v>38960.333333333336</v>
          </cell>
          <cell r="H625" t="str">
            <v>NA</v>
          </cell>
          <cell r="I625" t="str">
            <v>NA</v>
          </cell>
          <cell r="J625">
            <v>38966.729166666664</v>
          </cell>
          <cell r="K625" t="str">
            <v>NA</v>
          </cell>
          <cell r="L625">
            <v>0.17</v>
          </cell>
          <cell r="M625">
            <v>4</v>
          </cell>
          <cell r="N625">
            <v>0</v>
          </cell>
          <cell r="O625">
            <v>0</v>
          </cell>
          <cell r="P625">
            <v>0</v>
          </cell>
          <cell r="Q625">
            <v>585</v>
          </cell>
          <cell r="S625" t="str">
            <v>EQUIPE ELE</v>
          </cell>
          <cell r="T625">
            <v>38966</v>
          </cell>
        </row>
        <row r="626">
          <cell r="B626" t="str">
            <v>DE.505.LM.01</v>
          </cell>
          <cell r="D626" t="str">
            <v>Lista De Materiais</v>
          </cell>
          <cell r="E626" t="str">
            <v>4 dias</v>
          </cell>
          <cell r="F626">
            <v>38982.375</v>
          </cell>
          <cell r="G626">
            <v>39021.333333333336</v>
          </cell>
          <cell r="H626" t="str">
            <v>NA</v>
          </cell>
          <cell r="I626">
            <v>38988.375</v>
          </cell>
          <cell r="J626">
            <v>39028.729166666664</v>
          </cell>
          <cell r="K626" t="str">
            <v>NA</v>
          </cell>
          <cell r="L626">
            <v>0.03</v>
          </cell>
          <cell r="M626">
            <v>0.63</v>
          </cell>
          <cell r="N626">
            <v>0</v>
          </cell>
          <cell r="O626">
            <v>0</v>
          </cell>
          <cell r="P626">
            <v>0</v>
          </cell>
          <cell r="Q626">
            <v>616</v>
          </cell>
          <cell r="S626" t="str">
            <v>EQUIPE ELE[150%]</v>
          </cell>
          <cell r="T626">
            <v>39028</v>
          </cell>
        </row>
        <row r="627">
          <cell r="B627" t="str">
            <v>DE.505.PQ.01</v>
          </cell>
          <cell r="D627" t="str">
            <v>Planilha De Quantitativos</v>
          </cell>
          <cell r="E627" t="str">
            <v>10 dias</v>
          </cell>
          <cell r="F627">
            <v>38982.375</v>
          </cell>
          <cell r="G627">
            <v>38924.333333333336</v>
          </cell>
          <cell r="H627">
            <v>38924.333333333336</v>
          </cell>
          <cell r="I627">
            <v>38988.604166666664</v>
          </cell>
          <cell r="J627">
            <v>38937.729166666664</v>
          </cell>
          <cell r="K627">
            <v>38937.729166666664</v>
          </cell>
          <cell r="L627">
            <v>0.09</v>
          </cell>
          <cell r="M627">
            <v>2</v>
          </cell>
          <cell r="N627">
            <v>2</v>
          </cell>
          <cell r="O627">
            <v>0</v>
          </cell>
          <cell r="P627">
            <v>100</v>
          </cell>
          <cell r="Q627" t="str">
            <v>585II</v>
          </cell>
          <cell r="S627" t="str">
            <v>EQUIPE ELE</v>
          </cell>
          <cell r="T627">
            <v>38937</v>
          </cell>
        </row>
        <row r="628">
          <cell r="B628" t="str">
            <v>1.4.2</v>
          </cell>
          <cell r="C628" t="str">
            <v>510A</v>
          </cell>
          <cell r="D628" t="str">
            <v>Subestações, Linhas de Transmissão</v>
          </cell>
          <cell r="E628" t="str">
            <v>156 dias</v>
          </cell>
          <cell r="F628">
            <v>38793.375</v>
          </cell>
          <cell r="G628">
            <v>38833.333333333336</v>
          </cell>
          <cell r="H628">
            <v>38833.333333333336</v>
          </cell>
          <cell r="I628">
            <v>38988.375</v>
          </cell>
          <cell r="J628">
            <v>39066.729166666664</v>
          </cell>
          <cell r="K628" t="str">
            <v>NA</v>
          </cell>
          <cell r="L628">
            <v>8.23</v>
          </cell>
          <cell r="M628">
            <v>188.38</v>
          </cell>
          <cell r="N628">
            <v>12.16</v>
          </cell>
          <cell r="O628">
            <v>6.46</v>
          </cell>
          <cell r="P628">
            <v>6.46</v>
          </cell>
          <cell r="T628">
            <v>39066</v>
          </cell>
        </row>
        <row r="629">
          <cell r="D629" t="str">
            <v>Projeto Básico</v>
          </cell>
          <cell r="E629" t="str">
            <v>120 dias</v>
          </cell>
          <cell r="F629">
            <v>38793.375</v>
          </cell>
          <cell r="G629">
            <v>38833.333333333336</v>
          </cell>
          <cell r="H629">
            <v>38833.333333333336</v>
          </cell>
          <cell r="I629">
            <v>38877.375</v>
          </cell>
          <cell r="J629">
            <v>39013.729166666664</v>
          </cell>
          <cell r="K629" t="str">
            <v>NA</v>
          </cell>
          <cell r="L629">
            <v>1.08</v>
          </cell>
          <cell r="M629">
            <v>24.75</v>
          </cell>
          <cell r="N629">
            <v>10.08</v>
          </cell>
          <cell r="O629">
            <v>40.71</v>
          </cell>
          <cell r="P629">
            <v>40.71</v>
          </cell>
          <cell r="R629" t="str">
            <v>641;642</v>
          </cell>
          <cell r="T629">
            <v>39013</v>
          </cell>
        </row>
        <row r="630">
          <cell r="D630" t="str">
            <v>Estrutura Metálica</v>
          </cell>
          <cell r="E630" t="str">
            <v>6 dias</v>
          </cell>
          <cell r="F630" t="str">
            <v>NA</v>
          </cell>
          <cell r="G630">
            <v>39006.333333333336</v>
          </cell>
          <cell r="H630" t="str">
            <v>NA</v>
          </cell>
          <cell r="I630" t="str">
            <v>NA</v>
          </cell>
          <cell r="J630">
            <v>39013.729166666664</v>
          </cell>
          <cell r="K630" t="str">
            <v>NA</v>
          </cell>
          <cell r="L630">
            <v>0.3</v>
          </cell>
          <cell r="M630">
            <v>6.88</v>
          </cell>
          <cell r="N630">
            <v>0</v>
          </cell>
          <cell r="O630">
            <v>0</v>
          </cell>
          <cell r="P630">
            <v>0</v>
          </cell>
          <cell r="T630">
            <v>39013</v>
          </cell>
        </row>
        <row r="631">
          <cell r="B631" t="str">
            <v>BD.510.MC.01</v>
          </cell>
          <cell r="D631" t="str">
            <v>Memória De Cálculo</v>
          </cell>
          <cell r="E631" t="str">
            <v>6 dias</v>
          </cell>
          <cell r="F631" t="str">
            <v>NA</v>
          </cell>
          <cell r="G631">
            <v>39006.333333333336</v>
          </cell>
          <cell r="H631" t="str">
            <v>NA</v>
          </cell>
          <cell r="I631" t="str">
            <v>NA</v>
          </cell>
          <cell r="J631">
            <v>39013.729166666664</v>
          </cell>
          <cell r="K631" t="str">
            <v>NA</v>
          </cell>
          <cell r="L631">
            <v>0.3</v>
          </cell>
          <cell r="M631">
            <v>6.88</v>
          </cell>
          <cell r="N631">
            <v>0</v>
          </cell>
          <cell r="O631">
            <v>0</v>
          </cell>
          <cell r="P631">
            <v>0</v>
          </cell>
          <cell r="Q631">
            <v>467</v>
          </cell>
          <cell r="S631" t="str">
            <v>EQUIPE MET</v>
          </cell>
          <cell r="T631">
            <v>39013</v>
          </cell>
        </row>
        <row r="632">
          <cell r="D632" t="str">
            <v>Elétrica</v>
          </cell>
          <cell r="E632" t="str">
            <v>88 dias</v>
          </cell>
          <cell r="F632">
            <v>38793.375</v>
          </cell>
          <cell r="G632">
            <v>38833.333333333336</v>
          </cell>
          <cell r="H632">
            <v>38833.333333333336</v>
          </cell>
          <cell r="I632">
            <v>38877.375</v>
          </cell>
          <cell r="J632">
            <v>38961.729166666664</v>
          </cell>
          <cell r="K632" t="str">
            <v>NA</v>
          </cell>
          <cell r="L632">
            <v>0.78</v>
          </cell>
          <cell r="M632">
            <v>17.88</v>
          </cell>
          <cell r="N632">
            <v>10.08</v>
          </cell>
          <cell r="O632">
            <v>0</v>
          </cell>
          <cell r="P632">
            <v>56.36</v>
          </cell>
          <cell r="T632">
            <v>38961</v>
          </cell>
        </row>
        <row r="633">
          <cell r="B633" t="str">
            <v>BE.510.AJ.01</v>
          </cell>
          <cell r="D633" t="str">
            <v>Arranjos/ Layout’s/ Plano Diretor</v>
          </cell>
          <cell r="E633" t="str">
            <v>80 dias</v>
          </cell>
          <cell r="F633">
            <v>38793.375</v>
          </cell>
          <cell r="G633">
            <v>38833.333333333336</v>
          </cell>
          <cell r="H633">
            <v>38833.333333333336</v>
          </cell>
          <cell r="I633">
            <v>38839.375</v>
          </cell>
          <cell r="J633">
            <v>38951.729166666664</v>
          </cell>
          <cell r="K633" t="str">
            <v>NA</v>
          </cell>
          <cell r="L633">
            <v>0.43</v>
          </cell>
          <cell r="M633">
            <v>9.75</v>
          </cell>
          <cell r="N633">
            <v>4.05</v>
          </cell>
          <cell r="O633">
            <v>0</v>
          </cell>
          <cell r="P633">
            <v>41.54</v>
          </cell>
          <cell r="Q633" t="str">
            <v>16II</v>
          </cell>
          <cell r="R633" t="str">
            <v>632;633II;635</v>
          </cell>
          <cell r="S633" t="str">
            <v>EQUIPE ELE</v>
          </cell>
          <cell r="T633">
            <v>38951</v>
          </cell>
        </row>
        <row r="634">
          <cell r="D634" t="str">
            <v>APROVAÇÃO EBX</v>
          </cell>
          <cell r="E634" t="str">
            <v>5 dias</v>
          </cell>
          <cell r="F634">
            <v>38839.375</v>
          </cell>
          <cell r="G634">
            <v>38952.333333333336</v>
          </cell>
          <cell r="H634" t="str">
            <v>NA</v>
          </cell>
          <cell r="I634">
            <v>38846.375</v>
          </cell>
          <cell r="J634">
            <v>38958.729166666664</v>
          </cell>
          <cell r="K634" t="str">
            <v>NA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 t="str">
            <v>#ERRO</v>
          </cell>
          <cell r="Q634">
            <v>631</v>
          </cell>
          <cell r="T634">
            <v>38958</v>
          </cell>
        </row>
        <row r="635">
          <cell r="B635" t="str">
            <v>BE.510.DB.01</v>
          </cell>
          <cell r="D635" t="str">
            <v>Desenho Básico</v>
          </cell>
          <cell r="E635" t="str">
            <v>23 dias</v>
          </cell>
          <cell r="F635">
            <v>38839.375</v>
          </cell>
          <cell r="G635">
            <v>38920.333333333336</v>
          </cell>
          <cell r="H635">
            <v>38920.333333333336</v>
          </cell>
          <cell r="I635">
            <v>38870.375</v>
          </cell>
          <cell r="J635">
            <v>38954.729166666664</v>
          </cell>
          <cell r="K635" t="str">
            <v>NA</v>
          </cell>
          <cell r="L635">
            <v>0.22</v>
          </cell>
          <cell r="M635">
            <v>5</v>
          </cell>
          <cell r="N635">
            <v>4</v>
          </cell>
          <cell r="O635">
            <v>0</v>
          </cell>
          <cell r="P635">
            <v>80</v>
          </cell>
          <cell r="Q635" t="str">
            <v>631II</v>
          </cell>
          <cell r="R635" t="str">
            <v>634;637II</v>
          </cell>
          <cell r="S635" t="str">
            <v>EQUIPE ELE</v>
          </cell>
          <cell r="T635">
            <v>38954</v>
          </cell>
        </row>
        <row r="636">
          <cell r="D636" t="str">
            <v>APROVAÇÃO EBX</v>
          </cell>
          <cell r="E636" t="str">
            <v>5 dias</v>
          </cell>
          <cell r="F636">
            <v>38870.375</v>
          </cell>
          <cell r="G636">
            <v>38957.333333333336</v>
          </cell>
          <cell r="H636" t="str">
            <v>NA</v>
          </cell>
          <cell r="I636">
            <v>38877.375</v>
          </cell>
          <cell r="J636">
            <v>38961.729166666664</v>
          </cell>
          <cell r="K636" t="str">
            <v>NA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 t="str">
            <v>#ERRO</v>
          </cell>
          <cell r="Q636">
            <v>633</v>
          </cell>
          <cell r="T636">
            <v>38961</v>
          </cell>
        </row>
        <row r="637">
          <cell r="B637" t="str">
            <v>BE.510.DU.01</v>
          </cell>
          <cell r="D637" t="str">
            <v>Diagrama Unifilar</v>
          </cell>
          <cell r="E637" t="str">
            <v>83 dias</v>
          </cell>
          <cell r="F637">
            <v>38839.375</v>
          </cell>
          <cell r="G637">
            <v>38833.333333333336</v>
          </cell>
          <cell r="H637">
            <v>38833.333333333336</v>
          </cell>
          <cell r="I637">
            <v>38845.375</v>
          </cell>
          <cell r="J637">
            <v>38954.729166666664</v>
          </cell>
          <cell r="K637" t="str">
            <v>NA</v>
          </cell>
          <cell r="L637">
            <v>0.09</v>
          </cell>
          <cell r="M637">
            <v>2</v>
          </cell>
          <cell r="N637">
            <v>1.8</v>
          </cell>
          <cell r="O637">
            <v>0</v>
          </cell>
          <cell r="P637">
            <v>90</v>
          </cell>
          <cell r="Q637">
            <v>631</v>
          </cell>
          <cell r="R637" t="str">
            <v>636;637II;646</v>
          </cell>
          <cell r="S637" t="str">
            <v>EQUIPE ELE</v>
          </cell>
          <cell r="T637">
            <v>38954</v>
          </cell>
        </row>
        <row r="638">
          <cell r="D638" t="str">
            <v>APROVAÇÃO EBX</v>
          </cell>
          <cell r="E638" t="str">
            <v>5 dias</v>
          </cell>
          <cell r="F638">
            <v>38845.375</v>
          </cell>
          <cell r="G638">
            <v>38957.333333333336</v>
          </cell>
          <cell r="H638" t="str">
            <v>NA</v>
          </cell>
          <cell r="I638">
            <v>38852.375</v>
          </cell>
          <cell r="J638">
            <v>38961.729166666664</v>
          </cell>
          <cell r="K638" t="str">
            <v>NA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 t="str">
            <v>#ERRO</v>
          </cell>
          <cell r="Q638">
            <v>635</v>
          </cell>
          <cell r="T638">
            <v>38961</v>
          </cell>
        </row>
        <row r="639">
          <cell r="B639" t="str">
            <v>BE.510.FD.01</v>
          </cell>
          <cell r="D639" t="str">
            <v>Folha De Dadoes - Painel de Controle</v>
          </cell>
          <cell r="E639" t="str">
            <v>2 dias</v>
          </cell>
          <cell r="F639" t="str">
            <v>NA</v>
          </cell>
          <cell r="G639">
            <v>38958.333333333336</v>
          </cell>
          <cell r="H639">
            <v>38958.333333333336</v>
          </cell>
          <cell r="I639" t="str">
            <v>NA</v>
          </cell>
          <cell r="J639">
            <v>38959.729166666664</v>
          </cell>
          <cell r="K639" t="str">
            <v>NA</v>
          </cell>
          <cell r="L639">
            <v>0.05</v>
          </cell>
          <cell r="M639">
            <v>1.1299999999999999</v>
          </cell>
          <cell r="N639">
            <v>0.23</v>
          </cell>
          <cell r="O639">
            <v>0</v>
          </cell>
          <cell r="P639">
            <v>20</v>
          </cell>
          <cell r="Q639" t="str">
            <v>633II;635II</v>
          </cell>
          <cell r="S639" t="str">
            <v>EQUIPE ELE</v>
          </cell>
          <cell r="T639">
            <v>38959</v>
          </cell>
        </row>
        <row r="640">
          <cell r="D640" t="str">
            <v>Projeto Detalhado</v>
          </cell>
          <cell r="E640" t="str">
            <v>96 dias</v>
          </cell>
          <cell r="F640">
            <v>38877.375</v>
          </cell>
          <cell r="G640">
            <v>38922.333333333336</v>
          </cell>
          <cell r="H640">
            <v>38922.333333333336</v>
          </cell>
          <cell r="I640">
            <v>38988.375</v>
          </cell>
          <cell r="J640">
            <v>39066.729166666664</v>
          </cell>
          <cell r="K640" t="str">
            <v>NA</v>
          </cell>
          <cell r="L640">
            <v>7.15</v>
          </cell>
          <cell r="M640">
            <v>163.63</v>
          </cell>
          <cell r="N640">
            <v>2.09</v>
          </cell>
          <cell r="O640">
            <v>1.28</v>
          </cell>
          <cell r="P640">
            <v>1.28</v>
          </cell>
          <cell r="T640">
            <v>39066</v>
          </cell>
        </row>
        <row r="641">
          <cell r="D641" t="str">
            <v>Civil</v>
          </cell>
          <cell r="E641" t="str">
            <v>36 dias</v>
          </cell>
          <cell r="F641">
            <v>38877.375</v>
          </cell>
          <cell r="G641">
            <v>39014.333333333336</v>
          </cell>
          <cell r="H641" t="str">
            <v>NA</v>
          </cell>
          <cell r="I641">
            <v>38961.604166666664</v>
          </cell>
          <cell r="J641">
            <v>39066.729166666664</v>
          </cell>
          <cell r="K641" t="str">
            <v>NA</v>
          </cell>
          <cell r="L641">
            <v>3.19</v>
          </cell>
          <cell r="M641">
            <v>73</v>
          </cell>
          <cell r="N641">
            <v>0</v>
          </cell>
          <cell r="O641">
            <v>0</v>
          </cell>
          <cell r="P641">
            <v>0</v>
          </cell>
          <cell r="T641">
            <v>39066</v>
          </cell>
        </row>
        <row r="642">
          <cell r="D642" t="str">
            <v>Desenho De Detalhamento</v>
          </cell>
          <cell r="E642" t="str">
            <v>36 dias</v>
          </cell>
          <cell r="F642">
            <v>38877.375</v>
          </cell>
          <cell r="G642">
            <v>39014.333333333336</v>
          </cell>
          <cell r="H642" t="str">
            <v>NA</v>
          </cell>
          <cell r="I642">
            <v>38961.604166666664</v>
          </cell>
          <cell r="J642">
            <v>39066.729166666664</v>
          </cell>
          <cell r="K642" t="str">
            <v>NA</v>
          </cell>
          <cell r="L642">
            <v>3.19</v>
          </cell>
          <cell r="M642">
            <v>73</v>
          </cell>
          <cell r="N642">
            <v>0</v>
          </cell>
          <cell r="O642">
            <v>0</v>
          </cell>
          <cell r="P642">
            <v>0</v>
          </cell>
          <cell r="T642">
            <v>39066</v>
          </cell>
        </row>
        <row r="643">
          <cell r="B643" t="str">
            <v>DC.510.DD.01</v>
          </cell>
          <cell r="D643" t="str">
            <v>Arquitetura</v>
          </cell>
          <cell r="E643" t="str">
            <v>13 dias</v>
          </cell>
          <cell r="F643">
            <v>38877.375</v>
          </cell>
          <cell r="G643">
            <v>39014.333333333336</v>
          </cell>
          <cell r="H643" t="str">
            <v>NA</v>
          </cell>
          <cell r="I643">
            <v>38898.375</v>
          </cell>
          <cell r="J643">
            <v>39034.729166666664</v>
          </cell>
          <cell r="K643" t="str">
            <v>NA</v>
          </cell>
          <cell r="L643">
            <v>0.39</v>
          </cell>
          <cell r="M643">
            <v>9</v>
          </cell>
          <cell r="N643">
            <v>0</v>
          </cell>
          <cell r="O643">
            <v>0</v>
          </cell>
          <cell r="P643">
            <v>0</v>
          </cell>
          <cell r="Q643">
            <v>627</v>
          </cell>
          <cell r="S643" t="str">
            <v>EQUIPE ARQ</v>
          </cell>
          <cell r="T643">
            <v>39034</v>
          </cell>
        </row>
        <row r="644">
          <cell r="B644" t="str">
            <v>DC.510.DD.02</v>
          </cell>
          <cell r="D644" t="str">
            <v>Subestação 69kV - Fundação e Armação</v>
          </cell>
          <cell r="E644" t="str">
            <v>14 dias</v>
          </cell>
          <cell r="F644">
            <v>38877.375</v>
          </cell>
          <cell r="G644">
            <v>39014.333333333336</v>
          </cell>
          <cell r="H644" t="str">
            <v>NA</v>
          </cell>
          <cell r="I644">
            <v>38901.375</v>
          </cell>
          <cell r="J644">
            <v>39035.729166666664</v>
          </cell>
          <cell r="K644" t="str">
            <v>NA</v>
          </cell>
          <cell r="L644">
            <v>0.44</v>
          </cell>
          <cell r="M644">
            <v>10</v>
          </cell>
          <cell r="N644">
            <v>0</v>
          </cell>
          <cell r="O644">
            <v>0</v>
          </cell>
          <cell r="P644">
            <v>0</v>
          </cell>
          <cell r="Q644">
            <v>627</v>
          </cell>
          <cell r="R644" t="str">
            <v>643;676</v>
          </cell>
          <cell r="S644" t="str">
            <v>EQUIPE CIV</v>
          </cell>
          <cell r="T644">
            <v>39035</v>
          </cell>
        </row>
        <row r="645">
          <cell r="B645" t="str">
            <v>DC.510.DD.03</v>
          </cell>
          <cell r="D645" t="str">
            <v>Subestação Principal</v>
          </cell>
          <cell r="E645" t="str">
            <v>18 dias</v>
          </cell>
          <cell r="F645">
            <v>38901.375</v>
          </cell>
          <cell r="G645">
            <v>39037.333333333336</v>
          </cell>
          <cell r="H645" t="str">
            <v>NA</v>
          </cell>
          <cell r="I645">
            <v>38925.375</v>
          </cell>
          <cell r="J645">
            <v>39062.729166666664</v>
          </cell>
          <cell r="K645" t="str">
            <v>NA</v>
          </cell>
          <cell r="L645">
            <v>0.61</v>
          </cell>
          <cell r="M645">
            <v>14</v>
          </cell>
          <cell r="N645">
            <v>0</v>
          </cell>
          <cell r="O645">
            <v>0</v>
          </cell>
          <cell r="P645">
            <v>0</v>
          </cell>
          <cell r="Q645">
            <v>642</v>
          </cell>
          <cell r="R645" t="str">
            <v>644II</v>
          </cell>
          <cell r="S645" t="str">
            <v>EQUIPE CIV</v>
          </cell>
          <cell r="T645">
            <v>39062</v>
          </cell>
        </row>
        <row r="646">
          <cell r="B646" t="str">
            <v>DC.510.DD.04</v>
          </cell>
          <cell r="D646" t="str">
            <v>Salas Elétricas</v>
          </cell>
          <cell r="E646" t="str">
            <v>22 dias</v>
          </cell>
          <cell r="F646">
            <v>38925.375</v>
          </cell>
          <cell r="G646">
            <v>39037.333333333336</v>
          </cell>
          <cell r="H646" t="str">
            <v>NA</v>
          </cell>
          <cell r="I646">
            <v>38961.604166666664</v>
          </cell>
          <cell r="J646">
            <v>39066.729166666664</v>
          </cell>
          <cell r="K646" t="str">
            <v>NA</v>
          </cell>
          <cell r="L646">
            <v>1.75</v>
          </cell>
          <cell r="M646">
            <v>40</v>
          </cell>
          <cell r="N646">
            <v>0</v>
          </cell>
          <cell r="O646">
            <v>0</v>
          </cell>
          <cell r="P646">
            <v>0</v>
          </cell>
          <cell r="Q646" t="str">
            <v>643II</v>
          </cell>
          <cell r="S646" t="str">
            <v>EQUIPE CIV[200%]</v>
          </cell>
          <cell r="T646">
            <v>39066</v>
          </cell>
        </row>
        <row r="647">
          <cell r="D647" t="str">
            <v>Elétrica</v>
          </cell>
          <cell r="E647" t="str">
            <v>80 dias</v>
          </cell>
          <cell r="F647">
            <v>38901.375</v>
          </cell>
          <cell r="G647">
            <v>38922.333333333336</v>
          </cell>
          <cell r="H647">
            <v>38922.333333333336</v>
          </cell>
          <cell r="I647">
            <v>38988.375</v>
          </cell>
          <cell r="J647">
            <v>39044.729166666664</v>
          </cell>
          <cell r="K647" t="str">
            <v>NA</v>
          </cell>
          <cell r="L647">
            <v>3.96</v>
          </cell>
          <cell r="M647">
            <v>90.63</v>
          </cell>
          <cell r="N647">
            <v>2.09</v>
          </cell>
          <cell r="O647">
            <v>0</v>
          </cell>
          <cell r="P647">
            <v>2.2999999999999998</v>
          </cell>
          <cell r="T647">
            <v>39044</v>
          </cell>
        </row>
        <row r="648">
          <cell r="B648" t="str">
            <v>DE.510.DU.01</v>
          </cell>
          <cell r="D648" t="str">
            <v>Diagrama Unifilar - Subestações</v>
          </cell>
          <cell r="E648" t="str">
            <v>3 dias</v>
          </cell>
          <cell r="F648">
            <v>38901.375</v>
          </cell>
          <cell r="G648">
            <v>38957.333333333336</v>
          </cell>
          <cell r="H648">
            <v>38957.333333333336</v>
          </cell>
          <cell r="I648">
            <v>38904.375</v>
          </cell>
          <cell r="J648">
            <v>38959.729166666664</v>
          </cell>
          <cell r="K648" t="str">
            <v>NA</v>
          </cell>
          <cell r="L648">
            <v>7.0000000000000007E-2</v>
          </cell>
          <cell r="M648">
            <v>1.5</v>
          </cell>
          <cell r="N648">
            <v>1.1299999999999999</v>
          </cell>
          <cell r="O648">
            <v>0</v>
          </cell>
          <cell r="P648">
            <v>75</v>
          </cell>
          <cell r="Q648">
            <v>635</v>
          </cell>
          <cell r="R648" t="str">
            <v>648;656</v>
          </cell>
          <cell r="S648" t="str">
            <v>EQUIPE ELE</v>
          </cell>
          <cell r="T648">
            <v>38959</v>
          </cell>
        </row>
        <row r="649">
          <cell r="D649" t="str">
            <v>Desenho De Detalhamento</v>
          </cell>
          <cell r="E649" t="str">
            <v>51 dias</v>
          </cell>
          <cell r="F649">
            <v>38904.375</v>
          </cell>
          <cell r="G649">
            <v>38960.333333333336</v>
          </cell>
          <cell r="H649" t="str">
            <v>NA</v>
          </cell>
          <cell r="I649">
            <v>38981.375</v>
          </cell>
          <cell r="J649">
            <v>39041.729166666664</v>
          </cell>
          <cell r="K649" t="str">
            <v>NA</v>
          </cell>
          <cell r="L649">
            <v>2.1</v>
          </cell>
          <cell r="M649">
            <v>48</v>
          </cell>
          <cell r="N649">
            <v>0</v>
          </cell>
          <cell r="O649">
            <v>0</v>
          </cell>
          <cell r="P649">
            <v>0</v>
          </cell>
          <cell r="T649">
            <v>39041</v>
          </cell>
        </row>
        <row r="650">
          <cell r="B650" t="str">
            <v>DE.510.DD.01</v>
          </cell>
          <cell r="D650" t="str">
            <v>Distribuição De Eletrodutos</v>
          </cell>
          <cell r="E650" t="str">
            <v>8 dias</v>
          </cell>
          <cell r="F650">
            <v>38904.375</v>
          </cell>
          <cell r="G650">
            <v>38960.333333333336</v>
          </cell>
          <cell r="H650" t="str">
            <v>NA</v>
          </cell>
          <cell r="I650">
            <v>38916.375</v>
          </cell>
          <cell r="J650">
            <v>38973.729166666664</v>
          </cell>
          <cell r="K650" t="str">
            <v>NA</v>
          </cell>
          <cell r="L650">
            <v>0.13</v>
          </cell>
          <cell r="M650">
            <v>3</v>
          </cell>
          <cell r="N650">
            <v>0</v>
          </cell>
          <cell r="O650">
            <v>0</v>
          </cell>
          <cell r="P650">
            <v>0</v>
          </cell>
          <cell r="Q650">
            <v>646</v>
          </cell>
          <cell r="R650">
            <v>649</v>
          </cell>
          <cell r="S650" t="str">
            <v>EQUIPE ELE</v>
          </cell>
          <cell r="T650">
            <v>38973</v>
          </cell>
        </row>
        <row r="651">
          <cell r="B651" t="str">
            <v>DE.510.DD.02</v>
          </cell>
          <cell r="D651" t="str">
            <v>Malha De Terra</v>
          </cell>
          <cell r="E651" t="str">
            <v>8 dias</v>
          </cell>
          <cell r="F651">
            <v>38916.375</v>
          </cell>
          <cell r="G651">
            <v>38974.333333333336</v>
          </cell>
          <cell r="H651" t="str">
            <v>NA</v>
          </cell>
          <cell r="I651">
            <v>38926.375</v>
          </cell>
          <cell r="J651">
            <v>38985.729166666664</v>
          </cell>
          <cell r="K651" t="str">
            <v>NA</v>
          </cell>
          <cell r="L651">
            <v>0.13</v>
          </cell>
          <cell r="M651">
            <v>3</v>
          </cell>
          <cell r="N651">
            <v>0</v>
          </cell>
          <cell r="O651">
            <v>0</v>
          </cell>
          <cell r="P651">
            <v>0</v>
          </cell>
          <cell r="Q651">
            <v>648</v>
          </cell>
          <cell r="R651">
            <v>650</v>
          </cell>
          <cell r="S651" t="str">
            <v>EQUIPE ELE</v>
          </cell>
          <cell r="T651">
            <v>38985</v>
          </cell>
        </row>
        <row r="652">
          <cell r="B652" t="str">
            <v>DE.510.DD.03</v>
          </cell>
          <cell r="D652" t="str">
            <v>Linha De Transmissão</v>
          </cell>
          <cell r="E652" t="str">
            <v>15 dias</v>
          </cell>
          <cell r="F652">
            <v>38926.375</v>
          </cell>
          <cell r="G652">
            <v>38986.333333333336</v>
          </cell>
          <cell r="H652" t="str">
            <v>NA</v>
          </cell>
          <cell r="I652">
            <v>38951.375</v>
          </cell>
          <cell r="J652">
            <v>39008.729166666664</v>
          </cell>
          <cell r="K652" t="str">
            <v>NA</v>
          </cell>
          <cell r="L652">
            <v>0.33</v>
          </cell>
          <cell r="M652">
            <v>7.5</v>
          </cell>
          <cell r="N652">
            <v>0</v>
          </cell>
          <cell r="O652">
            <v>0</v>
          </cell>
          <cell r="P652">
            <v>0</v>
          </cell>
          <cell r="Q652">
            <v>649</v>
          </cell>
          <cell r="R652" t="str">
            <v>651;652;653;654</v>
          </cell>
          <cell r="S652" t="str">
            <v>EQUIPE ELE</v>
          </cell>
          <cell r="T652">
            <v>39008</v>
          </cell>
        </row>
        <row r="653">
          <cell r="B653" t="str">
            <v>DE.510.DD.04</v>
          </cell>
          <cell r="D653" t="str">
            <v>Linha De Distribuição De 13kV</v>
          </cell>
          <cell r="E653" t="str">
            <v>15 dias</v>
          </cell>
          <cell r="F653">
            <v>38951.375</v>
          </cell>
          <cell r="G653">
            <v>39009.333333333336</v>
          </cell>
          <cell r="H653" t="str">
            <v>NA</v>
          </cell>
          <cell r="I653">
            <v>38978.604166666664</v>
          </cell>
          <cell r="J653">
            <v>39031.729166666664</v>
          </cell>
          <cell r="K653" t="str">
            <v>NA</v>
          </cell>
          <cell r="L653">
            <v>0.9</v>
          </cell>
          <cell r="M653">
            <v>20.5</v>
          </cell>
          <cell r="N653">
            <v>0</v>
          </cell>
          <cell r="O653">
            <v>0</v>
          </cell>
          <cell r="P653">
            <v>0</v>
          </cell>
          <cell r="Q653">
            <v>650</v>
          </cell>
          <cell r="S653" t="str">
            <v>EQUIPE ELE[200%]</v>
          </cell>
          <cell r="T653">
            <v>39031</v>
          </cell>
        </row>
        <row r="654">
          <cell r="B654" t="str">
            <v>DE.510.DD.05</v>
          </cell>
          <cell r="D654" t="str">
            <v>Iluminação</v>
          </cell>
          <cell r="E654" t="str">
            <v>20 dias</v>
          </cell>
          <cell r="F654">
            <v>38951.375</v>
          </cell>
          <cell r="G654">
            <v>39009.333333333336</v>
          </cell>
          <cell r="H654" t="str">
            <v>NA</v>
          </cell>
          <cell r="I654">
            <v>38981.375</v>
          </cell>
          <cell r="J654">
            <v>39041.729166666664</v>
          </cell>
          <cell r="K654" t="str">
            <v>NA</v>
          </cell>
          <cell r="L654">
            <v>0.35</v>
          </cell>
          <cell r="M654">
            <v>8</v>
          </cell>
          <cell r="N654">
            <v>0</v>
          </cell>
          <cell r="O654">
            <v>0</v>
          </cell>
          <cell r="P654">
            <v>0</v>
          </cell>
          <cell r="Q654">
            <v>650</v>
          </cell>
          <cell r="S654" t="str">
            <v>EQUIPE ELE</v>
          </cell>
          <cell r="T654">
            <v>39041</v>
          </cell>
        </row>
        <row r="655">
          <cell r="B655" t="str">
            <v>DE.510.DD.06</v>
          </cell>
          <cell r="D655" t="str">
            <v>Rota De Cabos e Distribuição</v>
          </cell>
          <cell r="E655" t="str">
            <v>13 dias</v>
          </cell>
          <cell r="F655">
            <v>38951.375</v>
          </cell>
          <cell r="G655">
            <v>39009.333333333336</v>
          </cell>
          <cell r="H655" t="str">
            <v>NA</v>
          </cell>
          <cell r="I655">
            <v>38972.375</v>
          </cell>
          <cell r="J655">
            <v>39029.729166666664</v>
          </cell>
          <cell r="K655" t="str">
            <v>NA</v>
          </cell>
          <cell r="L655">
            <v>0.26</v>
          </cell>
          <cell r="M655">
            <v>6</v>
          </cell>
          <cell r="N655">
            <v>0</v>
          </cell>
          <cell r="O655">
            <v>0</v>
          </cell>
          <cell r="P655">
            <v>0</v>
          </cell>
          <cell r="Q655">
            <v>650</v>
          </cell>
          <cell r="S655" t="str">
            <v>EQUIPE ELE</v>
          </cell>
          <cell r="T655">
            <v>39029</v>
          </cell>
        </row>
        <row r="656">
          <cell r="B656" t="str">
            <v>DE.510.AJ.01</v>
          </cell>
          <cell r="D656" t="str">
            <v>Arranjos/ Layout’s/ Plano Diretor - Arranjos Dos Equipamentos e Requisitos Civis</v>
          </cell>
          <cell r="E656" t="str">
            <v>23 dias</v>
          </cell>
          <cell r="F656">
            <v>38951.375</v>
          </cell>
          <cell r="G656">
            <v>39009.333333333336</v>
          </cell>
          <cell r="H656" t="str">
            <v>NA</v>
          </cell>
          <cell r="I656">
            <v>38986.375</v>
          </cell>
          <cell r="J656">
            <v>39044.729166666664</v>
          </cell>
          <cell r="K656" t="str">
            <v>NA</v>
          </cell>
          <cell r="L656">
            <v>0.35</v>
          </cell>
          <cell r="M656">
            <v>8</v>
          </cell>
          <cell r="N656">
            <v>0</v>
          </cell>
          <cell r="O656">
            <v>0</v>
          </cell>
          <cell r="P656">
            <v>0</v>
          </cell>
          <cell r="Q656">
            <v>650</v>
          </cell>
          <cell r="S656" t="str">
            <v>EQUIPE ELE</v>
          </cell>
          <cell r="T656">
            <v>39044</v>
          </cell>
        </row>
        <row r="657">
          <cell r="D657" t="str">
            <v>Diagrama Funcional</v>
          </cell>
          <cell r="E657" t="str">
            <v>26 dias</v>
          </cell>
          <cell r="F657">
            <v>38904.375</v>
          </cell>
          <cell r="G657">
            <v>38960.333333333336</v>
          </cell>
          <cell r="H657" t="str">
            <v>NA</v>
          </cell>
          <cell r="I657">
            <v>38940.375</v>
          </cell>
          <cell r="J657">
            <v>38999.729166666664</v>
          </cell>
          <cell r="K657" t="str">
            <v>NA</v>
          </cell>
          <cell r="L657">
            <v>0.71</v>
          </cell>
          <cell r="M657">
            <v>16.25</v>
          </cell>
          <cell r="N657">
            <v>0</v>
          </cell>
          <cell r="O657">
            <v>0</v>
          </cell>
          <cell r="P657">
            <v>0</v>
          </cell>
          <cell r="R657">
            <v>660</v>
          </cell>
          <cell r="T657">
            <v>38999</v>
          </cell>
        </row>
        <row r="658">
          <cell r="B658" t="str">
            <v>DE.510.DF.01</v>
          </cell>
          <cell r="D658" t="str">
            <v>Subestação Derivação De 69kV</v>
          </cell>
          <cell r="E658" t="str">
            <v>12 dias</v>
          </cell>
          <cell r="F658">
            <v>38904.375</v>
          </cell>
          <cell r="G658">
            <v>38960.333333333336</v>
          </cell>
          <cell r="H658" t="str">
            <v>NA</v>
          </cell>
          <cell r="I658">
            <v>38922.375</v>
          </cell>
          <cell r="J658">
            <v>38979.729166666664</v>
          </cell>
          <cell r="K658" t="str">
            <v>NA</v>
          </cell>
          <cell r="L658">
            <v>0.37</v>
          </cell>
          <cell r="M658">
            <v>8.5</v>
          </cell>
          <cell r="N658">
            <v>0</v>
          </cell>
          <cell r="O658">
            <v>0</v>
          </cell>
          <cell r="P658">
            <v>0</v>
          </cell>
          <cell r="Q658">
            <v>646</v>
          </cell>
          <cell r="R658">
            <v>657</v>
          </cell>
          <cell r="S658" t="str">
            <v>EQUIPE ELE</v>
          </cell>
          <cell r="T658">
            <v>38979</v>
          </cell>
        </row>
        <row r="659">
          <cell r="B659" t="str">
            <v>DE.510.DF.02</v>
          </cell>
          <cell r="D659" t="str">
            <v>Cubículos De MT - 15kV</v>
          </cell>
          <cell r="E659" t="str">
            <v>10 dias</v>
          </cell>
          <cell r="F659">
            <v>38922.375</v>
          </cell>
          <cell r="G659">
            <v>38980.333333333336</v>
          </cell>
          <cell r="H659" t="str">
            <v>NA</v>
          </cell>
          <cell r="I659">
            <v>38936.375</v>
          </cell>
          <cell r="J659">
            <v>38993.729166666664</v>
          </cell>
          <cell r="K659" t="str">
            <v>NA</v>
          </cell>
          <cell r="L659">
            <v>0.27</v>
          </cell>
          <cell r="M659">
            <v>6.25</v>
          </cell>
          <cell r="N659">
            <v>0</v>
          </cell>
          <cell r="O659">
            <v>0</v>
          </cell>
          <cell r="P659">
            <v>0</v>
          </cell>
          <cell r="Q659">
            <v>656</v>
          </cell>
          <cell r="R659">
            <v>658</v>
          </cell>
          <cell r="S659" t="str">
            <v>EQUIPE ELE</v>
          </cell>
          <cell r="T659">
            <v>38993</v>
          </cell>
        </row>
        <row r="660">
          <cell r="B660" t="str">
            <v>DE.510.DF.03</v>
          </cell>
          <cell r="D660" t="str">
            <v>Subestação Principal</v>
          </cell>
          <cell r="E660" t="str">
            <v>4 dias</v>
          </cell>
          <cell r="F660">
            <v>38936.375</v>
          </cell>
          <cell r="G660">
            <v>38994.333333333336</v>
          </cell>
          <cell r="H660" t="str">
            <v>NA</v>
          </cell>
          <cell r="I660">
            <v>38940.375</v>
          </cell>
          <cell r="J660">
            <v>38999.729166666664</v>
          </cell>
          <cell r="K660" t="str">
            <v>NA</v>
          </cell>
          <cell r="L660">
            <v>7.0000000000000007E-2</v>
          </cell>
          <cell r="M660">
            <v>1.5</v>
          </cell>
          <cell r="N660">
            <v>0</v>
          </cell>
          <cell r="O660">
            <v>0</v>
          </cell>
          <cell r="P660">
            <v>0</v>
          </cell>
          <cell r="Q660">
            <v>657</v>
          </cell>
          <cell r="S660" t="str">
            <v>EQUIPE ELE</v>
          </cell>
          <cell r="T660">
            <v>38999</v>
          </cell>
        </row>
        <row r="661">
          <cell r="D661" t="str">
            <v>Diagrama De Interligação</v>
          </cell>
          <cell r="E661" t="str">
            <v>7 dias</v>
          </cell>
          <cell r="F661">
            <v>38940.375</v>
          </cell>
          <cell r="G661">
            <v>39000.333333333336</v>
          </cell>
          <cell r="H661" t="str">
            <v>NA</v>
          </cell>
          <cell r="I661">
            <v>38953.375</v>
          </cell>
          <cell r="J661">
            <v>39010.729166666664</v>
          </cell>
          <cell r="K661" t="str">
            <v>NA</v>
          </cell>
          <cell r="L661">
            <v>0.23</v>
          </cell>
          <cell r="M661">
            <v>5.25</v>
          </cell>
          <cell r="N661">
            <v>0</v>
          </cell>
          <cell r="O661">
            <v>0</v>
          </cell>
          <cell r="P661">
            <v>0</v>
          </cell>
          <cell r="R661">
            <v>663</v>
          </cell>
          <cell r="T661">
            <v>39010</v>
          </cell>
        </row>
        <row r="662">
          <cell r="B662" t="str">
            <v>DE.510.DI.01</v>
          </cell>
          <cell r="D662" t="str">
            <v>Subestação De 69kV</v>
          </cell>
          <cell r="E662" t="str">
            <v>4 dias</v>
          </cell>
          <cell r="F662">
            <v>38940.375</v>
          </cell>
          <cell r="G662">
            <v>39000.333333333336</v>
          </cell>
          <cell r="H662" t="str">
            <v>NA</v>
          </cell>
          <cell r="I662">
            <v>38950.375</v>
          </cell>
          <cell r="J662">
            <v>39007.729166666664</v>
          </cell>
          <cell r="K662" t="str">
            <v>NA</v>
          </cell>
          <cell r="L662">
            <v>0.15</v>
          </cell>
          <cell r="M662">
            <v>3.5</v>
          </cell>
          <cell r="N662">
            <v>0</v>
          </cell>
          <cell r="O662">
            <v>0</v>
          </cell>
          <cell r="P662">
            <v>0</v>
          </cell>
          <cell r="Q662">
            <v>655</v>
          </cell>
          <cell r="R662">
            <v>661</v>
          </cell>
          <cell r="S662" t="str">
            <v>EQUIPE ELE</v>
          </cell>
          <cell r="T662">
            <v>39007</v>
          </cell>
        </row>
        <row r="663">
          <cell r="B663" t="str">
            <v>DE.510.DI.02</v>
          </cell>
          <cell r="D663" t="str">
            <v>Subestação Principal</v>
          </cell>
          <cell r="E663" t="str">
            <v>3 dias</v>
          </cell>
          <cell r="F663">
            <v>38950.375</v>
          </cell>
          <cell r="G663">
            <v>39008.333333333336</v>
          </cell>
          <cell r="H663" t="str">
            <v>NA</v>
          </cell>
          <cell r="I663">
            <v>38953.375</v>
          </cell>
          <cell r="J663">
            <v>39010.729166666664</v>
          </cell>
          <cell r="K663" t="str">
            <v>NA</v>
          </cell>
          <cell r="L663">
            <v>0.08</v>
          </cell>
          <cell r="M663">
            <v>1.75</v>
          </cell>
          <cell r="N663">
            <v>0</v>
          </cell>
          <cell r="O663">
            <v>0</v>
          </cell>
          <cell r="P663">
            <v>0</v>
          </cell>
          <cell r="Q663">
            <v>660</v>
          </cell>
          <cell r="S663" t="str">
            <v>EQUIPE ELE</v>
          </cell>
          <cell r="T663">
            <v>39010</v>
          </cell>
        </row>
        <row r="664">
          <cell r="D664" t="str">
            <v>Diagrama Trifilar</v>
          </cell>
          <cell r="E664" t="str">
            <v>6 dias</v>
          </cell>
          <cell r="F664">
            <v>38953.375</v>
          </cell>
          <cell r="G664">
            <v>39013.333333333336</v>
          </cell>
          <cell r="H664" t="str">
            <v>NA</v>
          </cell>
          <cell r="I664">
            <v>38961.375</v>
          </cell>
          <cell r="J664">
            <v>39020.729166666664</v>
          </cell>
          <cell r="K664" t="str">
            <v>NA</v>
          </cell>
          <cell r="L664">
            <v>0.04</v>
          </cell>
          <cell r="M664">
            <v>1</v>
          </cell>
          <cell r="N664">
            <v>0</v>
          </cell>
          <cell r="O664">
            <v>0</v>
          </cell>
          <cell r="P664">
            <v>0</v>
          </cell>
          <cell r="R664">
            <v>665</v>
          </cell>
          <cell r="T664">
            <v>39020</v>
          </cell>
        </row>
        <row r="665">
          <cell r="B665" t="str">
            <v>DE.510.DT.01</v>
          </cell>
          <cell r="D665" t="str">
            <v>Subestação De 69kV</v>
          </cell>
          <cell r="E665" t="str">
            <v>3 dias</v>
          </cell>
          <cell r="F665">
            <v>38953.375</v>
          </cell>
          <cell r="G665">
            <v>39013.333333333336</v>
          </cell>
          <cell r="H665" t="str">
            <v>NA</v>
          </cell>
          <cell r="I665">
            <v>38958.375</v>
          </cell>
          <cell r="J665">
            <v>39015.729166666664</v>
          </cell>
          <cell r="K665" t="str">
            <v>NA</v>
          </cell>
          <cell r="L665">
            <v>0.02</v>
          </cell>
          <cell r="M665">
            <v>0.5</v>
          </cell>
          <cell r="N665">
            <v>0</v>
          </cell>
          <cell r="O665">
            <v>0</v>
          </cell>
          <cell r="P665">
            <v>0</v>
          </cell>
          <cell r="Q665">
            <v>659</v>
          </cell>
          <cell r="R665">
            <v>664</v>
          </cell>
          <cell r="S665" t="str">
            <v>EQUIPE ELE</v>
          </cell>
          <cell r="T665">
            <v>39015</v>
          </cell>
        </row>
        <row r="666">
          <cell r="B666" t="str">
            <v>DE.510.DT.02</v>
          </cell>
          <cell r="D666" t="str">
            <v>Subestação Principal</v>
          </cell>
          <cell r="E666" t="str">
            <v>3 dias</v>
          </cell>
          <cell r="F666">
            <v>38958.375</v>
          </cell>
          <cell r="G666">
            <v>39016.333333333336</v>
          </cell>
          <cell r="H666" t="str">
            <v>NA</v>
          </cell>
          <cell r="I666">
            <v>38961.375</v>
          </cell>
          <cell r="J666">
            <v>39020.729166666664</v>
          </cell>
          <cell r="K666" t="str">
            <v>NA</v>
          </cell>
          <cell r="L666">
            <v>0.02</v>
          </cell>
          <cell r="M666">
            <v>0.5</v>
          </cell>
          <cell r="N666">
            <v>0</v>
          </cell>
          <cell r="O666">
            <v>0</v>
          </cell>
          <cell r="P666">
            <v>0</v>
          </cell>
          <cell r="Q666">
            <v>663</v>
          </cell>
          <cell r="S666" t="str">
            <v>EQUIPE ELE</v>
          </cell>
          <cell r="T666">
            <v>39020</v>
          </cell>
        </row>
        <row r="667">
          <cell r="B667" t="str">
            <v>DE.510.ET.01</v>
          </cell>
          <cell r="D667" t="str">
            <v>Especificação Técnica - Painéis De Iluminação</v>
          </cell>
          <cell r="E667" t="str">
            <v>3 dias</v>
          </cell>
          <cell r="F667">
            <v>38961.375</v>
          </cell>
          <cell r="G667">
            <v>39021.333333333336</v>
          </cell>
          <cell r="H667" t="str">
            <v>NA</v>
          </cell>
          <cell r="I667">
            <v>38966.375</v>
          </cell>
          <cell r="J667">
            <v>39027.729166666664</v>
          </cell>
          <cell r="K667" t="str">
            <v>NA</v>
          </cell>
          <cell r="L667">
            <v>0.06</v>
          </cell>
          <cell r="M667">
            <v>1.38</v>
          </cell>
          <cell r="N667">
            <v>0</v>
          </cell>
          <cell r="O667">
            <v>0</v>
          </cell>
          <cell r="P667">
            <v>0</v>
          </cell>
          <cell r="Q667">
            <v>662</v>
          </cell>
          <cell r="R667">
            <v>666</v>
          </cell>
          <cell r="S667" t="str">
            <v>EQUIPE ELE</v>
          </cell>
          <cell r="T667">
            <v>39027</v>
          </cell>
        </row>
        <row r="668">
          <cell r="B668" t="str">
            <v>DE.510.ED.01</v>
          </cell>
          <cell r="D668" t="str">
            <v>Estudos / Planos - Malha De Aterramento</v>
          </cell>
          <cell r="E668" t="str">
            <v>5 dias</v>
          </cell>
          <cell r="F668">
            <v>38966.375</v>
          </cell>
          <cell r="G668">
            <v>39028.333333333336</v>
          </cell>
          <cell r="H668" t="str">
            <v>NA</v>
          </cell>
          <cell r="I668">
            <v>38975.375</v>
          </cell>
          <cell r="J668">
            <v>39034.729166666664</v>
          </cell>
          <cell r="K668" t="str">
            <v>NA</v>
          </cell>
          <cell r="L668">
            <v>0.11</v>
          </cell>
          <cell r="M668">
            <v>2.63</v>
          </cell>
          <cell r="N668">
            <v>0</v>
          </cell>
          <cell r="O668">
            <v>0</v>
          </cell>
          <cell r="P668">
            <v>0</v>
          </cell>
          <cell r="Q668">
            <v>665</v>
          </cell>
          <cell r="R668" t="str">
            <v>667;668</v>
          </cell>
          <cell r="S668" t="str">
            <v>EQUIPE ELE</v>
          </cell>
          <cell r="T668">
            <v>39034</v>
          </cell>
        </row>
        <row r="669">
          <cell r="B669" t="str">
            <v>DE.510.LC.01</v>
          </cell>
          <cell r="D669" t="str">
            <v>Lista De Linhas/ Cabos</v>
          </cell>
          <cell r="E669" t="str">
            <v>3 dias</v>
          </cell>
          <cell r="F669">
            <v>38975.375</v>
          </cell>
          <cell r="G669">
            <v>39035.333333333336</v>
          </cell>
          <cell r="H669" t="str">
            <v>NA</v>
          </cell>
          <cell r="I669">
            <v>38980.375</v>
          </cell>
          <cell r="J669">
            <v>39038.729166666664</v>
          </cell>
          <cell r="K669" t="str">
            <v>NA</v>
          </cell>
          <cell r="L669">
            <v>0.04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666</v>
          </cell>
          <cell r="R669">
            <v>670</v>
          </cell>
          <cell r="S669" t="str">
            <v>EQUIPE ELE</v>
          </cell>
          <cell r="T669">
            <v>39038</v>
          </cell>
        </row>
        <row r="670">
          <cell r="B670" t="str">
            <v>DE.510.LM.01</v>
          </cell>
          <cell r="D670" t="str">
            <v>Lista De Materiais</v>
          </cell>
          <cell r="E670" t="str">
            <v>5 dias</v>
          </cell>
          <cell r="F670">
            <v>38975.375</v>
          </cell>
          <cell r="G670">
            <v>39035.333333333336</v>
          </cell>
          <cell r="H670" t="str">
            <v>NA</v>
          </cell>
          <cell r="I670">
            <v>38988.375</v>
          </cell>
          <cell r="J670">
            <v>39042.729166666664</v>
          </cell>
          <cell r="K670" t="str">
            <v>NA</v>
          </cell>
          <cell r="L670">
            <v>0.06</v>
          </cell>
          <cell r="M670">
            <v>1.38</v>
          </cell>
          <cell r="N670">
            <v>0</v>
          </cell>
          <cell r="O670">
            <v>0</v>
          </cell>
          <cell r="P670">
            <v>0</v>
          </cell>
          <cell r="Q670">
            <v>666</v>
          </cell>
          <cell r="S670" t="str">
            <v>EQUIPE ELE</v>
          </cell>
          <cell r="T670">
            <v>39042</v>
          </cell>
        </row>
        <row r="671">
          <cell r="B671" t="str">
            <v>DE.510.MD.01</v>
          </cell>
          <cell r="D671" t="str">
            <v>Memorial Descritivo - Fornecimento De Energia</v>
          </cell>
          <cell r="E671" t="str">
            <v>15 dias</v>
          </cell>
          <cell r="F671">
            <v>38975.375</v>
          </cell>
          <cell r="G671">
            <v>38922.333333333336</v>
          </cell>
          <cell r="H671">
            <v>38922.333333333336</v>
          </cell>
          <cell r="I671">
            <v>38986.375</v>
          </cell>
          <cell r="J671">
            <v>38940.729166666664</v>
          </cell>
          <cell r="K671" t="str">
            <v>NA</v>
          </cell>
          <cell r="L671">
            <v>0.06</v>
          </cell>
          <cell r="M671">
            <v>1.38</v>
          </cell>
          <cell r="N671">
            <v>0.96</v>
          </cell>
          <cell r="O671">
            <v>0</v>
          </cell>
          <cell r="P671">
            <v>70</v>
          </cell>
          <cell r="Q671" t="str">
            <v>584II</v>
          </cell>
          <cell r="S671" t="str">
            <v>EQUIPE ELE</v>
          </cell>
          <cell r="T671">
            <v>38940</v>
          </cell>
        </row>
        <row r="672">
          <cell r="B672" t="str">
            <v>DE.510.MC.01</v>
          </cell>
          <cell r="D672" t="str">
            <v>Memória De Cálculo - Esticamento Do Cabo</v>
          </cell>
          <cell r="E672" t="str">
            <v>3 dias</v>
          </cell>
          <cell r="F672">
            <v>38980.375</v>
          </cell>
          <cell r="G672">
            <v>39041.333333333336</v>
          </cell>
          <cell r="H672" t="str">
            <v>NA</v>
          </cell>
          <cell r="I672">
            <v>38985.375</v>
          </cell>
          <cell r="J672">
            <v>39043.729166666664</v>
          </cell>
          <cell r="K672" t="str">
            <v>NA</v>
          </cell>
          <cell r="L672">
            <v>0.13</v>
          </cell>
          <cell r="M672">
            <v>2.88</v>
          </cell>
          <cell r="N672">
            <v>0</v>
          </cell>
          <cell r="O672">
            <v>0</v>
          </cell>
          <cell r="P672">
            <v>0</v>
          </cell>
          <cell r="Q672">
            <v>667</v>
          </cell>
          <cell r="S672" t="str">
            <v>EQUIPE ELE</v>
          </cell>
          <cell r="T672">
            <v>39043</v>
          </cell>
        </row>
        <row r="673">
          <cell r="B673" t="str">
            <v>1.4.3</v>
          </cell>
          <cell r="C673" t="str">
            <v>520A</v>
          </cell>
          <cell r="D673" t="str">
            <v>ETA, Armazenamento e Distribuição</v>
          </cell>
          <cell r="E673" t="str">
            <v>21 dias</v>
          </cell>
          <cell r="F673">
            <v>38835.375</v>
          </cell>
          <cell r="G673">
            <v>39037.333333333336</v>
          </cell>
          <cell r="H673" t="str">
            <v>NA</v>
          </cell>
          <cell r="I673">
            <v>38938.375</v>
          </cell>
          <cell r="J673">
            <v>39065.729166666664</v>
          </cell>
          <cell r="K673" t="str">
            <v>NA</v>
          </cell>
          <cell r="L673">
            <v>0.77</v>
          </cell>
          <cell r="M673">
            <v>17.63</v>
          </cell>
          <cell r="N673">
            <v>0</v>
          </cell>
          <cell r="O673">
            <v>0</v>
          </cell>
          <cell r="P673">
            <v>0</v>
          </cell>
          <cell r="T673">
            <v>39065</v>
          </cell>
        </row>
        <row r="674">
          <cell r="D674" t="str">
            <v>Projeto Detalhado</v>
          </cell>
          <cell r="E674" t="str">
            <v>21 dias</v>
          </cell>
          <cell r="F674">
            <v>38897.375</v>
          </cell>
          <cell r="G674">
            <v>39037.333333333336</v>
          </cell>
          <cell r="H674" t="str">
            <v>NA</v>
          </cell>
          <cell r="I674">
            <v>38938.375</v>
          </cell>
          <cell r="J674">
            <v>39065.729166666664</v>
          </cell>
          <cell r="K674" t="str">
            <v>NA</v>
          </cell>
          <cell r="L674">
            <v>0.77</v>
          </cell>
          <cell r="M674">
            <v>17.63</v>
          </cell>
          <cell r="N674">
            <v>0</v>
          </cell>
          <cell r="O674">
            <v>0</v>
          </cell>
          <cell r="P674">
            <v>0</v>
          </cell>
          <cell r="T674">
            <v>39065</v>
          </cell>
        </row>
        <row r="675">
          <cell r="D675" t="str">
            <v>Tubulação</v>
          </cell>
          <cell r="E675" t="str">
            <v>3 dias</v>
          </cell>
          <cell r="F675">
            <v>38897.375</v>
          </cell>
          <cell r="G675">
            <v>39050.333333333336</v>
          </cell>
          <cell r="H675" t="str">
            <v>NA</v>
          </cell>
          <cell r="I675">
            <v>38902.375</v>
          </cell>
          <cell r="J675">
            <v>39052.729166666664</v>
          </cell>
          <cell r="K675" t="str">
            <v>NA</v>
          </cell>
          <cell r="L675">
            <v>0.13</v>
          </cell>
          <cell r="M675">
            <v>3</v>
          </cell>
          <cell r="N675">
            <v>0</v>
          </cell>
          <cell r="O675">
            <v>0</v>
          </cell>
          <cell r="P675">
            <v>0</v>
          </cell>
          <cell r="T675">
            <v>39052</v>
          </cell>
        </row>
        <row r="676">
          <cell r="B676" t="str">
            <v>DH.520.RT.01</v>
          </cell>
          <cell r="D676" t="str">
            <v>Relatório Técnico - Bolsa Flutuante</v>
          </cell>
          <cell r="E676" t="str">
            <v>3 dias</v>
          </cell>
          <cell r="F676">
            <v>38897.375</v>
          </cell>
          <cell r="G676">
            <v>39050.333333333336</v>
          </cell>
          <cell r="H676" t="str">
            <v>NA</v>
          </cell>
          <cell r="I676">
            <v>38902.375</v>
          </cell>
          <cell r="J676">
            <v>39052.729166666664</v>
          </cell>
          <cell r="K676" t="str">
            <v>NA</v>
          </cell>
          <cell r="L676">
            <v>0.13</v>
          </cell>
          <cell r="M676">
            <v>3</v>
          </cell>
          <cell r="N676">
            <v>0</v>
          </cell>
          <cell r="O676">
            <v>0</v>
          </cell>
          <cell r="P676">
            <v>0</v>
          </cell>
          <cell r="Q676" t="str">
            <v>39II+131 dias</v>
          </cell>
          <cell r="R676" t="str">
            <v>695II;737II</v>
          </cell>
          <cell r="S676" t="str">
            <v>EQUIPE TUB</v>
          </cell>
          <cell r="T676">
            <v>39052</v>
          </cell>
        </row>
        <row r="677">
          <cell r="D677" t="str">
            <v>Civil</v>
          </cell>
          <cell r="E677" t="str">
            <v>12 dias</v>
          </cell>
          <cell r="F677">
            <v>38897.375</v>
          </cell>
          <cell r="G677">
            <v>39037.333333333336</v>
          </cell>
          <cell r="H677" t="str">
            <v>NA</v>
          </cell>
          <cell r="I677">
            <v>38915.375</v>
          </cell>
          <cell r="J677">
            <v>39052.729166666664</v>
          </cell>
          <cell r="K677" t="str">
            <v>NA</v>
          </cell>
          <cell r="L677">
            <v>0.35</v>
          </cell>
          <cell r="M677">
            <v>8</v>
          </cell>
          <cell r="N677">
            <v>0</v>
          </cell>
          <cell r="O677">
            <v>0</v>
          </cell>
          <cell r="P677">
            <v>0</v>
          </cell>
          <cell r="T677">
            <v>39052</v>
          </cell>
        </row>
        <row r="678">
          <cell r="B678" t="str">
            <v>DC.520.DD.01</v>
          </cell>
          <cell r="D678" t="str">
            <v>Desenho De Detalhamento - Fundação, Forma e Armação</v>
          </cell>
          <cell r="E678" t="str">
            <v>12 dias</v>
          </cell>
          <cell r="F678">
            <v>38897.375</v>
          </cell>
          <cell r="G678">
            <v>39037.333333333336</v>
          </cell>
          <cell r="H678" t="str">
            <v>NA</v>
          </cell>
          <cell r="I678">
            <v>38915.375</v>
          </cell>
          <cell r="J678">
            <v>39052.729166666664</v>
          </cell>
          <cell r="K678" t="str">
            <v>NA</v>
          </cell>
          <cell r="L678">
            <v>0.35</v>
          </cell>
          <cell r="M678">
            <v>8</v>
          </cell>
          <cell r="N678">
            <v>0</v>
          </cell>
          <cell r="O678">
            <v>0</v>
          </cell>
          <cell r="P678">
            <v>0</v>
          </cell>
          <cell r="Q678">
            <v>642</v>
          </cell>
          <cell r="R678" t="str">
            <v>679;680</v>
          </cell>
          <cell r="S678" t="str">
            <v>EQUIPE CIV</v>
          </cell>
          <cell r="T678">
            <v>39052</v>
          </cell>
        </row>
        <row r="679">
          <cell r="D679" t="str">
            <v>Elétrica</v>
          </cell>
          <cell r="E679" t="str">
            <v>9 dias</v>
          </cell>
          <cell r="F679">
            <v>38915.375</v>
          </cell>
          <cell r="G679">
            <v>39055.333333333336</v>
          </cell>
          <cell r="H679" t="str">
            <v>NA</v>
          </cell>
          <cell r="I679">
            <v>38930.375</v>
          </cell>
          <cell r="J679">
            <v>39065.729166666664</v>
          </cell>
          <cell r="K679" t="str">
            <v>NA</v>
          </cell>
          <cell r="L679">
            <v>0.2</v>
          </cell>
          <cell r="M679">
            <v>4.63</v>
          </cell>
          <cell r="N679">
            <v>0</v>
          </cell>
          <cell r="O679">
            <v>0</v>
          </cell>
          <cell r="P679">
            <v>0</v>
          </cell>
          <cell r="T679">
            <v>39065</v>
          </cell>
        </row>
        <row r="680">
          <cell r="D680" t="str">
            <v>Desenho De Detalhamento</v>
          </cell>
          <cell r="E680" t="str">
            <v>6 dias</v>
          </cell>
          <cell r="F680">
            <v>38915.375</v>
          </cell>
          <cell r="G680">
            <v>39055.333333333336</v>
          </cell>
          <cell r="H680" t="str">
            <v>NA</v>
          </cell>
          <cell r="I680">
            <v>38923.375</v>
          </cell>
          <cell r="J680">
            <v>39062.729166666664</v>
          </cell>
          <cell r="K680" t="str">
            <v>NA</v>
          </cell>
          <cell r="L680">
            <v>0.13</v>
          </cell>
          <cell r="M680">
            <v>3</v>
          </cell>
          <cell r="N680">
            <v>0</v>
          </cell>
          <cell r="O680">
            <v>0</v>
          </cell>
          <cell r="P680">
            <v>0</v>
          </cell>
          <cell r="R680" t="str">
            <v>681II;682;684II</v>
          </cell>
          <cell r="T680">
            <v>39062</v>
          </cell>
        </row>
        <row r="681">
          <cell r="B681" t="str">
            <v>DE.520.DD.01</v>
          </cell>
          <cell r="D681" t="str">
            <v>Distribuição De Força e Aterramento</v>
          </cell>
          <cell r="E681" t="str">
            <v>4 dias</v>
          </cell>
          <cell r="F681">
            <v>38915.375</v>
          </cell>
          <cell r="G681">
            <v>39055.333333333336</v>
          </cell>
          <cell r="H681" t="str">
            <v>NA</v>
          </cell>
          <cell r="I681">
            <v>38919.375</v>
          </cell>
          <cell r="J681">
            <v>39058.729166666664</v>
          </cell>
          <cell r="K681" t="str">
            <v>NA</v>
          </cell>
          <cell r="L681">
            <v>0.04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676</v>
          </cell>
          <cell r="R681" t="str">
            <v>698II</v>
          </cell>
          <cell r="S681" t="str">
            <v>EQUIPE ELE</v>
          </cell>
          <cell r="T681">
            <v>39058</v>
          </cell>
        </row>
        <row r="682">
          <cell r="B682" t="str">
            <v>DE.520.DD.02</v>
          </cell>
          <cell r="D682" t="str">
            <v>Iluminação</v>
          </cell>
          <cell r="E682" t="str">
            <v>6 dias</v>
          </cell>
          <cell r="F682">
            <v>38915.375</v>
          </cell>
          <cell r="G682">
            <v>39055.333333333336</v>
          </cell>
          <cell r="H682" t="str">
            <v>NA</v>
          </cell>
          <cell r="I682">
            <v>38923.375</v>
          </cell>
          <cell r="J682">
            <v>39062.729166666664</v>
          </cell>
          <cell r="K682" t="str">
            <v>NA</v>
          </cell>
          <cell r="L682">
            <v>0.09</v>
          </cell>
          <cell r="M682">
            <v>2</v>
          </cell>
          <cell r="N682">
            <v>0</v>
          </cell>
          <cell r="O682">
            <v>0</v>
          </cell>
          <cell r="P682">
            <v>0</v>
          </cell>
          <cell r="Q682">
            <v>676</v>
          </cell>
          <cell r="S682" t="str">
            <v>EQUIPE ELE</v>
          </cell>
          <cell r="T682">
            <v>39062</v>
          </cell>
        </row>
        <row r="683">
          <cell r="B683" t="str">
            <v>DE.520.AJ.01</v>
          </cell>
          <cell r="D683" t="str">
            <v>Arranjos/ Layout’s/ Plano Diretor - Arranjo Dos Equipamentos</v>
          </cell>
          <cell r="E683" t="str">
            <v>5 dias</v>
          </cell>
          <cell r="F683">
            <v>38923.375</v>
          </cell>
          <cell r="G683">
            <v>39055.333333333336</v>
          </cell>
          <cell r="H683" t="str">
            <v>NA</v>
          </cell>
          <cell r="I683">
            <v>38930.375</v>
          </cell>
          <cell r="J683">
            <v>39059.729166666664</v>
          </cell>
          <cell r="K683" t="str">
            <v>NA</v>
          </cell>
          <cell r="L683">
            <v>0.04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 t="str">
            <v>678II</v>
          </cell>
          <cell r="S683" t="str">
            <v>EQUIPE ELE</v>
          </cell>
          <cell r="T683">
            <v>39059</v>
          </cell>
        </row>
        <row r="684">
          <cell r="B684" t="str">
            <v>DE.520.LC.01</v>
          </cell>
          <cell r="D684" t="str">
            <v>Lista De Linhas/ Cabos</v>
          </cell>
          <cell r="E684" t="str">
            <v>3 dias</v>
          </cell>
          <cell r="F684">
            <v>38923.375</v>
          </cell>
          <cell r="G684">
            <v>39063.333333333336</v>
          </cell>
          <cell r="H684" t="str">
            <v>NA</v>
          </cell>
          <cell r="I684">
            <v>38926.375</v>
          </cell>
          <cell r="J684">
            <v>39065.729166666664</v>
          </cell>
          <cell r="K684" t="str">
            <v>NA</v>
          </cell>
          <cell r="L684">
            <v>0.03</v>
          </cell>
          <cell r="M684">
            <v>0.63</v>
          </cell>
          <cell r="N684">
            <v>0</v>
          </cell>
          <cell r="O684">
            <v>0</v>
          </cell>
          <cell r="P684">
            <v>0</v>
          </cell>
          <cell r="Q684">
            <v>678</v>
          </cell>
          <cell r="S684" t="str">
            <v>EQUIPE ELE</v>
          </cell>
          <cell r="T684">
            <v>39065</v>
          </cell>
        </row>
        <row r="685">
          <cell r="D685" t="str">
            <v>Instrumentação</v>
          </cell>
          <cell r="E685" t="str">
            <v>8 dias</v>
          </cell>
          <cell r="F685">
            <v>38923.375</v>
          </cell>
          <cell r="G685">
            <v>39055.333333333336</v>
          </cell>
          <cell r="H685" t="str">
            <v>NA</v>
          </cell>
          <cell r="I685">
            <v>38938.375</v>
          </cell>
          <cell r="J685">
            <v>39064.729166666664</v>
          </cell>
          <cell r="K685" t="str">
            <v>NA</v>
          </cell>
          <cell r="L685">
            <v>0.09</v>
          </cell>
          <cell r="M685">
            <v>2</v>
          </cell>
          <cell r="N685">
            <v>0</v>
          </cell>
          <cell r="O685">
            <v>0</v>
          </cell>
          <cell r="P685">
            <v>0</v>
          </cell>
          <cell r="T685">
            <v>39064</v>
          </cell>
        </row>
        <row r="686">
          <cell r="B686" t="str">
            <v>DT.520.AJ.01</v>
          </cell>
          <cell r="D686" t="str">
            <v>Arranjos/ Layout’s/ Plano Diretor - Locação De Instrumentos</v>
          </cell>
          <cell r="E686" t="str">
            <v>8 dias</v>
          </cell>
          <cell r="F686">
            <v>38923.375</v>
          </cell>
          <cell r="G686">
            <v>39055.333333333336</v>
          </cell>
          <cell r="H686" t="str">
            <v>NA</v>
          </cell>
          <cell r="I686">
            <v>38933.375</v>
          </cell>
          <cell r="J686">
            <v>39064.729166666664</v>
          </cell>
          <cell r="K686" t="str">
            <v>NA</v>
          </cell>
          <cell r="L686">
            <v>0.09</v>
          </cell>
          <cell r="M686">
            <v>2</v>
          </cell>
          <cell r="N686">
            <v>0</v>
          </cell>
          <cell r="O686">
            <v>0</v>
          </cell>
          <cell r="P686">
            <v>0</v>
          </cell>
          <cell r="Q686" t="str">
            <v>678II</v>
          </cell>
          <cell r="R686" t="str">
            <v>702II;725II;726II;733II</v>
          </cell>
          <cell r="S686" t="str">
            <v>EQUIPE TSA</v>
          </cell>
          <cell r="T686">
            <v>39064</v>
          </cell>
        </row>
        <row r="687">
          <cell r="B687" t="str">
            <v>1.4.4</v>
          </cell>
          <cell r="C687" t="str">
            <v>530A</v>
          </cell>
          <cell r="D687" t="str">
            <v>Drenagem e Esgoto</v>
          </cell>
          <cell r="E687" t="str">
            <v>37 dias</v>
          </cell>
          <cell r="F687">
            <v>38845.375</v>
          </cell>
          <cell r="G687">
            <v>38912.333333333336</v>
          </cell>
          <cell r="H687">
            <v>38912.333333333336</v>
          </cell>
          <cell r="I687">
            <v>38945.375</v>
          </cell>
          <cell r="J687">
            <v>38966.729166666664</v>
          </cell>
          <cell r="K687" t="str">
            <v>NA</v>
          </cell>
          <cell r="L687">
            <v>1.7</v>
          </cell>
          <cell r="M687">
            <v>39</v>
          </cell>
          <cell r="N687">
            <v>6.1</v>
          </cell>
          <cell r="O687">
            <v>15.64</v>
          </cell>
          <cell r="P687">
            <v>15.64</v>
          </cell>
          <cell r="T687">
            <v>38966</v>
          </cell>
        </row>
        <row r="688">
          <cell r="D688" t="str">
            <v>Projeto Detalhado</v>
          </cell>
          <cell r="E688" t="str">
            <v>37 dias</v>
          </cell>
          <cell r="F688">
            <v>38870.333333333336</v>
          </cell>
          <cell r="G688">
            <v>38912.333333333336</v>
          </cell>
          <cell r="H688">
            <v>38912.333333333336</v>
          </cell>
          <cell r="I688">
            <v>38945.729166666664</v>
          </cell>
          <cell r="J688">
            <v>38966.729166666664</v>
          </cell>
          <cell r="K688" t="str">
            <v>NA</v>
          </cell>
          <cell r="L688">
            <v>1.7</v>
          </cell>
          <cell r="M688">
            <v>39</v>
          </cell>
          <cell r="N688">
            <v>6.1</v>
          </cell>
          <cell r="O688">
            <v>15.64</v>
          </cell>
          <cell r="P688">
            <v>15.64</v>
          </cell>
          <cell r="T688">
            <v>38966</v>
          </cell>
        </row>
        <row r="689">
          <cell r="D689" t="str">
            <v>Civil</v>
          </cell>
          <cell r="E689" t="str">
            <v>37 dias</v>
          </cell>
          <cell r="F689">
            <v>38870.333333333336</v>
          </cell>
          <cell r="G689">
            <v>38912.333333333336</v>
          </cell>
          <cell r="H689">
            <v>38912.333333333336</v>
          </cell>
          <cell r="I689">
            <v>38945.729166666664</v>
          </cell>
          <cell r="J689">
            <v>38966.729166666664</v>
          </cell>
          <cell r="K689" t="str">
            <v>NA</v>
          </cell>
          <cell r="L689">
            <v>1.7</v>
          </cell>
          <cell r="M689">
            <v>39</v>
          </cell>
          <cell r="N689">
            <v>6.1</v>
          </cell>
          <cell r="O689">
            <v>0</v>
          </cell>
          <cell r="P689">
            <v>15.64</v>
          </cell>
          <cell r="T689">
            <v>38966</v>
          </cell>
        </row>
        <row r="690">
          <cell r="D690" t="str">
            <v>Desenho De Detalhamento</v>
          </cell>
          <cell r="E690" t="str">
            <v>37 dias</v>
          </cell>
          <cell r="F690">
            <v>38870.333333333336</v>
          </cell>
          <cell r="G690">
            <v>38912.333333333336</v>
          </cell>
          <cell r="H690">
            <v>38912.333333333336</v>
          </cell>
          <cell r="I690">
            <v>38945.729166666664</v>
          </cell>
          <cell r="J690">
            <v>38966.729166666664</v>
          </cell>
          <cell r="K690" t="str">
            <v>NA</v>
          </cell>
          <cell r="L690">
            <v>1.7</v>
          </cell>
          <cell r="M690">
            <v>39</v>
          </cell>
          <cell r="N690">
            <v>6.1</v>
          </cell>
          <cell r="O690">
            <v>0</v>
          </cell>
          <cell r="P690">
            <v>15.64</v>
          </cell>
          <cell r="T690">
            <v>38966</v>
          </cell>
        </row>
        <row r="691">
          <cell r="B691" t="str">
            <v>DC.530.DD.01</v>
          </cell>
          <cell r="D691" t="str">
            <v>Canaletas, Caixa De Passagem, Decida De Água e Poço De Inspeção</v>
          </cell>
          <cell r="E691" t="str">
            <v>7 dias</v>
          </cell>
          <cell r="F691">
            <v>38870.333333333336</v>
          </cell>
          <cell r="G691">
            <v>38958.333333333336</v>
          </cell>
          <cell r="H691" t="str">
            <v>NA</v>
          </cell>
          <cell r="I691">
            <v>38881.729166666664</v>
          </cell>
          <cell r="J691">
            <v>38966.729166666664</v>
          </cell>
          <cell r="K691" t="str">
            <v>NA</v>
          </cell>
          <cell r="L691">
            <v>0.17</v>
          </cell>
          <cell r="M691">
            <v>4</v>
          </cell>
          <cell r="N691">
            <v>0</v>
          </cell>
          <cell r="O691">
            <v>0</v>
          </cell>
          <cell r="P691">
            <v>0</v>
          </cell>
          <cell r="Q691" t="str">
            <v>690;691</v>
          </cell>
          <cell r="R691">
            <v>610</v>
          </cell>
          <cell r="S691" t="str">
            <v>EQUIPE CIV</v>
          </cell>
          <cell r="T691">
            <v>38966</v>
          </cell>
        </row>
        <row r="692">
          <cell r="B692" t="str">
            <v>DC.530.DD.02</v>
          </cell>
          <cell r="D692" t="str">
            <v>Drenagem</v>
          </cell>
          <cell r="E692" t="str">
            <v>25 dias</v>
          </cell>
          <cell r="F692">
            <v>38881.333333333336</v>
          </cell>
          <cell r="G692">
            <v>38912.333333333336</v>
          </cell>
          <cell r="H692">
            <v>38912.333333333336</v>
          </cell>
          <cell r="I692">
            <v>38945.729166666664</v>
          </cell>
          <cell r="J692">
            <v>38950.729166666664</v>
          </cell>
          <cell r="K692" t="str">
            <v>NA</v>
          </cell>
          <cell r="L692">
            <v>1.22</v>
          </cell>
          <cell r="M692">
            <v>28</v>
          </cell>
          <cell r="N692">
            <v>6.1</v>
          </cell>
          <cell r="O692">
            <v>0</v>
          </cell>
          <cell r="P692">
            <v>21.79</v>
          </cell>
          <cell r="Q692">
            <v>608</v>
          </cell>
          <cell r="R692" t="str">
            <v>689;77;691II+5 dias</v>
          </cell>
          <cell r="S692" t="str">
            <v>EQUIPE CIV[75%]</v>
          </cell>
          <cell r="T692">
            <v>38950</v>
          </cell>
        </row>
        <row r="693">
          <cell r="B693" t="str">
            <v>DC.530.DD.03</v>
          </cell>
          <cell r="D693" t="str">
            <v>Esgoto</v>
          </cell>
          <cell r="E693" t="str">
            <v>25 dias</v>
          </cell>
          <cell r="F693">
            <v>38881.333333333336</v>
          </cell>
          <cell r="G693">
            <v>38919.333333333336</v>
          </cell>
          <cell r="H693" t="str">
            <v>NA</v>
          </cell>
          <cell r="I693">
            <v>38945.729166666664</v>
          </cell>
          <cell r="J693">
            <v>38957.729166666664</v>
          </cell>
          <cell r="K693" t="str">
            <v>NA</v>
          </cell>
          <cell r="L693">
            <v>0.31</v>
          </cell>
          <cell r="M693">
            <v>7</v>
          </cell>
          <cell r="N693">
            <v>0</v>
          </cell>
          <cell r="O693">
            <v>0</v>
          </cell>
          <cell r="P693">
            <v>0</v>
          </cell>
          <cell r="Q693" t="str">
            <v>690II+5 dias</v>
          </cell>
          <cell r="R693">
            <v>689</v>
          </cell>
          <cell r="S693" t="str">
            <v>EQUIPE CIV[40%]</v>
          </cell>
          <cell r="T693">
            <v>38957</v>
          </cell>
        </row>
        <row r="694">
          <cell r="B694" t="str">
            <v>1.4.5</v>
          </cell>
          <cell r="C694" t="str">
            <v>540A</v>
          </cell>
          <cell r="D694" t="str">
            <v>Ar Comprimido</v>
          </cell>
          <cell r="E694" t="str">
            <v>13 dias</v>
          </cell>
          <cell r="F694">
            <v>38853.375</v>
          </cell>
          <cell r="G694">
            <v>39050.333333333336</v>
          </cell>
          <cell r="H694" t="str">
            <v>NA</v>
          </cell>
          <cell r="I694">
            <v>38923.375</v>
          </cell>
          <cell r="J694">
            <v>39066.729166666664</v>
          </cell>
          <cell r="K694" t="str">
            <v>NA</v>
          </cell>
          <cell r="L694">
            <v>0.21</v>
          </cell>
          <cell r="M694">
            <v>4.75</v>
          </cell>
          <cell r="N694">
            <v>0</v>
          </cell>
          <cell r="O694">
            <v>0</v>
          </cell>
          <cell r="P694">
            <v>0</v>
          </cell>
          <cell r="T694">
            <v>39066</v>
          </cell>
        </row>
        <row r="695">
          <cell r="D695" t="str">
            <v>Projeto Detalhado</v>
          </cell>
          <cell r="E695" t="str">
            <v>13 dias</v>
          </cell>
          <cell r="F695">
            <v>38896.375</v>
          </cell>
          <cell r="G695">
            <v>39050.333333333336</v>
          </cell>
          <cell r="H695" t="str">
            <v>NA</v>
          </cell>
          <cell r="I695">
            <v>38923.375</v>
          </cell>
          <cell r="J695">
            <v>39066.729166666664</v>
          </cell>
          <cell r="K695" t="str">
            <v>NA</v>
          </cell>
          <cell r="L695">
            <v>0.21</v>
          </cell>
          <cell r="M695">
            <v>4.75</v>
          </cell>
          <cell r="N695">
            <v>0</v>
          </cell>
          <cell r="O695">
            <v>0</v>
          </cell>
          <cell r="P695">
            <v>0</v>
          </cell>
          <cell r="T695">
            <v>39066</v>
          </cell>
        </row>
        <row r="696">
          <cell r="D696" t="str">
            <v>Tubulação</v>
          </cell>
          <cell r="E696" t="str">
            <v>3 dias</v>
          </cell>
          <cell r="F696">
            <v>38896.375</v>
          </cell>
          <cell r="G696">
            <v>39050.333333333336</v>
          </cell>
          <cell r="H696" t="str">
            <v>NA</v>
          </cell>
          <cell r="I696">
            <v>38897.375</v>
          </cell>
          <cell r="J696">
            <v>39052.729166666664</v>
          </cell>
          <cell r="K696" t="str">
            <v>NA</v>
          </cell>
          <cell r="L696">
            <v>0.01</v>
          </cell>
          <cell r="M696">
            <v>0.25</v>
          </cell>
          <cell r="N696">
            <v>0</v>
          </cell>
          <cell r="O696">
            <v>0</v>
          </cell>
          <cell r="P696">
            <v>0</v>
          </cell>
          <cell r="T696">
            <v>39052</v>
          </cell>
        </row>
        <row r="697">
          <cell r="B697" t="str">
            <v>DH.540.RT.01</v>
          </cell>
          <cell r="D697" t="str">
            <v>Relatório Técnico - Análise Téc. Compressor</v>
          </cell>
          <cell r="E697" t="str">
            <v>3 dias</v>
          </cell>
          <cell r="F697">
            <v>38896.375</v>
          </cell>
          <cell r="G697">
            <v>39050.333333333336</v>
          </cell>
          <cell r="H697" t="str">
            <v>NA</v>
          </cell>
          <cell r="I697">
            <v>38897.375</v>
          </cell>
          <cell r="J697">
            <v>39052.729166666664</v>
          </cell>
          <cell r="K697" t="str">
            <v>NA</v>
          </cell>
          <cell r="L697">
            <v>0.01</v>
          </cell>
          <cell r="M697">
            <v>0.25</v>
          </cell>
          <cell r="N697">
            <v>0</v>
          </cell>
          <cell r="O697">
            <v>0</v>
          </cell>
          <cell r="P697">
            <v>0</v>
          </cell>
          <cell r="Q697" t="str">
            <v>674II</v>
          </cell>
          <cell r="S697" t="str">
            <v>EQUIPE TUB</v>
          </cell>
          <cell r="T697">
            <v>39052</v>
          </cell>
        </row>
        <row r="698">
          <cell r="D698" t="str">
            <v>Elétrica</v>
          </cell>
          <cell r="E698" t="str">
            <v>10 dias</v>
          </cell>
          <cell r="F698">
            <v>38896.375</v>
          </cell>
          <cell r="G698">
            <v>39055.333333333336</v>
          </cell>
          <cell r="H698" t="str">
            <v>NA</v>
          </cell>
          <cell r="I698">
            <v>38912.375</v>
          </cell>
          <cell r="J698">
            <v>39066.729166666664</v>
          </cell>
          <cell r="K698" t="str">
            <v>NA</v>
          </cell>
          <cell r="L698">
            <v>0.11</v>
          </cell>
          <cell r="M698">
            <v>2.5</v>
          </cell>
          <cell r="N698">
            <v>0</v>
          </cell>
          <cell r="O698">
            <v>0</v>
          </cell>
          <cell r="P698">
            <v>0</v>
          </cell>
          <cell r="T698">
            <v>39066</v>
          </cell>
        </row>
        <row r="699">
          <cell r="D699" t="str">
            <v>Desenho De Detalhamento</v>
          </cell>
          <cell r="E699" t="str">
            <v>8 dias</v>
          </cell>
          <cell r="F699">
            <v>38896.375</v>
          </cell>
          <cell r="G699">
            <v>39055.333333333336</v>
          </cell>
          <cell r="H699" t="str">
            <v>NA</v>
          </cell>
          <cell r="I699">
            <v>38908.375</v>
          </cell>
          <cell r="J699">
            <v>39064.729166666664</v>
          </cell>
          <cell r="K699" t="str">
            <v>NA</v>
          </cell>
          <cell r="L699">
            <v>0.09</v>
          </cell>
          <cell r="M699">
            <v>2</v>
          </cell>
          <cell r="N699">
            <v>0</v>
          </cell>
          <cell r="O699">
            <v>0</v>
          </cell>
          <cell r="P699">
            <v>0</v>
          </cell>
          <cell r="R699" t="str">
            <v>700;707II</v>
          </cell>
          <cell r="T699">
            <v>39064</v>
          </cell>
        </row>
        <row r="700">
          <cell r="B700" t="str">
            <v>DE.540.DD.01</v>
          </cell>
          <cell r="D700" t="str">
            <v>Distribuição De Força e Aterramento</v>
          </cell>
          <cell r="E700" t="str">
            <v>4 dias</v>
          </cell>
          <cell r="F700">
            <v>38896.375</v>
          </cell>
          <cell r="G700">
            <v>39055.333333333336</v>
          </cell>
          <cell r="H700" t="str">
            <v>NA</v>
          </cell>
          <cell r="I700">
            <v>38902.375</v>
          </cell>
          <cell r="J700">
            <v>39058.729166666664</v>
          </cell>
          <cell r="K700" t="str">
            <v>NA</v>
          </cell>
          <cell r="L700">
            <v>0.04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 t="str">
            <v>679II</v>
          </cell>
          <cell r="R700">
            <v>699</v>
          </cell>
          <cell r="S700" t="str">
            <v>EQUIPE ELE</v>
          </cell>
          <cell r="T700">
            <v>39058</v>
          </cell>
        </row>
        <row r="701">
          <cell r="B701" t="str">
            <v>DE.540.DD.02</v>
          </cell>
          <cell r="D701" t="str">
            <v>Iluminação</v>
          </cell>
          <cell r="E701" t="str">
            <v>4 dias</v>
          </cell>
          <cell r="F701">
            <v>38902.375</v>
          </cell>
          <cell r="G701">
            <v>39059.333333333336</v>
          </cell>
          <cell r="H701" t="str">
            <v>NA</v>
          </cell>
          <cell r="I701">
            <v>38908.375</v>
          </cell>
          <cell r="J701">
            <v>39064.729166666664</v>
          </cell>
          <cell r="K701" t="str">
            <v>NA</v>
          </cell>
          <cell r="L701">
            <v>0.04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698</v>
          </cell>
          <cell r="S701" t="str">
            <v>EQUIPE ELE</v>
          </cell>
          <cell r="T701">
            <v>39064</v>
          </cell>
        </row>
        <row r="702">
          <cell r="B702" t="str">
            <v>DE.540.LC.01</v>
          </cell>
          <cell r="D702" t="str">
            <v>Lista De Linhas/ Cabos</v>
          </cell>
          <cell r="E702" t="str">
            <v>2 dias</v>
          </cell>
          <cell r="F702">
            <v>38908.375</v>
          </cell>
          <cell r="G702">
            <v>39065.333333333336</v>
          </cell>
          <cell r="H702" t="str">
            <v>NA</v>
          </cell>
          <cell r="I702">
            <v>38910.375</v>
          </cell>
          <cell r="J702">
            <v>39066.729166666664</v>
          </cell>
          <cell r="K702" t="str">
            <v>NA</v>
          </cell>
          <cell r="L702">
            <v>0.02</v>
          </cell>
          <cell r="M702">
            <v>0.5</v>
          </cell>
          <cell r="N702">
            <v>0</v>
          </cell>
          <cell r="O702">
            <v>0</v>
          </cell>
          <cell r="P702">
            <v>0</v>
          </cell>
          <cell r="Q702">
            <v>697</v>
          </cell>
          <cell r="S702" t="str">
            <v>EQUIPE ELE</v>
          </cell>
          <cell r="T702">
            <v>39066</v>
          </cell>
        </row>
        <row r="703">
          <cell r="D703" t="str">
            <v>Instrumentação</v>
          </cell>
          <cell r="E703" t="str">
            <v>8 dias</v>
          </cell>
          <cell r="F703">
            <v>38908.375</v>
          </cell>
          <cell r="G703">
            <v>39055.333333333336</v>
          </cell>
          <cell r="H703" t="str">
            <v>NA</v>
          </cell>
          <cell r="I703">
            <v>38923.375</v>
          </cell>
          <cell r="J703">
            <v>39064.729166666664</v>
          </cell>
          <cell r="K703" t="str">
            <v>NA</v>
          </cell>
          <cell r="L703">
            <v>0.09</v>
          </cell>
          <cell r="M703">
            <v>2</v>
          </cell>
          <cell r="N703">
            <v>0</v>
          </cell>
          <cell r="O703">
            <v>0</v>
          </cell>
          <cell r="P703">
            <v>0</v>
          </cell>
          <cell r="T703">
            <v>39064</v>
          </cell>
        </row>
        <row r="704">
          <cell r="B704" t="str">
            <v>DT.540.AJ.01</v>
          </cell>
          <cell r="D704" t="str">
            <v>Arranjos/ Layout’s/ Plano Diretor - Locação De Instrumentos</v>
          </cell>
          <cell r="E704" t="str">
            <v>8 dias</v>
          </cell>
          <cell r="F704">
            <v>38908.375</v>
          </cell>
          <cell r="G704">
            <v>39055.333333333336</v>
          </cell>
          <cell r="H704" t="str">
            <v>NA</v>
          </cell>
          <cell r="I704">
            <v>38918.375</v>
          </cell>
          <cell r="J704">
            <v>39064.729166666664</v>
          </cell>
          <cell r="K704" t="str">
            <v>NA</v>
          </cell>
          <cell r="L704">
            <v>0.09</v>
          </cell>
          <cell r="M704">
            <v>2</v>
          </cell>
          <cell r="N704">
            <v>0</v>
          </cell>
          <cell r="O704">
            <v>0</v>
          </cell>
          <cell r="P704">
            <v>0</v>
          </cell>
          <cell r="Q704" t="str">
            <v>684II</v>
          </cell>
          <cell r="S704" t="str">
            <v>EQUIPE TSA</v>
          </cell>
          <cell r="T704">
            <v>39064</v>
          </cell>
        </row>
        <row r="705">
          <cell r="B705" t="str">
            <v>1.4.6</v>
          </cell>
          <cell r="C705" t="str">
            <v>550A</v>
          </cell>
          <cell r="D705" t="str">
            <v>Telecomunicações e Informática</v>
          </cell>
          <cell r="E705" t="str">
            <v>9 dias</v>
          </cell>
          <cell r="F705">
            <v>38908.375</v>
          </cell>
          <cell r="G705">
            <v>39055.333333333336</v>
          </cell>
          <cell r="H705" t="str">
            <v>NA</v>
          </cell>
          <cell r="I705">
            <v>38929.375</v>
          </cell>
          <cell r="J705">
            <v>39065.729166666664</v>
          </cell>
          <cell r="K705" t="str">
            <v>NA</v>
          </cell>
          <cell r="L705">
            <v>0.21</v>
          </cell>
          <cell r="M705">
            <v>4.75</v>
          </cell>
          <cell r="N705">
            <v>0</v>
          </cell>
          <cell r="O705">
            <v>0</v>
          </cell>
          <cell r="P705">
            <v>0</v>
          </cell>
          <cell r="T705">
            <v>39065</v>
          </cell>
        </row>
        <row r="706">
          <cell r="D706" t="str">
            <v>Projeto Detalhado</v>
          </cell>
          <cell r="E706" t="str">
            <v>9 dias</v>
          </cell>
          <cell r="F706">
            <v>38908.375</v>
          </cell>
          <cell r="G706">
            <v>39055.333333333336</v>
          </cell>
          <cell r="H706" t="str">
            <v>NA</v>
          </cell>
          <cell r="I706">
            <v>38929.375</v>
          </cell>
          <cell r="J706">
            <v>39065.729166666664</v>
          </cell>
          <cell r="K706" t="str">
            <v>NA</v>
          </cell>
          <cell r="L706">
            <v>0.21</v>
          </cell>
          <cell r="M706">
            <v>4.75</v>
          </cell>
          <cell r="N706">
            <v>0</v>
          </cell>
          <cell r="O706">
            <v>0</v>
          </cell>
          <cell r="P706">
            <v>0</v>
          </cell>
          <cell r="T706">
            <v>39065</v>
          </cell>
        </row>
        <row r="707">
          <cell r="D707" t="str">
            <v>Elétrica</v>
          </cell>
          <cell r="E707" t="str">
            <v>9 dias</v>
          </cell>
          <cell r="F707">
            <v>38908.375</v>
          </cell>
          <cell r="G707">
            <v>39055.333333333336</v>
          </cell>
          <cell r="H707" t="str">
            <v>NA</v>
          </cell>
          <cell r="I707">
            <v>38929.375</v>
          </cell>
          <cell r="J707">
            <v>39065.729166666664</v>
          </cell>
          <cell r="K707" t="str">
            <v>NA</v>
          </cell>
          <cell r="L707">
            <v>0.21</v>
          </cell>
          <cell r="M707">
            <v>4.75</v>
          </cell>
          <cell r="N707">
            <v>0</v>
          </cell>
          <cell r="O707">
            <v>0</v>
          </cell>
          <cell r="P707">
            <v>0</v>
          </cell>
          <cell r="T707">
            <v>39065</v>
          </cell>
        </row>
        <row r="708">
          <cell r="D708" t="str">
            <v>Desenho De Detalhamento</v>
          </cell>
          <cell r="E708" t="str">
            <v>6 dias</v>
          </cell>
          <cell r="F708">
            <v>38908.375</v>
          </cell>
          <cell r="G708">
            <v>39055.333333333336</v>
          </cell>
          <cell r="H708" t="str">
            <v>NA</v>
          </cell>
          <cell r="I708">
            <v>38924.375</v>
          </cell>
          <cell r="J708">
            <v>39062.729166666664</v>
          </cell>
          <cell r="K708" t="str">
            <v>NA</v>
          </cell>
          <cell r="L708">
            <v>0.17</v>
          </cell>
          <cell r="M708">
            <v>4</v>
          </cell>
          <cell r="N708">
            <v>0</v>
          </cell>
          <cell r="O708">
            <v>0</v>
          </cell>
          <cell r="P708">
            <v>0</v>
          </cell>
          <cell r="R708" t="str">
            <v>709;710</v>
          </cell>
          <cell r="T708">
            <v>39062</v>
          </cell>
        </row>
        <row r="709">
          <cell r="B709" t="str">
            <v>DE.550.DD.01</v>
          </cell>
          <cell r="D709" t="str">
            <v>Rota De Telecomunicações</v>
          </cell>
          <cell r="E709" t="str">
            <v>6 dias</v>
          </cell>
          <cell r="F709">
            <v>38908.375</v>
          </cell>
          <cell r="G709">
            <v>39055.333333333336</v>
          </cell>
          <cell r="H709" t="str">
            <v>NA</v>
          </cell>
          <cell r="I709">
            <v>38916.375</v>
          </cell>
          <cell r="J709">
            <v>39062.729166666664</v>
          </cell>
          <cell r="K709" t="str">
            <v>NA</v>
          </cell>
          <cell r="L709">
            <v>0.09</v>
          </cell>
          <cell r="M709">
            <v>2</v>
          </cell>
          <cell r="N709">
            <v>0</v>
          </cell>
          <cell r="O709">
            <v>0</v>
          </cell>
          <cell r="P709">
            <v>0</v>
          </cell>
          <cell r="Q709" t="str">
            <v>697II</v>
          </cell>
          <cell r="R709" t="str">
            <v>708II</v>
          </cell>
          <cell r="S709" t="str">
            <v>EQUIPE ELE</v>
          </cell>
          <cell r="T709">
            <v>39062</v>
          </cell>
        </row>
        <row r="710">
          <cell r="B710" t="str">
            <v>DE.550.DD.02</v>
          </cell>
          <cell r="D710" t="str">
            <v>Rede De Telecomunicações</v>
          </cell>
          <cell r="E710" t="str">
            <v>6 dias</v>
          </cell>
          <cell r="F710">
            <v>38916.375</v>
          </cell>
          <cell r="G710">
            <v>39055.333333333336</v>
          </cell>
          <cell r="H710" t="str">
            <v>NA</v>
          </cell>
          <cell r="I710">
            <v>38924.375</v>
          </cell>
          <cell r="J710">
            <v>39062.729166666664</v>
          </cell>
          <cell r="K710" t="str">
            <v>NA</v>
          </cell>
          <cell r="L710">
            <v>0.09</v>
          </cell>
          <cell r="M710">
            <v>2</v>
          </cell>
          <cell r="N710">
            <v>0</v>
          </cell>
          <cell r="O710">
            <v>0</v>
          </cell>
          <cell r="P710">
            <v>0</v>
          </cell>
          <cell r="Q710" t="str">
            <v>707II</v>
          </cell>
          <cell r="S710" t="str">
            <v>EQUIPE ELE</v>
          </cell>
          <cell r="T710">
            <v>39062</v>
          </cell>
        </row>
        <row r="711">
          <cell r="B711" t="str">
            <v>DE.550.LC.01</v>
          </cell>
          <cell r="D711" t="str">
            <v>Lista De Linhas/ Cabos</v>
          </cell>
          <cell r="E711" t="str">
            <v>3 dias</v>
          </cell>
          <cell r="F711">
            <v>38924.375</v>
          </cell>
          <cell r="G711">
            <v>39063.333333333336</v>
          </cell>
          <cell r="H711" t="str">
            <v>NA</v>
          </cell>
          <cell r="I711">
            <v>38929.375</v>
          </cell>
          <cell r="J711">
            <v>39065.729166666664</v>
          </cell>
          <cell r="K711" t="str">
            <v>NA</v>
          </cell>
          <cell r="L711">
            <v>0.03</v>
          </cell>
          <cell r="M711">
            <v>0.63</v>
          </cell>
          <cell r="N711">
            <v>0</v>
          </cell>
          <cell r="O711">
            <v>0</v>
          </cell>
          <cell r="P711">
            <v>0</v>
          </cell>
          <cell r="Q711">
            <v>706</v>
          </cell>
          <cell r="S711" t="str">
            <v>EQUIPE ELE</v>
          </cell>
          <cell r="T711">
            <v>39065</v>
          </cell>
        </row>
        <row r="712">
          <cell r="B712" t="str">
            <v>DE.550.LM.01</v>
          </cell>
          <cell r="D712" t="str">
            <v>Lista De Materiais</v>
          </cell>
          <cell r="E712" t="str">
            <v>1 dia</v>
          </cell>
          <cell r="F712">
            <v>38924.375</v>
          </cell>
          <cell r="G712">
            <v>39063.333333333336</v>
          </cell>
          <cell r="H712" t="str">
            <v>NA</v>
          </cell>
          <cell r="I712">
            <v>38925.375</v>
          </cell>
          <cell r="J712">
            <v>39063.729166666664</v>
          </cell>
          <cell r="K712" t="str">
            <v>NA</v>
          </cell>
          <cell r="L712">
            <v>0.01</v>
          </cell>
          <cell r="M712">
            <v>0.13</v>
          </cell>
          <cell r="N712">
            <v>0</v>
          </cell>
          <cell r="O712">
            <v>0</v>
          </cell>
          <cell r="P712">
            <v>0</v>
          </cell>
          <cell r="Q712">
            <v>706</v>
          </cell>
          <cell r="S712" t="str">
            <v>EQUIPE ELE</v>
          </cell>
          <cell r="T712">
            <v>39063</v>
          </cell>
        </row>
        <row r="713">
          <cell r="B713" t="str">
            <v>1.4.7</v>
          </cell>
          <cell r="C713" t="str">
            <v>560A</v>
          </cell>
          <cell r="D713" t="str">
            <v>Vias e Acessos</v>
          </cell>
          <cell r="E713" t="str">
            <v>43 dias</v>
          </cell>
          <cell r="F713">
            <v>38845.375</v>
          </cell>
          <cell r="G713">
            <v>38884.333333333336</v>
          </cell>
          <cell r="H713">
            <v>38884.333333333336</v>
          </cell>
          <cell r="I713">
            <v>38860.375</v>
          </cell>
          <cell r="J713">
            <v>38947.729166666664</v>
          </cell>
          <cell r="K713" t="str">
            <v>NA</v>
          </cell>
          <cell r="L713">
            <v>1.49</v>
          </cell>
          <cell r="M713">
            <v>34</v>
          </cell>
          <cell r="N713">
            <v>22.65</v>
          </cell>
          <cell r="O713">
            <v>66.62</v>
          </cell>
          <cell r="P713">
            <v>66.62</v>
          </cell>
          <cell r="T713">
            <v>38947</v>
          </cell>
        </row>
        <row r="714">
          <cell r="D714" t="str">
            <v>Projeto Básico</v>
          </cell>
          <cell r="E714" t="str">
            <v>38 dias</v>
          </cell>
          <cell r="F714">
            <v>38845.333333333336</v>
          </cell>
          <cell r="G714">
            <v>38884.333333333336</v>
          </cell>
          <cell r="H714">
            <v>38884.333333333336</v>
          </cell>
          <cell r="I714">
            <v>38860.729166666664</v>
          </cell>
          <cell r="J714">
            <v>38938.729166666664</v>
          </cell>
          <cell r="K714" t="str">
            <v>NA</v>
          </cell>
          <cell r="L714">
            <v>0.37</v>
          </cell>
          <cell r="M714">
            <v>8.5</v>
          </cell>
          <cell r="N714">
            <v>8.15</v>
          </cell>
          <cell r="O714">
            <v>95.88</v>
          </cell>
          <cell r="P714">
            <v>95.88</v>
          </cell>
          <cell r="T714">
            <v>38938</v>
          </cell>
        </row>
        <row r="715">
          <cell r="D715" t="str">
            <v>Civil</v>
          </cell>
          <cell r="E715" t="str">
            <v>38 dias</v>
          </cell>
          <cell r="F715">
            <v>38845.333333333336</v>
          </cell>
          <cell r="G715">
            <v>38884.333333333336</v>
          </cell>
          <cell r="H715">
            <v>38884.333333333336</v>
          </cell>
          <cell r="I715">
            <v>38860.729166666664</v>
          </cell>
          <cell r="J715">
            <v>38938.729166666664</v>
          </cell>
          <cell r="K715" t="str">
            <v>NA</v>
          </cell>
          <cell r="L715">
            <v>0.37</v>
          </cell>
          <cell r="M715">
            <v>8.5</v>
          </cell>
          <cell r="N715">
            <v>8.15</v>
          </cell>
          <cell r="O715">
            <v>0</v>
          </cell>
          <cell r="P715">
            <v>95.88</v>
          </cell>
          <cell r="T715">
            <v>38938</v>
          </cell>
        </row>
        <row r="716">
          <cell r="B716" t="str">
            <v>BC.560.DB.01</v>
          </cell>
          <cell r="D716" t="str">
            <v>Desenho Básico - Estudo Traçado Acesso Usina</v>
          </cell>
          <cell r="E716" t="str">
            <v>21 dias</v>
          </cell>
          <cell r="F716">
            <v>38845.333333333336</v>
          </cell>
          <cell r="G716">
            <v>38903.333333333336</v>
          </cell>
          <cell r="H716">
            <v>38903.333333333336</v>
          </cell>
          <cell r="I716">
            <v>38853.729166666664</v>
          </cell>
          <cell r="J716">
            <v>38931.729166666664</v>
          </cell>
          <cell r="K716">
            <v>38931.729166666664</v>
          </cell>
          <cell r="L716">
            <v>0.22</v>
          </cell>
          <cell r="M716">
            <v>5</v>
          </cell>
          <cell r="N716">
            <v>5</v>
          </cell>
          <cell r="O716">
            <v>0</v>
          </cell>
          <cell r="P716">
            <v>100</v>
          </cell>
          <cell r="Q716" t="str">
            <v>16II</v>
          </cell>
          <cell r="R716" t="str">
            <v>716;719II</v>
          </cell>
          <cell r="S716" t="str">
            <v>EQUIPE CIV</v>
          </cell>
          <cell r="T716">
            <v>38931</v>
          </cell>
        </row>
        <row r="717">
          <cell r="B717" t="str">
            <v>BC.560.MD.01</v>
          </cell>
          <cell r="D717" t="str">
            <v>Memorial Descritivo - Estudo Traçado</v>
          </cell>
          <cell r="E717" t="str">
            <v>4 dias</v>
          </cell>
          <cell r="F717">
            <v>38845.333333333336</v>
          </cell>
          <cell r="G717">
            <v>38884.333333333336</v>
          </cell>
          <cell r="H717">
            <v>38884.333333333336</v>
          </cell>
          <cell r="I717">
            <v>38853.729166666664</v>
          </cell>
          <cell r="J717">
            <v>38890.729166666664</v>
          </cell>
          <cell r="K717" t="str">
            <v>NA</v>
          </cell>
          <cell r="L717">
            <v>0.15</v>
          </cell>
          <cell r="M717">
            <v>3.5</v>
          </cell>
          <cell r="N717">
            <v>3.15</v>
          </cell>
          <cell r="O717">
            <v>0</v>
          </cell>
          <cell r="P717">
            <v>90</v>
          </cell>
          <cell r="Q717" t="str">
            <v>16II</v>
          </cell>
          <cell r="R717">
            <v>716</v>
          </cell>
          <cell r="S717" t="str">
            <v>EQUIPE CIV</v>
          </cell>
          <cell r="T717">
            <v>38890</v>
          </cell>
        </row>
        <row r="718">
          <cell r="D718" t="str">
            <v>APROVAÇÃO EBX</v>
          </cell>
          <cell r="E718" t="str">
            <v>5 dias</v>
          </cell>
          <cell r="F718">
            <v>38853.375</v>
          </cell>
          <cell r="G718">
            <v>38932.333333333336</v>
          </cell>
          <cell r="H718" t="str">
            <v>NA</v>
          </cell>
          <cell r="I718">
            <v>38860.729166666664</v>
          </cell>
          <cell r="J718">
            <v>38938.729166666664</v>
          </cell>
          <cell r="K718" t="str">
            <v>NA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 t="str">
            <v>#ERRO</v>
          </cell>
          <cell r="Q718" t="str">
            <v>714;715</v>
          </cell>
          <cell r="T718">
            <v>38938</v>
          </cell>
        </row>
        <row r="719">
          <cell r="D719" t="str">
            <v>Projeto Detalhado</v>
          </cell>
          <cell r="E719" t="str">
            <v>26 dias</v>
          </cell>
          <cell r="F719" t="str">
            <v>NA</v>
          </cell>
          <cell r="G719">
            <v>38910.333333333336</v>
          </cell>
          <cell r="H719">
            <v>38910.333333333336</v>
          </cell>
          <cell r="I719" t="str">
            <v>NA</v>
          </cell>
          <cell r="J719">
            <v>38947.729166666664</v>
          </cell>
          <cell r="K719" t="str">
            <v>NA</v>
          </cell>
          <cell r="L719">
            <v>1.1100000000000001</v>
          </cell>
          <cell r="M719">
            <v>25.5</v>
          </cell>
          <cell r="N719">
            <v>14.5</v>
          </cell>
          <cell r="O719">
            <v>56.86</v>
          </cell>
          <cell r="P719">
            <v>56.86</v>
          </cell>
          <cell r="T719">
            <v>38947</v>
          </cell>
        </row>
        <row r="720">
          <cell r="D720" t="str">
            <v>Civil</v>
          </cell>
          <cell r="E720" t="str">
            <v>26 dias</v>
          </cell>
          <cell r="F720" t="str">
            <v>NA</v>
          </cell>
          <cell r="G720">
            <v>38910.333333333336</v>
          </cell>
          <cell r="H720">
            <v>38910.333333333336</v>
          </cell>
          <cell r="I720" t="str">
            <v>NA</v>
          </cell>
          <cell r="J720">
            <v>38947.729166666664</v>
          </cell>
          <cell r="K720" t="str">
            <v>NA</v>
          </cell>
          <cell r="L720">
            <v>1.1100000000000001</v>
          </cell>
          <cell r="M720">
            <v>25.5</v>
          </cell>
          <cell r="N720">
            <v>14.5</v>
          </cell>
          <cell r="O720">
            <v>0</v>
          </cell>
          <cell r="P720">
            <v>56.86</v>
          </cell>
          <cell r="T720">
            <v>38947</v>
          </cell>
        </row>
        <row r="721">
          <cell r="B721" t="str">
            <v>DC.560.DD.01</v>
          </cell>
          <cell r="D721" t="str">
            <v>Desenho De Detalhamento - Proj. Geométrico/ Terrapl.</v>
          </cell>
          <cell r="E721" t="str">
            <v>26 dias</v>
          </cell>
          <cell r="F721" t="str">
            <v>NA</v>
          </cell>
          <cell r="G721">
            <v>38910.333333333336</v>
          </cell>
          <cell r="H721">
            <v>38910.333333333336</v>
          </cell>
          <cell r="I721" t="str">
            <v>NA</v>
          </cell>
          <cell r="J721">
            <v>38947.729166666664</v>
          </cell>
          <cell r="K721" t="str">
            <v>NA</v>
          </cell>
          <cell r="L721">
            <v>0.92</v>
          </cell>
          <cell r="M721">
            <v>21</v>
          </cell>
          <cell r="N721">
            <v>10</v>
          </cell>
          <cell r="O721">
            <v>0</v>
          </cell>
          <cell r="P721">
            <v>47.62</v>
          </cell>
          <cell r="Q721" t="str">
            <v>714II</v>
          </cell>
          <cell r="R721" t="str">
            <v>720II;721II;609</v>
          </cell>
          <cell r="S721" t="str">
            <v>EQUIPE CIV</v>
          </cell>
          <cell r="T721">
            <v>38947</v>
          </cell>
        </row>
        <row r="722">
          <cell r="B722" t="str">
            <v>DC.560.MD.01</v>
          </cell>
          <cell r="D722" t="str">
            <v>Memorial Descritivo - Proj. Geométrico/ Acesso Principal</v>
          </cell>
          <cell r="E722" t="str">
            <v>4 dias</v>
          </cell>
          <cell r="F722" t="str">
            <v>NA</v>
          </cell>
          <cell r="G722">
            <v>38926.333333333336</v>
          </cell>
          <cell r="H722">
            <v>38926.333333333336</v>
          </cell>
          <cell r="I722" t="str">
            <v>NA</v>
          </cell>
          <cell r="J722">
            <v>38931.729166666664</v>
          </cell>
          <cell r="K722">
            <v>38931.729166666664</v>
          </cell>
          <cell r="L722">
            <v>0.08</v>
          </cell>
          <cell r="M722">
            <v>1.75</v>
          </cell>
          <cell r="N722">
            <v>1.75</v>
          </cell>
          <cell r="O722">
            <v>0</v>
          </cell>
          <cell r="P722">
            <v>100</v>
          </cell>
          <cell r="Q722" t="str">
            <v>719II</v>
          </cell>
          <cell r="S722" t="str">
            <v>EQUIPE CIV</v>
          </cell>
          <cell r="T722">
            <v>38931</v>
          </cell>
        </row>
        <row r="723">
          <cell r="B723" t="str">
            <v>DC.560.NS.01</v>
          </cell>
          <cell r="D723" t="str">
            <v>Notas De Serviço - Acesso Principal</v>
          </cell>
          <cell r="E723" t="str">
            <v>5 dias</v>
          </cell>
          <cell r="F723" t="str">
            <v>NA</v>
          </cell>
          <cell r="G723">
            <v>38929.333333333336</v>
          </cell>
          <cell r="H723">
            <v>38929.333333333336</v>
          </cell>
          <cell r="I723" t="str">
            <v>NA</v>
          </cell>
          <cell r="J723">
            <v>38933.729166666664</v>
          </cell>
          <cell r="K723">
            <v>38933.729166666664</v>
          </cell>
          <cell r="L723">
            <v>0.12</v>
          </cell>
          <cell r="M723">
            <v>2.75</v>
          </cell>
          <cell r="N723">
            <v>2.75</v>
          </cell>
          <cell r="O723">
            <v>0</v>
          </cell>
          <cell r="P723">
            <v>100</v>
          </cell>
          <cell r="Q723" t="str">
            <v>719II</v>
          </cell>
          <cell r="S723" t="str">
            <v>EQUIPE CIV</v>
          </cell>
          <cell r="T723">
            <v>38933</v>
          </cell>
        </row>
        <row r="724">
          <cell r="B724" t="str">
            <v>1.4.8</v>
          </cell>
          <cell r="C724" t="str">
            <v>570A</v>
          </cell>
          <cell r="D724" t="str">
            <v>Sala de Controle</v>
          </cell>
          <cell r="E724" t="str">
            <v>10 dias</v>
          </cell>
          <cell r="F724">
            <v>38845.375</v>
          </cell>
          <cell r="G724">
            <v>39055.333333333336</v>
          </cell>
          <cell r="H724" t="str">
            <v>NA</v>
          </cell>
          <cell r="I724">
            <v>38926.375</v>
          </cell>
          <cell r="J724">
            <v>39066.729166666664</v>
          </cell>
          <cell r="K724" t="str">
            <v>NA</v>
          </cell>
          <cell r="L724">
            <v>0.75</v>
          </cell>
          <cell r="M724">
            <v>17.13</v>
          </cell>
          <cell r="N724">
            <v>0</v>
          </cell>
          <cell r="O724">
            <v>0</v>
          </cell>
          <cell r="P724">
            <v>0</v>
          </cell>
          <cell r="T724">
            <v>39066</v>
          </cell>
        </row>
        <row r="725">
          <cell r="D725" t="str">
            <v>Projeto Básico</v>
          </cell>
          <cell r="E725" t="str">
            <v>7 dias</v>
          </cell>
          <cell r="F725">
            <v>38845.375</v>
          </cell>
          <cell r="G725">
            <v>39055.333333333336</v>
          </cell>
          <cell r="H725" t="str">
            <v>NA</v>
          </cell>
          <cell r="I725">
            <v>38888.375</v>
          </cell>
          <cell r="J725">
            <v>39063.729166666664</v>
          </cell>
          <cell r="K725" t="str">
            <v>NA</v>
          </cell>
          <cell r="L725">
            <v>0.25</v>
          </cell>
          <cell r="M725">
            <v>5.63</v>
          </cell>
          <cell r="N725">
            <v>0</v>
          </cell>
          <cell r="O725">
            <v>0</v>
          </cell>
          <cell r="P725">
            <v>0</v>
          </cell>
          <cell r="R725" t="str">
            <v>729II</v>
          </cell>
          <cell r="T725">
            <v>39063</v>
          </cell>
        </row>
        <row r="726">
          <cell r="D726" t="str">
            <v>Instrumentação</v>
          </cell>
          <cell r="E726" t="str">
            <v>7 dias</v>
          </cell>
          <cell r="F726">
            <v>38845.375</v>
          </cell>
          <cell r="G726">
            <v>39055.333333333336</v>
          </cell>
          <cell r="H726" t="str">
            <v>NA</v>
          </cell>
          <cell r="I726">
            <v>38888.375</v>
          </cell>
          <cell r="J726">
            <v>39063.729166666664</v>
          </cell>
          <cell r="K726" t="str">
            <v>NA</v>
          </cell>
          <cell r="L726">
            <v>0.25</v>
          </cell>
          <cell r="M726">
            <v>5.63</v>
          </cell>
          <cell r="N726">
            <v>0</v>
          </cell>
          <cell r="O726">
            <v>0</v>
          </cell>
          <cell r="P726">
            <v>0</v>
          </cell>
          <cell r="T726">
            <v>39063</v>
          </cell>
        </row>
        <row r="727">
          <cell r="B727" t="str">
            <v>BT.570.ET.01</v>
          </cell>
          <cell r="D727" t="str">
            <v>Especificação Técnica - Equipamentos/ Instrumentos</v>
          </cell>
          <cell r="E727" t="str">
            <v>6 dias</v>
          </cell>
          <cell r="F727">
            <v>38856.375</v>
          </cell>
          <cell r="G727">
            <v>39055.333333333336</v>
          </cell>
          <cell r="H727" t="str">
            <v>NA</v>
          </cell>
          <cell r="I727">
            <v>38888.375</v>
          </cell>
          <cell r="J727">
            <v>39062.729166666664</v>
          </cell>
          <cell r="K727" t="str">
            <v>NA</v>
          </cell>
          <cell r="L727">
            <v>0.11</v>
          </cell>
          <cell r="M727">
            <v>2.5</v>
          </cell>
          <cell r="N727">
            <v>0</v>
          </cell>
          <cell r="O727">
            <v>0</v>
          </cell>
          <cell r="P727">
            <v>0</v>
          </cell>
          <cell r="Q727" t="str">
            <v>684II</v>
          </cell>
          <cell r="S727" t="str">
            <v>EQUIPE TSA</v>
          </cell>
          <cell r="T727">
            <v>39062</v>
          </cell>
        </row>
        <row r="728">
          <cell r="B728" t="str">
            <v>BT.570.FD.01</v>
          </cell>
          <cell r="D728" t="str">
            <v>Folha De Dados</v>
          </cell>
          <cell r="E728" t="str">
            <v>7 dias</v>
          </cell>
          <cell r="F728">
            <v>38845.375</v>
          </cell>
          <cell r="G728">
            <v>39055.333333333336</v>
          </cell>
          <cell r="H728" t="str">
            <v>NA</v>
          </cell>
          <cell r="I728">
            <v>38856.375</v>
          </cell>
          <cell r="J728">
            <v>39063.729166666664</v>
          </cell>
          <cell r="K728" t="str">
            <v>NA</v>
          </cell>
          <cell r="L728">
            <v>0.14000000000000001</v>
          </cell>
          <cell r="M728">
            <v>3.13</v>
          </cell>
          <cell r="N728">
            <v>0</v>
          </cell>
          <cell r="O728">
            <v>0</v>
          </cell>
          <cell r="P728">
            <v>0</v>
          </cell>
          <cell r="Q728" t="str">
            <v>684II</v>
          </cell>
          <cell r="S728" t="str">
            <v>EQUIPE TSA</v>
          </cell>
          <cell r="T728">
            <v>39063</v>
          </cell>
        </row>
        <row r="729">
          <cell r="D729" t="str">
            <v>Projeto Detalhado</v>
          </cell>
          <cell r="E729" t="str">
            <v>10 dias</v>
          </cell>
          <cell r="F729">
            <v>38888.375</v>
          </cell>
          <cell r="G729">
            <v>39055.333333333336</v>
          </cell>
          <cell r="H729" t="str">
            <v>NA</v>
          </cell>
          <cell r="I729">
            <v>38926.375</v>
          </cell>
          <cell r="J729">
            <v>39066.729166666664</v>
          </cell>
          <cell r="K729" t="str">
            <v>NA</v>
          </cell>
          <cell r="L729">
            <v>0.5</v>
          </cell>
          <cell r="M729">
            <v>11.5</v>
          </cell>
          <cell r="N729">
            <v>0</v>
          </cell>
          <cell r="O729">
            <v>0</v>
          </cell>
          <cell r="P729">
            <v>0</v>
          </cell>
          <cell r="T729">
            <v>39066</v>
          </cell>
        </row>
        <row r="730">
          <cell r="D730" t="str">
            <v>Civil</v>
          </cell>
          <cell r="E730" t="str">
            <v>10 dias</v>
          </cell>
          <cell r="F730">
            <v>38888.375</v>
          </cell>
          <cell r="G730">
            <v>39055.333333333336</v>
          </cell>
          <cell r="H730" t="str">
            <v>NA</v>
          </cell>
          <cell r="I730">
            <v>38904.375</v>
          </cell>
          <cell r="J730">
            <v>39066.729166666664</v>
          </cell>
          <cell r="K730" t="str">
            <v>NA</v>
          </cell>
          <cell r="L730">
            <v>0.35</v>
          </cell>
          <cell r="M730">
            <v>8</v>
          </cell>
          <cell r="N730">
            <v>0</v>
          </cell>
          <cell r="O730">
            <v>0</v>
          </cell>
          <cell r="P730">
            <v>0</v>
          </cell>
          <cell r="T730">
            <v>39066</v>
          </cell>
        </row>
        <row r="731">
          <cell r="B731" t="str">
            <v>DC.570.DD.01</v>
          </cell>
          <cell r="D731" t="str">
            <v>Desenho De Detalhamento - Fundação, Vigas e Laje</v>
          </cell>
          <cell r="E731" t="str">
            <v>10 dias</v>
          </cell>
          <cell r="F731">
            <v>38888.375</v>
          </cell>
          <cell r="G731">
            <v>39055.333333333336</v>
          </cell>
          <cell r="H731" t="str">
            <v>NA</v>
          </cell>
          <cell r="I731">
            <v>38904.375</v>
          </cell>
          <cell r="J731">
            <v>39066.729166666664</v>
          </cell>
          <cell r="K731" t="str">
            <v>NA</v>
          </cell>
          <cell r="L731">
            <v>0.35</v>
          </cell>
          <cell r="M731">
            <v>8</v>
          </cell>
          <cell r="N731">
            <v>0</v>
          </cell>
          <cell r="O731">
            <v>0</v>
          </cell>
          <cell r="P731">
            <v>0</v>
          </cell>
          <cell r="Q731" t="str">
            <v>723II</v>
          </cell>
          <cell r="R731" t="str">
            <v>731II</v>
          </cell>
          <cell r="S731" t="str">
            <v>EQUIPE CIV</v>
          </cell>
          <cell r="T731">
            <v>39066</v>
          </cell>
        </row>
        <row r="732">
          <cell r="D732" t="str">
            <v>Elétrica</v>
          </cell>
          <cell r="E732" t="str">
            <v>3 dias</v>
          </cell>
          <cell r="F732">
            <v>38904.375</v>
          </cell>
          <cell r="G732">
            <v>39055.333333333336</v>
          </cell>
          <cell r="H732" t="str">
            <v>NA</v>
          </cell>
          <cell r="I732">
            <v>38911.375</v>
          </cell>
          <cell r="J732">
            <v>39057.729166666664</v>
          </cell>
          <cell r="K732" t="str">
            <v>NA</v>
          </cell>
          <cell r="L732">
            <v>0.02</v>
          </cell>
          <cell r="M732">
            <v>0.5</v>
          </cell>
          <cell r="N732">
            <v>0</v>
          </cell>
          <cell r="O732">
            <v>0</v>
          </cell>
          <cell r="P732">
            <v>0</v>
          </cell>
          <cell r="T732">
            <v>39057</v>
          </cell>
        </row>
        <row r="733">
          <cell r="B733" t="str">
            <v>DE.570.DD.01</v>
          </cell>
          <cell r="D733" t="str">
            <v>Desenho De Detalhamento - Malha De Aterramento</v>
          </cell>
          <cell r="E733" t="str">
            <v>3 dias</v>
          </cell>
          <cell r="F733">
            <v>38904.375</v>
          </cell>
          <cell r="G733">
            <v>39055.333333333336</v>
          </cell>
          <cell r="H733" t="str">
            <v>NA</v>
          </cell>
          <cell r="I733">
            <v>38909.375</v>
          </cell>
          <cell r="J733">
            <v>39057.729166666664</v>
          </cell>
          <cell r="K733" t="str">
            <v>NA</v>
          </cell>
          <cell r="L733">
            <v>0.02</v>
          </cell>
          <cell r="M733">
            <v>0.5</v>
          </cell>
          <cell r="N733">
            <v>0</v>
          </cell>
          <cell r="O733">
            <v>0</v>
          </cell>
          <cell r="P733">
            <v>0</v>
          </cell>
          <cell r="Q733" t="str">
            <v>729II</v>
          </cell>
          <cell r="R733">
            <v>740</v>
          </cell>
          <cell r="S733" t="str">
            <v>EQUIPE ELE</v>
          </cell>
          <cell r="T733">
            <v>39057</v>
          </cell>
        </row>
        <row r="734">
          <cell r="D734" t="str">
            <v>Instrumentação</v>
          </cell>
          <cell r="E734" t="str">
            <v>8 dias</v>
          </cell>
          <cell r="F734">
            <v>38911.375</v>
          </cell>
          <cell r="G734">
            <v>39055.333333333336</v>
          </cell>
          <cell r="H734" t="str">
            <v>NA</v>
          </cell>
          <cell r="I734">
            <v>38926.375</v>
          </cell>
          <cell r="J734">
            <v>39064.729166666664</v>
          </cell>
          <cell r="K734" t="str">
            <v>NA</v>
          </cell>
          <cell r="L734">
            <v>0.13</v>
          </cell>
          <cell r="M734">
            <v>3</v>
          </cell>
          <cell r="N734">
            <v>0</v>
          </cell>
          <cell r="O734">
            <v>0</v>
          </cell>
          <cell r="P734">
            <v>0</v>
          </cell>
          <cell r="T734">
            <v>39064</v>
          </cell>
        </row>
        <row r="735">
          <cell r="B735" t="str">
            <v>DT.570.DD.01</v>
          </cell>
          <cell r="D735" t="str">
            <v>Desenho De Detalhamento - Configuração Do Sistema</v>
          </cell>
          <cell r="E735" t="str">
            <v>8 dias</v>
          </cell>
          <cell r="F735">
            <v>38911.375</v>
          </cell>
          <cell r="G735">
            <v>39055.333333333336</v>
          </cell>
          <cell r="H735" t="str">
            <v>NA</v>
          </cell>
          <cell r="I735">
            <v>38923.375</v>
          </cell>
          <cell r="J735">
            <v>39064.729166666664</v>
          </cell>
          <cell r="K735" t="str">
            <v>NA</v>
          </cell>
          <cell r="L735">
            <v>0.13</v>
          </cell>
          <cell r="M735">
            <v>3</v>
          </cell>
          <cell r="N735">
            <v>0</v>
          </cell>
          <cell r="O735">
            <v>0</v>
          </cell>
          <cell r="P735">
            <v>0</v>
          </cell>
          <cell r="Q735" t="str">
            <v>684II</v>
          </cell>
          <cell r="S735" t="str">
            <v>EQUIPE TSA</v>
          </cell>
          <cell r="T735">
            <v>39064</v>
          </cell>
        </row>
        <row r="736">
          <cell r="B736" t="str">
            <v>1.4.9</v>
          </cell>
          <cell r="C736" t="str">
            <v>580A</v>
          </cell>
          <cell r="D736" t="str">
            <v>Sistema de Combate à Incêndio</v>
          </cell>
          <cell r="E736" t="str">
            <v>10 dias</v>
          </cell>
          <cell r="F736">
            <v>38881.375</v>
          </cell>
          <cell r="G736">
            <v>39050.333333333336</v>
          </cell>
          <cell r="H736" t="str">
            <v>NA</v>
          </cell>
          <cell r="I736">
            <v>38904.375</v>
          </cell>
          <cell r="J736">
            <v>39063.729166666664</v>
          </cell>
          <cell r="K736" t="str">
            <v>NA</v>
          </cell>
          <cell r="L736">
            <v>0.22</v>
          </cell>
          <cell r="M736">
            <v>5</v>
          </cell>
          <cell r="N736">
            <v>0</v>
          </cell>
          <cell r="O736">
            <v>0</v>
          </cell>
          <cell r="P736">
            <v>0</v>
          </cell>
          <cell r="T736">
            <v>39063</v>
          </cell>
        </row>
        <row r="737">
          <cell r="D737" t="str">
            <v>Projeto Detalhado</v>
          </cell>
          <cell r="E737" t="str">
            <v>10 dias</v>
          </cell>
          <cell r="F737">
            <v>38890.375</v>
          </cell>
          <cell r="G737">
            <v>39050.333333333336</v>
          </cell>
          <cell r="H737" t="str">
            <v>NA</v>
          </cell>
          <cell r="I737">
            <v>38904.375</v>
          </cell>
          <cell r="J737">
            <v>39063.729166666664</v>
          </cell>
          <cell r="K737" t="str">
            <v>NA</v>
          </cell>
          <cell r="L737">
            <v>0.22</v>
          </cell>
          <cell r="M737">
            <v>5</v>
          </cell>
          <cell r="N737">
            <v>0</v>
          </cell>
          <cell r="O737">
            <v>0</v>
          </cell>
          <cell r="P737">
            <v>0</v>
          </cell>
          <cell r="T737">
            <v>39063</v>
          </cell>
        </row>
        <row r="738">
          <cell r="D738" t="str">
            <v>Tubulação</v>
          </cell>
          <cell r="E738" t="str">
            <v>3 dias</v>
          </cell>
          <cell r="F738">
            <v>38890.375</v>
          </cell>
          <cell r="G738">
            <v>39050.333333333336</v>
          </cell>
          <cell r="H738" t="str">
            <v>NA</v>
          </cell>
          <cell r="I738">
            <v>38895.375</v>
          </cell>
          <cell r="J738">
            <v>39052.729166666664</v>
          </cell>
          <cell r="K738" t="str">
            <v>NA</v>
          </cell>
          <cell r="L738">
            <v>0.13</v>
          </cell>
          <cell r="M738">
            <v>3</v>
          </cell>
          <cell r="N738">
            <v>0</v>
          </cell>
          <cell r="O738">
            <v>0</v>
          </cell>
          <cell r="P738">
            <v>0</v>
          </cell>
          <cell r="T738">
            <v>39052</v>
          </cell>
        </row>
        <row r="739">
          <cell r="B739" t="str">
            <v>DH.580.RT.01</v>
          </cell>
          <cell r="D739" t="str">
            <v>Relatório Técnico - Análise Téc. Sistema De Incêndio</v>
          </cell>
          <cell r="E739" t="str">
            <v>3 dias</v>
          </cell>
          <cell r="F739">
            <v>38890.375</v>
          </cell>
          <cell r="G739">
            <v>39050.333333333336</v>
          </cell>
          <cell r="H739" t="str">
            <v>NA</v>
          </cell>
          <cell r="I739">
            <v>38895.375</v>
          </cell>
          <cell r="J739">
            <v>39052.729166666664</v>
          </cell>
          <cell r="K739" t="str">
            <v>NA</v>
          </cell>
          <cell r="L739">
            <v>0.13</v>
          </cell>
          <cell r="M739">
            <v>3</v>
          </cell>
          <cell r="N739">
            <v>0</v>
          </cell>
          <cell r="O739">
            <v>0</v>
          </cell>
          <cell r="P739">
            <v>0</v>
          </cell>
          <cell r="Q739" t="str">
            <v>674II</v>
          </cell>
          <cell r="S739" t="str">
            <v>EQUIPE TUB</v>
          </cell>
          <cell r="T739">
            <v>39052</v>
          </cell>
        </row>
        <row r="740">
          <cell r="D740" t="str">
            <v>Elétrica</v>
          </cell>
          <cell r="E740" t="str">
            <v>4 dias</v>
          </cell>
          <cell r="F740">
            <v>38890.375</v>
          </cell>
          <cell r="G740">
            <v>39058.333333333336</v>
          </cell>
          <cell r="H740" t="str">
            <v>NA</v>
          </cell>
          <cell r="I740">
            <v>38904.375</v>
          </cell>
          <cell r="J740">
            <v>39063.729166666664</v>
          </cell>
          <cell r="K740" t="str">
            <v>NA</v>
          </cell>
          <cell r="L740">
            <v>0.09</v>
          </cell>
          <cell r="M740">
            <v>2</v>
          </cell>
          <cell r="N740">
            <v>0</v>
          </cell>
          <cell r="O740">
            <v>0</v>
          </cell>
          <cell r="P740">
            <v>0</v>
          </cell>
          <cell r="T740">
            <v>39063</v>
          </cell>
        </row>
        <row r="741">
          <cell r="D741" t="str">
            <v>Desenho De Detalhamento</v>
          </cell>
          <cell r="E741" t="str">
            <v>4 dias</v>
          </cell>
          <cell r="F741">
            <v>38890.375</v>
          </cell>
          <cell r="G741">
            <v>39058.333333333336</v>
          </cell>
          <cell r="H741" t="str">
            <v>NA</v>
          </cell>
          <cell r="I741">
            <v>38902.375</v>
          </cell>
          <cell r="J741">
            <v>39063.729166666664</v>
          </cell>
          <cell r="K741" t="str">
            <v>NA</v>
          </cell>
          <cell r="L741">
            <v>0.09</v>
          </cell>
          <cell r="M741">
            <v>2</v>
          </cell>
          <cell r="N741">
            <v>0</v>
          </cell>
          <cell r="O741">
            <v>0</v>
          </cell>
          <cell r="P741">
            <v>0</v>
          </cell>
          <cell r="T741">
            <v>39063</v>
          </cell>
        </row>
        <row r="742">
          <cell r="B742" t="str">
            <v>DE.580.DD.01</v>
          </cell>
          <cell r="D742" t="str">
            <v>Distribuição De Força e Aterramento</v>
          </cell>
          <cell r="E742" t="str">
            <v>4 dias</v>
          </cell>
          <cell r="F742">
            <v>38890.375</v>
          </cell>
          <cell r="G742">
            <v>39058.333333333336</v>
          </cell>
          <cell r="H742" t="str">
            <v>NA</v>
          </cell>
          <cell r="I742">
            <v>38896.375</v>
          </cell>
          <cell r="J742">
            <v>39063.729166666664</v>
          </cell>
          <cell r="K742" t="str">
            <v>NA</v>
          </cell>
          <cell r="L742">
            <v>0.04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731</v>
          </cell>
          <cell r="R742" t="str">
            <v>741II</v>
          </cell>
          <cell r="S742" t="str">
            <v>EQUIPE ELE</v>
          </cell>
          <cell r="T742">
            <v>39063</v>
          </cell>
        </row>
        <row r="743">
          <cell r="B743" t="str">
            <v>DE.580.DD.02</v>
          </cell>
          <cell r="D743" t="str">
            <v>Iluminação</v>
          </cell>
          <cell r="E743" t="str">
            <v>4 dias</v>
          </cell>
          <cell r="F743">
            <v>38896.375</v>
          </cell>
          <cell r="G743">
            <v>39058.333333333336</v>
          </cell>
          <cell r="H743" t="str">
            <v>NA</v>
          </cell>
          <cell r="I743">
            <v>38902.375</v>
          </cell>
          <cell r="J743">
            <v>39063.729166666664</v>
          </cell>
          <cell r="K743" t="str">
            <v>NA</v>
          </cell>
          <cell r="L743">
            <v>0.04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 t="str">
            <v>740II</v>
          </cell>
          <cell r="S743" t="str">
            <v>EQUIPE ELE</v>
          </cell>
          <cell r="T743">
            <v>39063</v>
          </cell>
        </row>
        <row r="744">
          <cell r="B744" t="str">
            <v>1.4.10</v>
          </cell>
          <cell r="C744" t="str">
            <v>590A</v>
          </cell>
          <cell r="D744" t="str">
            <v>Instalações Provisórias</v>
          </cell>
          <cell r="E744" t="str">
            <v>7 dias</v>
          </cell>
          <cell r="F744" t="str">
            <v>NA</v>
          </cell>
          <cell r="G744">
            <v>38951.333333333336</v>
          </cell>
          <cell r="H744" t="str">
            <v>NA</v>
          </cell>
          <cell r="I744" t="str">
            <v>NA</v>
          </cell>
          <cell r="J744">
            <v>38959.729166666664</v>
          </cell>
          <cell r="K744" t="str">
            <v>NA</v>
          </cell>
          <cell r="L744">
            <v>0.17</v>
          </cell>
          <cell r="M744">
            <v>4</v>
          </cell>
          <cell r="N744">
            <v>0</v>
          </cell>
          <cell r="O744">
            <v>0</v>
          </cell>
          <cell r="P744">
            <v>0</v>
          </cell>
          <cell r="T744">
            <v>38959</v>
          </cell>
        </row>
        <row r="745">
          <cell r="D745" t="str">
            <v>Projeto Detalhado</v>
          </cell>
          <cell r="E745" t="str">
            <v>7 dias</v>
          </cell>
          <cell r="F745" t="str">
            <v>NA</v>
          </cell>
          <cell r="G745">
            <v>38951.333333333336</v>
          </cell>
          <cell r="H745" t="str">
            <v>NA</v>
          </cell>
          <cell r="I745" t="str">
            <v>NA</v>
          </cell>
          <cell r="J745">
            <v>38959.729166666664</v>
          </cell>
          <cell r="K745" t="str">
            <v>NA</v>
          </cell>
          <cell r="L745">
            <v>0.17</v>
          </cell>
          <cell r="M745">
            <v>4</v>
          </cell>
          <cell r="N745">
            <v>0</v>
          </cell>
          <cell r="O745">
            <v>0</v>
          </cell>
          <cell r="P745">
            <v>0</v>
          </cell>
          <cell r="T745">
            <v>38959</v>
          </cell>
        </row>
        <row r="746">
          <cell r="D746" t="str">
            <v>Civil</v>
          </cell>
          <cell r="E746" t="str">
            <v>7 dias</v>
          </cell>
          <cell r="F746" t="str">
            <v>NA</v>
          </cell>
          <cell r="G746">
            <v>38951.333333333336</v>
          </cell>
          <cell r="H746" t="str">
            <v>NA</v>
          </cell>
          <cell r="I746" t="str">
            <v>NA</v>
          </cell>
          <cell r="J746">
            <v>38959.729166666664</v>
          </cell>
          <cell r="K746" t="str">
            <v>NA</v>
          </cell>
          <cell r="L746">
            <v>0.17</v>
          </cell>
          <cell r="M746">
            <v>4</v>
          </cell>
          <cell r="N746">
            <v>0</v>
          </cell>
          <cell r="O746">
            <v>0</v>
          </cell>
          <cell r="P746">
            <v>0</v>
          </cell>
          <cell r="T746">
            <v>38959</v>
          </cell>
        </row>
        <row r="747">
          <cell r="B747" t="str">
            <v>DC.590.DD.01</v>
          </cell>
          <cell r="D747" t="str">
            <v>Desenho De Detalhamento - Casas Populares</v>
          </cell>
          <cell r="E747" t="str">
            <v>7 dias</v>
          </cell>
          <cell r="F747" t="str">
            <v>NA</v>
          </cell>
          <cell r="G747">
            <v>38951.333333333336</v>
          </cell>
          <cell r="H747" t="str">
            <v>NA</v>
          </cell>
          <cell r="I747" t="str">
            <v>NA</v>
          </cell>
          <cell r="J747">
            <v>38959.729166666664</v>
          </cell>
          <cell r="K747" t="str">
            <v>NA</v>
          </cell>
          <cell r="L747">
            <v>0.17</v>
          </cell>
          <cell r="M747">
            <v>4</v>
          </cell>
          <cell r="N747">
            <v>0</v>
          </cell>
          <cell r="O747">
            <v>0</v>
          </cell>
          <cell r="P747">
            <v>0</v>
          </cell>
          <cell r="Q747" t="str">
            <v>16II+77 dias</v>
          </cell>
          <cell r="S747" t="str">
            <v>EQUIPE ARQ</v>
          </cell>
          <cell r="T747">
            <v>38959</v>
          </cell>
        </row>
      </sheetData>
      <sheetData sheetId="12" refreshError="1">
        <row r="3">
          <cell r="B3" t="str">
            <v>COD</v>
          </cell>
          <cell r="C3" t="str">
            <v>DESCRIÇÃO DO DOCUMENTO</v>
          </cell>
          <cell r="D3" t="str">
            <v>PROJ</v>
          </cell>
          <cell r="E3" t="str">
            <v>FORM</v>
          </cell>
          <cell r="F3" t="str">
            <v>Descrição Do Documento</v>
          </cell>
          <cell r="G3" t="str">
            <v>Cod</v>
          </cell>
          <cell r="H3" t="str">
            <v>Proj</v>
          </cell>
          <cell r="I3" t="str">
            <v>Form</v>
          </cell>
        </row>
        <row r="4">
          <cell r="B4" t="str">
            <v>AA</v>
          </cell>
          <cell r="C4" t="str">
            <v>AVALIAÇÃO</v>
          </cell>
          <cell r="F4" t="str">
            <v>Avaliação</v>
          </cell>
          <cell r="G4" t="str">
            <v>AA</v>
          </cell>
          <cell r="H4">
            <v>0</v>
          </cell>
          <cell r="I4">
            <v>0</v>
          </cell>
        </row>
        <row r="5">
          <cell r="B5" t="str">
            <v>AC</v>
          </cell>
          <cell r="C5" t="str">
            <v>RELATÓRIO DE AÇÃO CORRETIVA</v>
          </cell>
          <cell r="F5" t="str">
            <v>Relatório De Ação Corretiva</v>
          </cell>
          <cell r="G5" t="str">
            <v>AC</v>
          </cell>
          <cell r="H5">
            <v>0</v>
          </cell>
          <cell r="I5">
            <v>0</v>
          </cell>
        </row>
        <row r="6">
          <cell r="B6" t="str">
            <v>AD</v>
          </cell>
          <cell r="C6" t="str">
            <v>AUTORIZAÇÃO DE DESPESAS</v>
          </cell>
          <cell r="F6" t="str">
            <v>Autorização De Despesas</v>
          </cell>
          <cell r="G6" t="str">
            <v>AD</v>
          </cell>
          <cell r="H6">
            <v>0</v>
          </cell>
          <cell r="I6">
            <v>0</v>
          </cell>
        </row>
        <row r="7">
          <cell r="B7" t="str">
            <v>AF</v>
          </cell>
          <cell r="C7" t="str">
            <v>ANÁLISE COMPARATIVA DE AVANÇO FÍSICO / FINANCEIRO</v>
          </cell>
          <cell r="F7" t="str">
            <v>Análise Comparativa De Avanço Físico/ Financeiro</v>
          </cell>
          <cell r="G7" t="str">
            <v>AF</v>
          </cell>
          <cell r="H7">
            <v>0</v>
          </cell>
          <cell r="I7">
            <v>0</v>
          </cell>
        </row>
        <row r="8">
          <cell r="B8" t="str">
            <v>AG</v>
          </cell>
          <cell r="C8" t="str">
            <v>ALVARÁS E INSCRIÇÕES</v>
          </cell>
          <cell r="F8" t="str">
            <v>Alvarás E Inscrições</v>
          </cell>
          <cell r="G8" t="str">
            <v>AG</v>
          </cell>
          <cell r="H8">
            <v>0</v>
          </cell>
          <cell r="I8">
            <v>0</v>
          </cell>
        </row>
        <row r="9">
          <cell r="B9" t="str">
            <v>AJ</v>
          </cell>
          <cell r="C9" t="str">
            <v>ARRANJOS / LAYOUT’S / PLANO DIRETOR</v>
          </cell>
          <cell r="D9" t="str">
            <v>BAS</v>
          </cell>
          <cell r="E9" t="str">
            <v>DES</v>
          </cell>
          <cell r="F9" t="str">
            <v>Arranjos/ Layout’s/ Plano Diretor</v>
          </cell>
          <cell r="G9" t="str">
            <v>AJ</v>
          </cell>
          <cell r="H9" t="str">
            <v>BAS</v>
          </cell>
          <cell r="I9" t="str">
            <v>DES</v>
          </cell>
        </row>
        <row r="10">
          <cell r="B10" t="str">
            <v>AL</v>
          </cell>
          <cell r="C10" t="str">
            <v>RELATÓRIO DE ANÁLISE CRÍTICA</v>
          </cell>
          <cell r="F10" t="str">
            <v>Relatório De Análise Crítica</v>
          </cell>
          <cell r="G10" t="str">
            <v>AL</v>
          </cell>
          <cell r="H10">
            <v>0</v>
          </cell>
          <cell r="I10">
            <v>0</v>
          </cell>
        </row>
        <row r="11">
          <cell r="B11" t="str">
            <v>AP</v>
          </cell>
          <cell r="C11" t="str">
            <v>RELATÓRIO DE ALTERAÇÃO DE PROJETO</v>
          </cell>
          <cell r="D11" t="str">
            <v>DET</v>
          </cell>
          <cell r="E11" t="str">
            <v>DOC</v>
          </cell>
          <cell r="F11" t="str">
            <v>Relatório De Alteração De Projeto</v>
          </cell>
          <cell r="G11" t="str">
            <v>AP</v>
          </cell>
          <cell r="H11" t="str">
            <v>DET</v>
          </cell>
          <cell r="I11" t="str">
            <v>DOC</v>
          </cell>
        </row>
        <row r="12">
          <cell r="B12" t="str">
            <v>AR</v>
          </cell>
          <cell r="C12" t="str">
            <v>ATA DE REUNIÃO</v>
          </cell>
          <cell r="F12" t="str">
            <v>Ata De Reunião</v>
          </cell>
          <cell r="G12" t="str">
            <v>AR</v>
          </cell>
          <cell r="H12">
            <v>0</v>
          </cell>
          <cell r="I12">
            <v>0</v>
          </cell>
        </row>
        <row r="13">
          <cell r="B13" t="str">
            <v>AT</v>
          </cell>
          <cell r="C13" t="str">
            <v>ATESTADO</v>
          </cell>
          <cell r="F13" t="str">
            <v>Atestado</v>
          </cell>
          <cell r="G13" t="str">
            <v>AT</v>
          </cell>
          <cell r="H13">
            <v>0</v>
          </cell>
          <cell r="I13">
            <v>0</v>
          </cell>
        </row>
        <row r="14">
          <cell r="B14" t="str">
            <v>AU</v>
          </cell>
          <cell r="C14" t="str">
            <v>RELATÓRIO DE AUDITORIA</v>
          </cell>
          <cell r="F14" t="str">
            <v>Relatório De Auditoria</v>
          </cell>
          <cell r="G14" t="str">
            <v>AU</v>
          </cell>
          <cell r="H14">
            <v>0</v>
          </cell>
          <cell r="I14">
            <v>0</v>
          </cell>
        </row>
        <row r="15">
          <cell r="B15" t="str">
            <v>BC</v>
          </cell>
          <cell r="C15" t="str">
            <v>BOLETIM DE CAIXA</v>
          </cell>
          <cell r="F15" t="str">
            <v>Boletim De Caixa</v>
          </cell>
          <cell r="G15" t="str">
            <v>BC</v>
          </cell>
          <cell r="H15">
            <v>0</v>
          </cell>
          <cell r="I15">
            <v>0</v>
          </cell>
        </row>
        <row r="16">
          <cell r="B16" t="str">
            <v>BD</v>
          </cell>
          <cell r="C16" t="str">
            <v>BANCO DE DADOS</v>
          </cell>
          <cell r="F16" t="str">
            <v>Banco De Dados</v>
          </cell>
          <cell r="G16" t="str">
            <v>BD</v>
          </cell>
          <cell r="H16">
            <v>0</v>
          </cell>
          <cell r="I16">
            <v>0</v>
          </cell>
        </row>
        <row r="17">
          <cell r="B17" t="str">
            <v>BF</v>
          </cell>
          <cell r="C17" t="str">
            <v>BENEFÍCIOS</v>
          </cell>
          <cell r="F17" t="str">
            <v>Benefícios</v>
          </cell>
          <cell r="G17" t="str">
            <v>BF</v>
          </cell>
          <cell r="H17">
            <v>0</v>
          </cell>
          <cell r="I17">
            <v>0</v>
          </cell>
        </row>
        <row r="18">
          <cell r="B18" t="str">
            <v>BL</v>
          </cell>
          <cell r="C18" t="str">
            <v>BALANÇO DE MASSAS</v>
          </cell>
          <cell r="D18" t="str">
            <v>BAS</v>
          </cell>
          <cell r="E18" t="str">
            <v>DES</v>
          </cell>
          <cell r="F18" t="str">
            <v>Balanço De Massas</v>
          </cell>
          <cell r="G18" t="str">
            <v>BL</v>
          </cell>
          <cell r="H18" t="str">
            <v>BAS</v>
          </cell>
          <cell r="I18" t="str">
            <v>DES</v>
          </cell>
        </row>
        <row r="19">
          <cell r="B19" t="str">
            <v>BM</v>
          </cell>
          <cell r="C19" t="str">
            <v>BOLETIM DE MEDIÇÃO</v>
          </cell>
          <cell r="F19" t="str">
            <v>Boletim De Medição</v>
          </cell>
          <cell r="G19" t="str">
            <v>BM</v>
          </cell>
          <cell r="H19">
            <v>0</v>
          </cell>
          <cell r="I19">
            <v>0</v>
          </cell>
        </row>
        <row r="20">
          <cell r="B20" t="str">
            <v>BS</v>
          </cell>
          <cell r="C20" t="str">
            <v>BOLETIM DE ACOMPANHAMENTO DE SERVIÇOS</v>
          </cell>
          <cell r="F20" t="str">
            <v>Boletim De Acompanhamento De Serviços</v>
          </cell>
          <cell r="G20" t="str">
            <v>BS</v>
          </cell>
          <cell r="H20">
            <v>0</v>
          </cell>
          <cell r="I20">
            <v>0</v>
          </cell>
        </row>
        <row r="21">
          <cell r="B21" t="str">
            <v>BU</v>
          </cell>
          <cell r="C21" t="str">
            <v>BALANÇO DE UTILIDADES</v>
          </cell>
          <cell r="D21" t="str">
            <v>BAS</v>
          </cell>
          <cell r="E21" t="str">
            <v>DES</v>
          </cell>
          <cell r="F21" t="str">
            <v>Balanço De Utilidades</v>
          </cell>
          <cell r="G21" t="str">
            <v>BU</v>
          </cell>
          <cell r="H21" t="str">
            <v>BAS</v>
          </cell>
          <cell r="I21" t="str">
            <v>DES</v>
          </cell>
        </row>
        <row r="22">
          <cell r="B22" t="str">
            <v>CA</v>
          </cell>
          <cell r="C22" t="str">
            <v>CARTA</v>
          </cell>
          <cell r="F22" t="str">
            <v>Carta</v>
          </cell>
          <cell r="G22" t="str">
            <v>CA</v>
          </cell>
          <cell r="H22">
            <v>0</v>
          </cell>
          <cell r="I22">
            <v>0</v>
          </cell>
        </row>
        <row r="23">
          <cell r="B23" t="str">
            <v>CE</v>
          </cell>
          <cell r="C23" t="str">
            <v>CONFIRMAÇÃO DE ENTENDIMENTO TELEFÔNICO</v>
          </cell>
          <cell r="F23" t="str">
            <v>Confirmação De Entendimento Telefônico</v>
          </cell>
          <cell r="G23" t="str">
            <v>CE</v>
          </cell>
          <cell r="H23">
            <v>0</v>
          </cell>
          <cell r="I23">
            <v>0</v>
          </cell>
        </row>
        <row r="24">
          <cell r="B24" t="str">
            <v>CF</v>
          </cell>
          <cell r="C24" t="str">
            <v>CADASTRO DE FORNECEDORES</v>
          </cell>
          <cell r="F24" t="str">
            <v>Cadastro De Fornecedores</v>
          </cell>
          <cell r="G24" t="str">
            <v>CF</v>
          </cell>
          <cell r="H24">
            <v>0</v>
          </cell>
          <cell r="I24">
            <v>0</v>
          </cell>
        </row>
        <row r="25">
          <cell r="B25" t="str">
            <v>CH</v>
          </cell>
          <cell r="C25" t="str">
            <v>CIPA/ ACIDENTE DO TRABALHO</v>
          </cell>
          <cell r="F25" t="str">
            <v>Cipa/ Acidente Do Trabalho</v>
          </cell>
          <cell r="G25" t="str">
            <v>CH</v>
          </cell>
          <cell r="H25">
            <v>0</v>
          </cell>
          <cell r="I25">
            <v>0</v>
          </cell>
        </row>
        <row r="26">
          <cell r="B26" t="str">
            <v>CI</v>
          </cell>
          <cell r="C26" t="str">
            <v>CORRESPONDÊNCIA INTERNA</v>
          </cell>
          <cell r="F26" t="str">
            <v>Correspondência Interna</v>
          </cell>
          <cell r="G26" t="str">
            <v>CI</v>
          </cell>
          <cell r="H26">
            <v>0</v>
          </cell>
          <cell r="I26">
            <v>0</v>
          </cell>
        </row>
        <row r="27">
          <cell r="B27" t="str">
            <v>CM</v>
          </cell>
          <cell r="C27" t="str">
            <v>CRITÉRIO DE MEDIÇÃO DE SERVIÇO</v>
          </cell>
          <cell r="D27" t="str">
            <v>BAS</v>
          </cell>
          <cell r="E27" t="str">
            <v>DOC</v>
          </cell>
          <cell r="F27" t="str">
            <v>Critério De Medição De Serviço</v>
          </cell>
          <cell r="G27" t="str">
            <v>CM</v>
          </cell>
          <cell r="H27" t="str">
            <v>BAS</v>
          </cell>
          <cell r="I27" t="str">
            <v>DOC</v>
          </cell>
        </row>
        <row r="28">
          <cell r="B28" t="str">
            <v>CN</v>
          </cell>
          <cell r="C28" t="str">
            <v>COMUNICAÇÃO DE NÃO CONFORMIDADE</v>
          </cell>
          <cell r="F28" t="str">
            <v>Comunicação De Não Conformidade</v>
          </cell>
          <cell r="G28" t="str">
            <v>CN</v>
          </cell>
          <cell r="H28">
            <v>0</v>
          </cell>
          <cell r="I28">
            <v>0</v>
          </cell>
        </row>
        <row r="29">
          <cell r="B29" t="str">
            <v>CP</v>
          </cell>
          <cell r="C29" t="str">
            <v>CRITÉRIO DE PROJETO</v>
          </cell>
          <cell r="D29" t="str">
            <v>BAS</v>
          </cell>
          <cell r="E29" t="str">
            <v>DOC</v>
          </cell>
          <cell r="F29" t="str">
            <v>Critério De Projeto</v>
          </cell>
          <cell r="G29" t="str">
            <v>CP</v>
          </cell>
          <cell r="H29" t="str">
            <v>BAS</v>
          </cell>
          <cell r="I29" t="str">
            <v>DOC</v>
          </cell>
        </row>
        <row r="30">
          <cell r="B30" t="str">
            <v>CR</v>
          </cell>
          <cell r="C30" t="str">
            <v>CRONOGRAMA</v>
          </cell>
          <cell r="F30" t="str">
            <v>Cronograma</v>
          </cell>
          <cell r="G30" t="str">
            <v>CR</v>
          </cell>
          <cell r="H30">
            <v>0</v>
          </cell>
          <cell r="I30">
            <v>0</v>
          </cell>
        </row>
        <row r="31">
          <cell r="B31" t="str">
            <v>CT</v>
          </cell>
          <cell r="C31" t="str">
            <v>CONTRATO</v>
          </cell>
          <cell r="F31" t="str">
            <v>Contrato</v>
          </cell>
          <cell r="G31" t="str">
            <v>CT</v>
          </cell>
          <cell r="H31">
            <v>0</v>
          </cell>
          <cell r="I31">
            <v>0</v>
          </cell>
        </row>
        <row r="32">
          <cell r="B32" t="str">
            <v>CT</v>
          </cell>
          <cell r="C32" t="str">
            <v>CONTRATO</v>
          </cell>
          <cell r="F32" t="str">
            <v>Contrato</v>
          </cell>
          <cell r="G32" t="str">
            <v>CT</v>
          </cell>
          <cell r="H32">
            <v>0</v>
          </cell>
          <cell r="I32">
            <v>0</v>
          </cell>
        </row>
        <row r="33">
          <cell r="B33" t="str">
            <v>DA</v>
          </cell>
          <cell r="C33" t="str">
            <v>DESCRIÇÃO E ANÁLISE DE CARGOS</v>
          </cell>
          <cell r="F33" t="str">
            <v>Descrição E Análise De Cargos</v>
          </cell>
          <cell r="G33" t="str">
            <v>DA</v>
          </cell>
          <cell r="H33">
            <v>0</v>
          </cell>
          <cell r="I33">
            <v>0</v>
          </cell>
        </row>
        <row r="34">
          <cell r="B34" t="str">
            <v>DB</v>
          </cell>
          <cell r="C34" t="str">
            <v>DESENHO BÁSICO</v>
          </cell>
          <cell r="D34" t="str">
            <v>BAS</v>
          </cell>
          <cell r="E34" t="str">
            <v>DES</v>
          </cell>
          <cell r="F34" t="str">
            <v>Desenho Básico</v>
          </cell>
          <cell r="G34" t="str">
            <v>DB</v>
          </cell>
          <cell r="H34" t="str">
            <v>BAS</v>
          </cell>
          <cell r="I34" t="str">
            <v>DES</v>
          </cell>
        </row>
        <row r="35">
          <cell r="B35" t="str">
            <v>DC</v>
          </cell>
          <cell r="C35" t="str">
            <v>DOSSIÊ PARCEIROS / CLIENTES / FORNECEDORES</v>
          </cell>
          <cell r="F35" t="str">
            <v>Dossiê Parceiros/ Clientes/ Fornecedores</v>
          </cell>
          <cell r="G35" t="str">
            <v>DC</v>
          </cell>
          <cell r="H35">
            <v>0</v>
          </cell>
          <cell r="I35">
            <v>0</v>
          </cell>
        </row>
        <row r="36">
          <cell r="B36" t="str">
            <v>DD</v>
          </cell>
          <cell r="C36" t="str">
            <v>DESENHO DE DETALHAMENTO</v>
          </cell>
          <cell r="D36" t="str">
            <v>DET</v>
          </cell>
          <cell r="E36" t="str">
            <v>DES</v>
          </cell>
          <cell r="F36" t="str">
            <v>Desenho De Detalhamento</v>
          </cell>
          <cell r="G36" t="str">
            <v>DD</v>
          </cell>
          <cell r="H36" t="str">
            <v>DET</v>
          </cell>
          <cell r="I36" t="str">
            <v>DES</v>
          </cell>
        </row>
        <row r="37">
          <cell r="B37" t="str">
            <v>DE</v>
          </cell>
          <cell r="C37" t="str">
            <v>DETALHES TÍPICOS</v>
          </cell>
          <cell r="D37" t="str">
            <v>DET</v>
          </cell>
          <cell r="E37" t="str">
            <v>DES</v>
          </cell>
          <cell r="F37" t="str">
            <v>Detalhes Típicos</v>
          </cell>
          <cell r="G37" t="str">
            <v>DE</v>
          </cell>
          <cell r="H37" t="str">
            <v>DET</v>
          </cell>
          <cell r="I37" t="str">
            <v>DES</v>
          </cell>
        </row>
        <row r="38">
          <cell r="B38" t="str">
            <v>DF</v>
          </cell>
          <cell r="C38" t="str">
            <v>DIAGRAMA FUNCIONAL</v>
          </cell>
          <cell r="D38" t="str">
            <v>DET</v>
          </cell>
          <cell r="E38" t="str">
            <v>DES</v>
          </cell>
          <cell r="F38" t="str">
            <v>Diagrama Funcional</v>
          </cell>
          <cell r="G38" t="str">
            <v>DF</v>
          </cell>
          <cell r="H38" t="str">
            <v>DET</v>
          </cell>
          <cell r="I38" t="str">
            <v>DES</v>
          </cell>
        </row>
        <row r="39">
          <cell r="B39" t="str">
            <v>DH</v>
          </cell>
          <cell r="C39" t="str">
            <v>DIAGRAMA DE MALHA (INSTRUMENTAÇÃO)</v>
          </cell>
          <cell r="D39" t="str">
            <v>BAS</v>
          </cell>
          <cell r="E39" t="str">
            <v>DES</v>
          </cell>
          <cell r="F39" t="str">
            <v>Diagrama De Malha (Instrumentação)</v>
          </cell>
          <cell r="G39" t="str">
            <v>DH</v>
          </cell>
          <cell r="H39" t="str">
            <v>BAS</v>
          </cell>
          <cell r="I39" t="str">
            <v>DES</v>
          </cell>
        </row>
        <row r="40">
          <cell r="B40" t="str">
            <v>DI</v>
          </cell>
          <cell r="C40" t="str">
            <v>DIAGRAMA DE INTERLIGAÇÃO</v>
          </cell>
          <cell r="D40" t="str">
            <v>DET</v>
          </cell>
          <cell r="E40" t="str">
            <v>DES</v>
          </cell>
          <cell r="F40" t="str">
            <v>Diagrama De Interligação</v>
          </cell>
          <cell r="G40" t="str">
            <v>DI</v>
          </cell>
          <cell r="H40" t="str">
            <v>DET</v>
          </cell>
          <cell r="I40" t="str">
            <v>DES</v>
          </cell>
        </row>
        <row r="41">
          <cell r="B41" t="str">
            <v>DL</v>
          </cell>
          <cell r="C41" t="str">
            <v>DIAGRAMA LÓGICO</v>
          </cell>
          <cell r="D41" t="str">
            <v>BAS</v>
          </cell>
          <cell r="E41" t="str">
            <v>DES</v>
          </cell>
          <cell r="F41" t="str">
            <v>Diagrama Lógico</v>
          </cell>
          <cell r="G41" t="str">
            <v>DL</v>
          </cell>
          <cell r="H41" t="str">
            <v>BAS</v>
          </cell>
          <cell r="I41" t="str">
            <v>DES</v>
          </cell>
        </row>
        <row r="42">
          <cell r="B42" t="str">
            <v>DM</v>
          </cell>
          <cell r="C42" t="str">
            <v>DIAGRAMA DE MONTAGEM</v>
          </cell>
          <cell r="D42" t="str">
            <v>DET</v>
          </cell>
          <cell r="E42" t="str">
            <v>DES</v>
          </cell>
          <cell r="F42" t="str">
            <v>Diagrama De Montagem</v>
          </cell>
          <cell r="G42" t="str">
            <v>DM</v>
          </cell>
          <cell r="H42" t="str">
            <v>DET</v>
          </cell>
          <cell r="I42" t="str">
            <v>DES</v>
          </cell>
        </row>
        <row r="43">
          <cell r="B43" t="str">
            <v>DP</v>
          </cell>
          <cell r="C43" t="str">
            <v>DESENHO DE PROJETO</v>
          </cell>
          <cell r="D43" t="str">
            <v>BAS</v>
          </cell>
          <cell r="E43" t="str">
            <v>DES</v>
          </cell>
          <cell r="F43" t="str">
            <v>Desenho De Projeto</v>
          </cell>
          <cell r="G43" t="str">
            <v>DP</v>
          </cell>
          <cell r="H43" t="str">
            <v>BAS</v>
          </cell>
          <cell r="I43" t="str">
            <v>DES</v>
          </cell>
        </row>
        <row r="44">
          <cell r="B44" t="str">
            <v>DT</v>
          </cell>
          <cell r="C44" t="str">
            <v>DIAGRAMA TRIFILAR</v>
          </cell>
          <cell r="D44" t="str">
            <v>DET</v>
          </cell>
          <cell r="E44" t="str">
            <v>DES</v>
          </cell>
          <cell r="F44" t="str">
            <v>Diagrama Trifilar</v>
          </cell>
          <cell r="G44" t="str">
            <v>DT</v>
          </cell>
          <cell r="H44" t="str">
            <v>DET</v>
          </cell>
          <cell r="I44" t="str">
            <v>DES</v>
          </cell>
        </row>
        <row r="45">
          <cell r="B45" t="str">
            <v>DU</v>
          </cell>
          <cell r="C45" t="str">
            <v>DIAGRAMA UNIFILAR</v>
          </cell>
          <cell r="D45" t="str">
            <v>DET</v>
          </cell>
          <cell r="E45" t="str">
            <v>DES</v>
          </cell>
          <cell r="F45" t="str">
            <v>Diagrama Unifilar</v>
          </cell>
          <cell r="G45" t="str">
            <v>DU</v>
          </cell>
          <cell r="H45" t="str">
            <v>DET</v>
          </cell>
          <cell r="I45" t="str">
            <v>DES</v>
          </cell>
        </row>
        <row r="46">
          <cell r="B46" t="str">
            <v>DV</v>
          </cell>
          <cell r="C46" t="str">
            <v>DIVERSOS</v>
          </cell>
          <cell r="F46" t="str">
            <v>Diversos</v>
          </cell>
          <cell r="G46" t="str">
            <v>DV</v>
          </cell>
          <cell r="H46">
            <v>0</v>
          </cell>
          <cell r="I46">
            <v>0</v>
          </cell>
        </row>
        <row r="47">
          <cell r="B47" t="str">
            <v>EA</v>
          </cell>
          <cell r="C47" t="str">
            <v>ESTRUTURA ANALÍTICA DE PROJETO – EAP</v>
          </cell>
          <cell r="F47" t="str">
            <v>Estrutura Analítica De Projeto – Eap</v>
          </cell>
          <cell r="G47" t="str">
            <v>EA</v>
          </cell>
          <cell r="H47">
            <v>0</v>
          </cell>
          <cell r="I47">
            <v>0</v>
          </cell>
        </row>
        <row r="48">
          <cell r="B48" t="str">
            <v>ED</v>
          </cell>
          <cell r="C48" t="str">
            <v>ESTUDOS / PLANOS</v>
          </cell>
          <cell r="D48" t="str">
            <v>BAS</v>
          </cell>
          <cell r="E48" t="str">
            <v>DOC</v>
          </cell>
          <cell r="F48" t="str">
            <v>Estudos / Planos</v>
          </cell>
          <cell r="G48" t="str">
            <v>ED</v>
          </cell>
          <cell r="H48" t="str">
            <v>BAS</v>
          </cell>
          <cell r="I48" t="str">
            <v>DOC</v>
          </cell>
        </row>
        <row r="49">
          <cell r="B49" t="str">
            <v>EM</v>
          </cell>
          <cell r="C49" t="str">
            <v>E-MAIL</v>
          </cell>
          <cell r="F49" t="str">
            <v>E-Mail</v>
          </cell>
          <cell r="G49" t="str">
            <v>EM</v>
          </cell>
          <cell r="H49">
            <v>0</v>
          </cell>
          <cell r="I49">
            <v>0</v>
          </cell>
        </row>
        <row r="50">
          <cell r="B50" t="str">
            <v>ES</v>
          </cell>
          <cell r="C50" t="str">
            <v>RELAÇÃO DE ENTRADAS / SAÍDAS</v>
          </cell>
          <cell r="D50" t="str">
            <v>DET</v>
          </cell>
          <cell r="E50" t="str">
            <v>DES</v>
          </cell>
          <cell r="F50" t="str">
            <v>Relação De Entradas/ Saídas</v>
          </cell>
          <cell r="G50" t="str">
            <v>ES</v>
          </cell>
          <cell r="H50" t="str">
            <v>DET</v>
          </cell>
          <cell r="I50" t="str">
            <v>DES</v>
          </cell>
        </row>
        <row r="51">
          <cell r="B51" t="str">
            <v>ET</v>
          </cell>
          <cell r="C51" t="str">
            <v>ESPECIFICAÇÃO TÉCNICA</v>
          </cell>
          <cell r="D51" t="str">
            <v>BAS</v>
          </cell>
          <cell r="E51" t="str">
            <v>DOC</v>
          </cell>
          <cell r="F51" t="str">
            <v>Especificação Técnica</v>
          </cell>
          <cell r="G51" t="str">
            <v>ET</v>
          </cell>
          <cell r="H51" t="str">
            <v>BAS</v>
          </cell>
          <cell r="I51" t="str">
            <v>DOC</v>
          </cell>
        </row>
        <row r="52">
          <cell r="B52" t="str">
            <v>EX</v>
          </cell>
          <cell r="C52" t="str">
            <v>PROGRAMA EXECUTÁVEL</v>
          </cell>
          <cell r="F52" t="str">
            <v>Programa Executável</v>
          </cell>
          <cell r="G52" t="str">
            <v>EX</v>
          </cell>
          <cell r="H52">
            <v>0</v>
          </cell>
          <cell r="I52">
            <v>0</v>
          </cell>
        </row>
        <row r="53">
          <cell r="B53" t="str">
            <v>FA</v>
          </cell>
          <cell r="C53" t="str">
            <v>FICHA DE ALTERAÇÃO DE FUNÇÃO E SALÁRIO (FAFS)</v>
          </cell>
          <cell r="F53" t="str">
            <v>Ficha De Alteração De Função E Salário (Fafs)</v>
          </cell>
          <cell r="G53" t="str">
            <v>FA</v>
          </cell>
          <cell r="H53">
            <v>0</v>
          </cell>
          <cell r="I53">
            <v>0</v>
          </cell>
        </row>
        <row r="54">
          <cell r="B54" t="str">
            <v>FD</v>
          </cell>
          <cell r="C54" t="str">
            <v>FOLHA DE DADOS</v>
          </cell>
          <cell r="D54" t="str">
            <v>BAS</v>
          </cell>
          <cell r="E54" t="str">
            <v>DOC</v>
          </cell>
          <cell r="F54" t="str">
            <v>Folha De Dados</v>
          </cell>
          <cell r="G54" t="str">
            <v>FD</v>
          </cell>
          <cell r="H54" t="str">
            <v>BAS</v>
          </cell>
          <cell r="I54" t="str">
            <v>DOC</v>
          </cell>
        </row>
        <row r="55">
          <cell r="B55" t="str">
            <v>FE</v>
          </cell>
          <cell r="C55" t="str">
            <v>FLUXOGRAMA DE ENGENHARIA</v>
          </cell>
          <cell r="D55" t="str">
            <v>BAS</v>
          </cell>
          <cell r="E55" t="str">
            <v>DES</v>
          </cell>
          <cell r="F55" t="str">
            <v>Fluxograma De Engenharia</v>
          </cell>
          <cell r="G55" t="str">
            <v>FE</v>
          </cell>
          <cell r="H55" t="str">
            <v>BAS</v>
          </cell>
          <cell r="I55" t="str">
            <v>DES</v>
          </cell>
        </row>
        <row r="56">
          <cell r="B56" t="str">
            <v>FG</v>
          </cell>
          <cell r="C56" t="str">
            <v>FLUXOGRAMA (GERAL)</v>
          </cell>
          <cell r="D56" t="str">
            <v>BAS</v>
          </cell>
          <cell r="E56" t="str">
            <v>DES</v>
          </cell>
          <cell r="F56" t="str">
            <v>Fluxograma (Geral)</v>
          </cell>
          <cell r="G56" t="str">
            <v>FG</v>
          </cell>
          <cell r="H56" t="str">
            <v>BAS</v>
          </cell>
          <cell r="I56" t="str">
            <v>DES</v>
          </cell>
        </row>
        <row r="57">
          <cell r="B57" t="str">
            <v>FL</v>
          </cell>
          <cell r="C57" t="str">
            <v>RELATÓRIO FLUXO DE CAIXA</v>
          </cell>
          <cell r="F57" t="str">
            <v>Relatório Fluxo De Caixa</v>
          </cell>
          <cell r="G57" t="str">
            <v>FL</v>
          </cell>
          <cell r="H57">
            <v>0</v>
          </cell>
          <cell r="I57">
            <v>0</v>
          </cell>
        </row>
        <row r="58">
          <cell r="B58" t="str">
            <v>FO</v>
          </cell>
          <cell r="C58" t="str">
            <v>PROGRAMA FONTE</v>
          </cell>
          <cell r="F58" t="str">
            <v>Programa Fonte</v>
          </cell>
          <cell r="G58" t="str">
            <v>FO</v>
          </cell>
          <cell r="H58">
            <v>0</v>
          </cell>
          <cell r="I58">
            <v>0</v>
          </cell>
        </row>
        <row r="59">
          <cell r="B59" t="str">
            <v>FP</v>
          </cell>
          <cell r="C59" t="str">
            <v>FLUXOGRAMA DE PROCESSO</v>
          </cell>
          <cell r="D59" t="str">
            <v>BAS</v>
          </cell>
          <cell r="E59" t="str">
            <v>DES</v>
          </cell>
          <cell r="F59" t="str">
            <v>Fluxograma De Processo</v>
          </cell>
          <cell r="G59" t="str">
            <v>FP</v>
          </cell>
          <cell r="H59" t="str">
            <v>BAS</v>
          </cell>
          <cell r="I59" t="str">
            <v>DES</v>
          </cell>
        </row>
        <row r="60">
          <cell r="B60" t="str">
            <v>FT</v>
          </cell>
          <cell r="C60" t="str">
            <v>FATURAS / NOTAS FISCAIS</v>
          </cell>
          <cell r="F60" t="str">
            <v>Faturas/ Notas Fiscais</v>
          </cell>
          <cell r="G60" t="str">
            <v>FT</v>
          </cell>
          <cell r="H60">
            <v>0</v>
          </cell>
          <cell r="I60">
            <v>0</v>
          </cell>
        </row>
        <row r="61">
          <cell r="B61" t="str">
            <v>FX</v>
          </cell>
          <cell r="C61" t="str">
            <v>FAX</v>
          </cell>
          <cell r="F61" t="str">
            <v>Fax</v>
          </cell>
          <cell r="G61" t="str">
            <v>FX</v>
          </cell>
          <cell r="H61">
            <v>0</v>
          </cell>
          <cell r="I61">
            <v>0</v>
          </cell>
        </row>
        <row r="62">
          <cell r="B62" t="str">
            <v>GF</v>
          </cell>
          <cell r="C62" t="str">
            <v>GRÁFICO</v>
          </cell>
          <cell r="F62" t="str">
            <v>Gráfico</v>
          </cell>
          <cell r="G62" t="str">
            <v>GF</v>
          </cell>
          <cell r="H62">
            <v>0</v>
          </cell>
          <cell r="I62">
            <v>0</v>
          </cell>
        </row>
        <row r="63">
          <cell r="B63" t="str">
            <v>GR</v>
          </cell>
          <cell r="C63" t="str">
            <v>GUIA DE REMESSA DE DOCUMENTOS</v>
          </cell>
          <cell r="F63" t="str">
            <v>Guia De Remessa De Documentos</v>
          </cell>
          <cell r="G63" t="str">
            <v>GR</v>
          </cell>
          <cell r="H63">
            <v>0</v>
          </cell>
          <cell r="I63">
            <v>0</v>
          </cell>
        </row>
        <row r="64">
          <cell r="B64" t="str">
            <v>HI</v>
          </cell>
          <cell r="C64" t="str">
            <v>HISTOGRAMA</v>
          </cell>
          <cell r="F64" t="str">
            <v>Histograma</v>
          </cell>
          <cell r="G64" t="str">
            <v>HI</v>
          </cell>
          <cell r="H64">
            <v>0</v>
          </cell>
          <cell r="I64">
            <v>0</v>
          </cell>
        </row>
        <row r="65">
          <cell r="B65" t="str">
            <v>HW</v>
          </cell>
          <cell r="C65" t="str">
            <v>FICHA DE HARDWARE</v>
          </cell>
          <cell r="F65" t="str">
            <v>Ficha De Hardware</v>
          </cell>
          <cell r="G65" t="str">
            <v>HW</v>
          </cell>
          <cell r="H65">
            <v>0</v>
          </cell>
          <cell r="I65">
            <v>0</v>
          </cell>
        </row>
        <row r="66">
          <cell r="B66" t="str">
            <v>IN</v>
          </cell>
          <cell r="C66" t="str">
            <v>CONTRATO SOCIAL E ALTERAÇÕES</v>
          </cell>
          <cell r="F66" t="str">
            <v>Contrato Social E Alterações</v>
          </cell>
          <cell r="G66" t="str">
            <v>IN</v>
          </cell>
          <cell r="H66">
            <v>0</v>
          </cell>
          <cell r="I66">
            <v>0</v>
          </cell>
        </row>
        <row r="67">
          <cell r="B67" t="str">
            <v>IS</v>
          </cell>
          <cell r="C67" t="str">
            <v>ISOMÉTRICO</v>
          </cell>
          <cell r="D67" t="str">
            <v>DET</v>
          </cell>
          <cell r="E67" t="str">
            <v>DES</v>
          </cell>
          <cell r="F67" t="str">
            <v>Isométrico</v>
          </cell>
          <cell r="G67" t="str">
            <v>IS</v>
          </cell>
          <cell r="H67" t="str">
            <v>DET</v>
          </cell>
          <cell r="I67" t="str">
            <v>DES</v>
          </cell>
        </row>
        <row r="68">
          <cell r="B68" t="str">
            <v>IT</v>
          </cell>
          <cell r="C68" t="str">
            <v>INSTRUÇÃO DE TRABALHO</v>
          </cell>
          <cell r="F68" t="str">
            <v>Instrução De Trabalho</v>
          </cell>
          <cell r="G68" t="str">
            <v>IT</v>
          </cell>
          <cell r="H68">
            <v>0</v>
          </cell>
          <cell r="I68">
            <v>0</v>
          </cell>
        </row>
        <row r="69">
          <cell r="B69" t="str">
            <v>LC</v>
          </cell>
          <cell r="C69" t="str">
            <v>LISTA DE LINHAS / CABOS</v>
          </cell>
          <cell r="D69" t="str">
            <v>DET</v>
          </cell>
          <cell r="E69" t="str">
            <v>DOC</v>
          </cell>
          <cell r="F69" t="str">
            <v>Lista De Linhas/ Cabos</v>
          </cell>
          <cell r="G69" t="str">
            <v>LC</v>
          </cell>
          <cell r="H69" t="str">
            <v>DET</v>
          </cell>
          <cell r="I69" t="str">
            <v>DOC</v>
          </cell>
        </row>
        <row r="70">
          <cell r="B70" t="str">
            <v>LD</v>
          </cell>
          <cell r="C70" t="str">
            <v>LISTA DE DOCUMENTOS</v>
          </cell>
          <cell r="F70" t="str">
            <v>Lista De Documentos</v>
          </cell>
          <cell r="G70" t="str">
            <v>LD</v>
          </cell>
          <cell r="H70">
            <v>0</v>
          </cell>
          <cell r="I70">
            <v>0</v>
          </cell>
        </row>
        <row r="71">
          <cell r="B71" t="str">
            <v>LE</v>
          </cell>
          <cell r="C71" t="str">
            <v>LISTA DE EQUIPAMENTOS / INSTRUMENTOS</v>
          </cell>
          <cell r="D71" t="str">
            <v>BAS</v>
          </cell>
          <cell r="E71" t="str">
            <v>DOC</v>
          </cell>
          <cell r="F71" t="str">
            <v>Lista De Equipamentos / Instrumentos</v>
          </cell>
          <cell r="G71" t="str">
            <v>LE</v>
          </cell>
          <cell r="H71" t="str">
            <v>BAS</v>
          </cell>
          <cell r="I71" t="str">
            <v>DOC</v>
          </cell>
        </row>
        <row r="72">
          <cell r="B72" t="str">
            <v>LF</v>
          </cell>
          <cell r="C72" t="str">
            <v>LISTA DE FERROS</v>
          </cell>
          <cell r="D72" t="str">
            <v>DET</v>
          </cell>
          <cell r="E72" t="str">
            <v>DOC</v>
          </cell>
          <cell r="F72" t="str">
            <v>Lista De Ferros</v>
          </cell>
          <cell r="G72" t="str">
            <v>LF</v>
          </cell>
          <cell r="H72" t="str">
            <v>DET</v>
          </cell>
          <cell r="I72" t="str">
            <v>DOC</v>
          </cell>
        </row>
        <row r="73">
          <cell r="B73" t="str">
            <v>LM</v>
          </cell>
          <cell r="C73" t="str">
            <v>LISTA DE MATERIAIS</v>
          </cell>
          <cell r="D73" t="str">
            <v>DET</v>
          </cell>
          <cell r="E73" t="str">
            <v>DOC</v>
          </cell>
          <cell r="F73" t="str">
            <v>Lista De Materiais</v>
          </cell>
          <cell r="G73" t="str">
            <v>LM</v>
          </cell>
          <cell r="H73" t="str">
            <v>DET</v>
          </cell>
          <cell r="I73" t="str">
            <v>DOC</v>
          </cell>
        </row>
        <row r="74">
          <cell r="B74" t="str">
            <v>LO</v>
          </cell>
          <cell r="C74" t="str">
            <v>LISTA DE DESPACHO</v>
          </cell>
          <cell r="F74" t="str">
            <v>Lista De Despacho</v>
          </cell>
          <cell r="G74" t="str">
            <v>LO</v>
          </cell>
          <cell r="H74">
            <v>0</v>
          </cell>
          <cell r="I74">
            <v>0</v>
          </cell>
        </row>
        <row r="75">
          <cell r="B75" t="str">
            <v>LP</v>
          </cell>
          <cell r="C75" t="str">
            <v>LISTA DE PENDÊNCIAS</v>
          </cell>
          <cell r="F75" t="str">
            <v>Lista De Pendências</v>
          </cell>
          <cell r="G75" t="str">
            <v>LP</v>
          </cell>
          <cell r="H75">
            <v>0</v>
          </cell>
          <cell r="I75">
            <v>0</v>
          </cell>
        </row>
        <row r="76">
          <cell r="B76" t="str">
            <v>LV</v>
          </cell>
          <cell r="C76" t="str">
            <v>LISTA DE VERIFICAÇÃO</v>
          </cell>
          <cell r="F76" t="str">
            <v>Lista De Verificação</v>
          </cell>
          <cell r="G76" t="str">
            <v>LV</v>
          </cell>
          <cell r="H76">
            <v>0</v>
          </cell>
          <cell r="I76">
            <v>0</v>
          </cell>
        </row>
        <row r="77">
          <cell r="B77" t="str">
            <v>MB</v>
          </cell>
          <cell r="C77" t="str">
            <v>MEDIÇÃO / NOTA DE DÉBITO</v>
          </cell>
          <cell r="F77" t="str">
            <v>Medição/ Nota De Débito</v>
          </cell>
          <cell r="G77" t="str">
            <v>MB</v>
          </cell>
          <cell r="H77">
            <v>0</v>
          </cell>
          <cell r="I77">
            <v>0</v>
          </cell>
        </row>
        <row r="78">
          <cell r="B78" t="str">
            <v>MC</v>
          </cell>
          <cell r="C78" t="str">
            <v>MEMÓRIA DE CÁLCULO</v>
          </cell>
          <cell r="D78" t="str">
            <v>DET</v>
          </cell>
          <cell r="E78" t="str">
            <v>DOC</v>
          </cell>
          <cell r="F78" t="str">
            <v>Memória De Cálculo</v>
          </cell>
          <cell r="G78" t="str">
            <v>MC</v>
          </cell>
          <cell r="H78" t="str">
            <v>DET</v>
          </cell>
          <cell r="I78" t="str">
            <v>DOC</v>
          </cell>
        </row>
        <row r="79">
          <cell r="B79" t="str">
            <v>MD</v>
          </cell>
          <cell r="C79" t="str">
            <v>MEMORIAL DESCRITIVO</v>
          </cell>
          <cell r="D79" t="str">
            <v>BAS</v>
          </cell>
          <cell r="E79" t="str">
            <v>DOC</v>
          </cell>
          <cell r="F79" t="str">
            <v>Memorial Descritivo</v>
          </cell>
          <cell r="G79" t="str">
            <v>MD</v>
          </cell>
          <cell r="H79" t="str">
            <v>BAS</v>
          </cell>
          <cell r="I79" t="str">
            <v>DOC</v>
          </cell>
        </row>
        <row r="80">
          <cell r="B80" t="str">
            <v>ME</v>
          </cell>
          <cell r="C80" t="str">
            <v>MUDANÇA DE ESCOPO</v>
          </cell>
          <cell r="F80" t="str">
            <v>Mudança De Escopo</v>
          </cell>
          <cell r="G80" t="str">
            <v>ME</v>
          </cell>
          <cell r="H80">
            <v>0</v>
          </cell>
          <cell r="I80">
            <v>0</v>
          </cell>
        </row>
        <row r="81">
          <cell r="B81" t="str">
            <v>MM</v>
          </cell>
          <cell r="C81" t="str">
            <v>MEMORANDO</v>
          </cell>
          <cell r="F81" t="str">
            <v>Memorando</v>
          </cell>
          <cell r="G81" t="str">
            <v>MM</v>
          </cell>
          <cell r="H81">
            <v>0</v>
          </cell>
          <cell r="I81">
            <v>0</v>
          </cell>
        </row>
        <row r="82">
          <cell r="B82" t="str">
            <v>MN</v>
          </cell>
          <cell r="C82" t="str">
            <v>MANUAIS / PROCEDIMENTOS</v>
          </cell>
          <cell r="F82" t="str">
            <v>Manuais/ Procedimentos</v>
          </cell>
          <cell r="G82" t="str">
            <v>MN</v>
          </cell>
          <cell r="H82">
            <v>0</v>
          </cell>
          <cell r="I82">
            <v>0</v>
          </cell>
        </row>
        <row r="83">
          <cell r="B83" t="str">
            <v>MO</v>
          </cell>
          <cell r="C83" t="str">
            <v>MANUAL DE OPERAÇÃO E / OU MANUTENÇÃO</v>
          </cell>
          <cell r="D83" t="str">
            <v>DET</v>
          </cell>
          <cell r="E83" t="str">
            <v>DOC</v>
          </cell>
          <cell r="F83" t="str">
            <v>Manual De Operação E/Ou Manutenção</v>
          </cell>
          <cell r="G83" t="str">
            <v>MO</v>
          </cell>
          <cell r="H83" t="str">
            <v>DET</v>
          </cell>
          <cell r="I83" t="str">
            <v>DOC</v>
          </cell>
        </row>
        <row r="84">
          <cell r="B84" t="str">
            <v>MP</v>
          </cell>
          <cell r="C84" t="str">
            <v>MALHA DE PROGRAMAÇÃO</v>
          </cell>
          <cell r="D84" t="str">
            <v>DET</v>
          </cell>
          <cell r="E84" t="str">
            <v>DOC</v>
          </cell>
          <cell r="F84" t="str">
            <v>Malha De Programação</v>
          </cell>
          <cell r="G84" t="str">
            <v>MP</v>
          </cell>
          <cell r="H84" t="str">
            <v>DET</v>
          </cell>
          <cell r="I84" t="str">
            <v>DOC</v>
          </cell>
        </row>
        <row r="85">
          <cell r="B85" t="str">
            <v>MQ</v>
          </cell>
          <cell r="C85" t="str">
            <v>MANUAL DA QUALIDADE</v>
          </cell>
          <cell r="F85" t="str">
            <v>Manual Da Qualidade</v>
          </cell>
          <cell r="G85" t="str">
            <v>MQ</v>
          </cell>
          <cell r="H85">
            <v>0</v>
          </cell>
          <cell r="I85">
            <v>0</v>
          </cell>
        </row>
        <row r="86">
          <cell r="B86" t="str">
            <v>MT</v>
          </cell>
          <cell r="C86" t="str">
            <v>MAPA DE CREDENCIAMENTO</v>
          </cell>
          <cell r="F86" t="str">
            <v>Mapa De Credenciamento</v>
          </cell>
          <cell r="G86" t="str">
            <v>MT</v>
          </cell>
          <cell r="H86">
            <v>0</v>
          </cell>
          <cell r="I86">
            <v>0</v>
          </cell>
        </row>
        <row r="87">
          <cell r="B87" t="str">
            <v>MU</v>
          </cell>
          <cell r="C87" t="str">
            <v>MANUAL DO USUÁRIO</v>
          </cell>
          <cell r="F87" t="str">
            <v>Manual Do Usuário</v>
          </cell>
          <cell r="G87" t="str">
            <v>MU</v>
          </cell>
          <cell r="H87">
            <v>0</v>
          </cell>
          <cell r="I87">
            <v>0</v>
          </cell>
        </row>
        <row r="88">
          <cell r="B88" t="str">
            <v>NA</v>
          </cell>
          <cell r="C88" t="str">
            <v>NADA CONSTA</v>
          </cell>
          <cell r="F88" t="str">
            <v>Nada Consta</v>
          </cell>
          <cell r="G88" t="str">
            <v>NA</v>
          </cell>
          <cell r="H88">
            <v>0</v>
          </cell>
          <cell r="I88">
            <v>0</v>
          </cell>
        </row>
        <row r="89">
          <cell r="B89" t="str">
            <v>NC</v>
          </cell>
          <cell r="C89" t="str">
            <v>NORMA DE COORDENAÇÃO</v>
          </cell>
          <cell r="F89" t="str">
            <v>Norma De Coordenação</v>
          </cell>
          <cell r="G89" t="str">
            <v>NC</v>
          </cell>
          <cell r="H89">
            <v>0</v>
          </cell>
          <cell r="I89">
            <v>0</v>
          </cell>
        </row>
        <row r="90">
          <cell r="B90" t="str">
            <v>NF</v>
          </cell>
          <cell r="C90" t="str">
            <v>RELATÓRIO / REGISTRO DE NÃO CONFORMIDADE</v>
          </cell>
          <cell r="F90" t="str">
            <v>Relatório/ Registro De Não Conformidade</v>
          </cell>
          <cell r="G90" t="str">
            <v>NF</v>
          </cell>
          <cell r="H90">
            <v>0</v>
          </cell>
          <cell r="I90">
            <v>0</v>
          </cell>
        </row>
        <row r="91">
          <cell r="B91" t="str">
            <v>NS</v>
          </cell>
          <cell r="C91" t="str">
            <v>NOTAS DE SERVIÇO</v>
          </cell>
          <cell r="D91" t="str">
            <v>BAS</v>
          </cell>
          <cell r="E91" t="str">
            <v>DOC</v>
          </cell>
          <cell r="F91" t="str">
            <v>Notas De Serviço</v>
          </cell>
          <cell r="G91" t="str">
            <v>NS</v>
          </cell>
          <cell r="H91" t="str">
            <v>BAS</v>
          </cell>
          <cell r="I91" t="str">
            <v>DOC</v>
          </cell>
        </row>
        <row r="92">
          <cell r="B92" t="str">
            <v>NT</v>
          </cell>
          <cell r="C92" t="str">
            <v>NORMAS TÉCNICAS</v>
          </cell>
          <cell r="D92" t="str">
            <v>BAS</v>
          </cell>
          <cell r="E92" t="str">
            <v>DOC</v>
          </cell>
          <cell r="F92" t="str">
            <v>Normas Técnicas</v>
          </cell>
          <cell r="G92" t="str">
            <v>NT</v>
          </cell>
          <cell r="H92" t="str">
            <v>BAS</v>
          </cell>
          <cell r="I92" t="str">
            <v>DOC</v>
          </cell>
        </row>
        <row r="93">
          <cell r="B93" t="str">
            <v>OC</v>
          </cell>
          <cell r="C93" t="str">
            <v>ORDEM DE COMPRA / AUTORIZAÇÃO DE SERVIÇO</v>
          </cell>
          <cell r="F93" t="str">
            <v>Ordem De Compra/ Autorização De Serviço</v>
          </cell>
          <cell r="G93" t="str">
            <v>OC</v>
          </cell>
          <cell r="H93">
            <v>0</v>
          </cell>
          <cell r="I93">
            <v>0</v>
          </cell>
        </row>
        <row r="94">
          <cell r="B94" t="str">
            <v>OG</v>
          </cell>
          <cell r="C94" t="str">
            <v>ORGANOGRAMAS</v>
          </cell>
          <cell r="F94" t="str">
            <v>Organogramas</v>
          </cell>
          <cell r="G94" t="str">
            <v>OG</v>
          </cell>
          <cell r="H94">
            <v>0</v>
          </cell>
          <cell r="I94">
            <v>0</v>
          </cell>
        </row>
        <row r="95">
          <cell r="B95" t="str">
            <v>OI</v>
          </cell>
          <cell r="C95" t="str">
            <v>ORÇAMENTO DE INVESTIMENTOS</v>
          </cell>
          <cell r="D95" t="str">
            <v>BAS</v>
          </cell>
          <cell r="E95" t="str">
            <v>DOC</v>
          </cell>
          <cell r="F95" t="str">
            <v>Orçamento De Investimentos</v>
          </cell>
          <cell r="G95" t="str">
            <v>OI</v>
          </cell>
          <cell r="H95" t="str">
            <v>BAS</v>
          </cell>
          <cell r="I95" t="str">
            <v>DOC</v>
          </cell>
        </row>
        <row r="96">
          <cell r="B96" t="str">
            <v>OR</v>
          </cell>
          <cell r="C96" t="str">
            <v>ORÇAMENTO</v>
          </cell>
          <cell r="F96" t="str">
            <v>Orçamento</v>
          </cell>
          <cell r="G96" t="str">
            <v>OR</v>
          </cell>
          <cell r="H96">
            <v>0</v>
          </cell>
          <cell r="I96">
            <v>0</v>
          </cell>
        </row>
        <row r="97">
          <cell r="B97" t="str">
            <v>OS</v>
          </cell>
          <cell r="C97" t="str">
            <v>ORDEM DE SERVIÇO</v>
          </cell>
          <cell r="F97" t="str">
            <v>Ordem De Serviço</v>
          </cell>
          <cell r="G97" t="str">
            <v>OS</v>
          </cell>
          <cell r="H97">
            <v>0</v>
          </cell>
          <cell r="I97">
            <v>0</v>
          </cell>
        </row>
        <row r="98">
          <cell r="B98" t="str">
            <v>PB</v>
          </cell>
          <cell r="C98" t="str">
            <v>PLANO DE BASES/ CARGAS</v>
          </cell>
          <cell r="D98" t="str">
            <v>BAS</v>
          </cell>
          <cell r="E98" t="str">
            <v>DOC</v>
          </cell>
          <cell r="F98" t="str">
            <v>Plano De Bases/ Cargas</v>
          </cell>
          <cell r="G98" t="str">
            <v>PB</v>
          </cell>
          <cell r="H98" t="str">
            <v>BAS</v>
          </cell>
          <cell r="I98" t="str">
            <v>DOC</v>
          </cell>
        </row>
        <row r="99">
          <cell r="B99" t="str">
            <v>PE</v>
          </cell>
          <cell r="C99" t="str">
            <v>PERIÓDICOS</v>
          </cell>
          <cell r="F99" t="str">
            <v>Periódicos</v>
          </cell>
          <cell r="G99" t="str">
            <v>PE</v>
          </cell>
          <cell r="H99">
            <v>0</v>
          </cell>
          <cell r="I99">
            <v>0</v>
          </cell>
        </row>
        <row r="100">
          <cell r="B100" t="str">
            <v>PF</v>
          </cell>
          <cell r="C100" t="str">
            <v>PADRÕES / FORMULÁRIOS</v>
          </cell>
          <cell r="F100" t="str">
            <v>Padrões/ Formulários</v>
          </cell>
          <cell r="G100" t="str">
            <v>PF</v>
          </cell>
          <cell r="H100">
            <v>0</v>
          </cell>
          <cell r="I100">
            <v>0</v>
          </cell>
        </row>
        <row r="101">
          <cell r="B101" t="str">
            <v>PI</v>
          </cell>
          <cell r="C101" t="str">
            <v>PROGRAMA DE INSPEÇÃO E TESTES</v>
          </cell>
          <cell r="D101" t="str">
            <v>DET</v>
          </cell>
          <cell r="E101" t="str">
            <v>DOC</v>
          </cell>
          <cell r="F101" t="str">
            <v>Programa De Inspeção E Testes</v>
          </cell>
          <cell r="G101" t="str">
            <v>PI</v>
          </cell>
          <cell r="H101" t="str">
            <v>DET</v>
          </cell>
          <cell r="I101" t="str">
            <v>DOC</v>
          </cell>
        </row>
        <row r="102">
          <cell r="B102" t="str">
            <v>PJ</v>
          </cell>
          <cell r="C102" t="str">
            <v>PESQUISA DE LEVANTAMENTO DE NECESSIDADES DE TREINAMENTO</v>
          </cell>
          <cell r="F102" t="str">
            <v>Pesquisa De Levantamento De Necessidades De Treinamento</v>
          </cell>
          <cell r="G102" t="str">
            <v>PJ</v>
          </cell>
          <cell r="H102">
            <v>0</v>
          </cell>
          <cell r="I102">
            <v>0</v>
          </cell>
        </row>
        <row r="103">
          <cell r="B103" t="str">
            <v>PL</v>
          </cell>
          <cell r="C103" t="str">
            <v>PLANO DE AUDITORIA</v>
          </cell>
          <cell r="F103" t="str">
            <v>Plano De Auditoria</v>
          </cell>
          <cell r="G103" t="str">
            <v>PL</v>
          </cell>
          <cell r="H103">
            <v>0</v>
          </cell>
          <cell r="I103">
            <v>0</v>
          </cell>
        </row>
        <row r="104">
          <cell r="B104" t="str">
            <v>PM</v>
          </cell>
          <cell r="C104" t="str">
            <v>PROGRAMAÇÃO</v>
          </cell>
          <cell r="F104" t="str">
            <v>Programação</v>
          </cell>
          <cell r="G104" t="str">
            <v>PM</v>
          </cell>
          <cell r="H104">
            <v>0</v>
          </cell>
          <cell r="I104">
            <v>0</v>
          </cell>
        </row>
        <row r="105">
          <cell r="B105" t="str">
            <v>PN</v>
          </cell>
          <cell r="C105" t="str">
            <v>PLANO DE CONTAS</v>
          </cell>
          <cell r="F105" t="str">
            <v>Plano De Contas</v>
          </cell>
          <cell r="G105" t="str">
            <v>PN</v>
          </cell>
          <cell r="H105">
            <v>0</v>
          </cell>
          <cell r="I105">
            <v>0</v>
          </cell>
        </row>
        <row r="106">
          <cell r="B106" t="str">
            <v>PO</v>
          </cell>
          <cell r="C106" t="str">
            <v>PROPOSTA</v>
          </cell>
          <cell r="F106" t="str">
            <v>Proposta</v>
          </cell>
          <cell r="G106" t="str">
            <v>PO</v>
          </cell>
          <cell r="H106">
            <v>0</v>
          </cell>
          <cell r="I106">
            <v>0</v>
          </cell>
        </row>
        <row r="107">
          <cell r="B107" t="str">
            <v>PQ</v>
          </cell>
          <cell r="C107" t="str">
            <v>PLANILHA DE QUANTITATIVOS</v>
          </cell>
          <cell r="D107" t="str">
            <v>DET</v>
          </cell>
          <cell r="E107" t="str">
            <v>DOC</v>
          </cell>
          <cell r="F107" t="str">
            <v>Planilha De Quantitativos</v>
          </cell>
          <cell r="G107" t="str">
            <v>PQ</v>
          </cell>
          <cell r="H107" t="str">
            <v>DET</v>
          </cell>
          <cell r="I107" t="str">
            <v>DOC</v>
          </cell>
        </row>
        <row r="108">
          <cell r="B108" t="str">
            <v>PR</v>
          </cell>
          <cell r="C108" t="str">
            <v>PRAD - PLANO DE RECUPERAÇÃO DE ÁREAS DEGRADADAS</v>
          </cell>
          <cell r="D108" t="str">
            <v>DET</v>
          </cell>
          <cell r="E108" t="str">
            <v>DOC</v>
          </cell>
          <cell r="F108" t="str">
            <v>Prad - Plano De Recuperação De Áreas Degradadas</v>
          </cell>
          <cell r="G108" t="str">
            <v>PR</v>
          </cell>
          <cell r="H108" t="str">
            <v>DET</v>
          </cell>
          <cell r="I108" t="str">
            <v>DOC</v>
          </cell>
        </row>
        <row r="109">
          <cell r="B109" t="str">
            <v>PS</v>
          </cell>
          <cell r="C109" t="str">
            <v>PLANOS DE SONDAGEM</v>
          </cell>
          <cell r="D109" t="str">
            <v>BAS</v>
          </cell>
          <cell r="E109" t="str">
            <v>DOC</v>
          </cell>
          <cell r="F109" t="str">
            <v>Planos De Sondagem</v>
          </cell>
          <cell r="G109" t="str">
            <v>PS</v>
          </cell>
          <cell r="H109" t="str">
            <v>BAS</v>
          </cell>
          <cell r="I109" t="str">
            <v>DOC</v>
          </cell>
        </row>
        <row r="110">
          <cell r="B110" t="str">
            <v>PT</v>
          </cell>
          <cell r="C110" t="str">
            <v>PARECER TÉCNICO</v>
          </cell>
          <cell r="D110" t="str">
            <v>DET</v>
          </cell>
          <cell r="E110" t="str">
            <v>DOC</v>
          </cell>
          <cell r="F110" t="str">
            <v>Parecer Técnico</v>
          </cell>
          <cell r="G110" t="str">
            <v>PT</v>
          </cell>
          <cell r="H110" t="str">
            <v>DET</v>
          </cell>
          <cell r="I110" t="str">
            <v>DOC</v>
          </cell>
        </row>
        <row r="111">
          <cell r="B111" t="str">
            <v>PU</v>
          </cell>
          <cell r="C111" t="str">
            <v>PROCURAÇÃO</v>
          </cell>
          <cell r="F111" t="str">
            <v>Procuração</v>
          </cell>
          <cell r="G111" t="str">
            <v>PU</v>
          </cell>
          <cell r="H111">
            <v>0</v>
          </cell>
          <cell r="I111">
            <v>0</v>
          </cell>
        </row>
        <row r="112">
          <cell r="B112" t="str">
            <v>PV</v>
          </cell>
          <cell r="C112" t="str">
            <v>PLANO DE METAS</v>
          </cell>
          <cell r="F112" t="str">
            <v>Plano De Metas</v>
          </cell>
          <cell r="G112" t="str">
            <v>PV</v>
          </cell>
          <cell r="H112">
            <v>0</v>
          </cell>
          <cell r="I112">
            <v>0</v>
          </cell>
        </row>
        <row r="113">
          <cell r="B113" t="str">
            <v>PX</v>
          </cell>
          <cell r="C113" t="str">
            <v>PROCEDIMENTOS GERAIS (PROJETO, GERENCIAMENTO E SUPRIMENTO)</v>
          </cell>
          <cell r="F113" t="str">
            <v>Procedimentos Gerais (Projeto, Gerenciamento E Suprimento)</v>
          </cell>
          <cell r="G113" t="str">
            <v>PX</v>
          </cell>
          <cell r="H113">
            <v>0</v>
          </cell>
          <cell r="I113">
            <v>0</v>
          </cell>
        </row>
        <row r="114">
          <cell r="B114" t="str">
            <v>QP</v>
          </cell>
          <cell r="C114" t="str">
            <v>QUADRO DE PESSOAL</v>
          </cell>
          <cell r="F114" t="str">
            <v>Quadro De Pessoal</v>
          </cell>
          <cell r="G114" t="str">
            <v>QP</v>
          </cell>
          <cell r="H114">
            <v>0</v>
          </cell>
          <cell r="I114">
            <v>0</v>
          </cell>
        </row>
        <row r="115">
          <cell r="B115" t="str">
            <v>RD</v>
          </cell>
          <cell r="C115" t="str">
            <v>RELATÓRIO DE DILIGENCIAMENTO / INSPEÇÃO</v>
          </cell>
          <cell r="D115" t="str">
            <v>DET</v>
          </cell>
          <cell r="E115" t="str">
            <v>DOC</v>
          </cell>
          <cell r="F115" t="str">
            <v>Relatório De Diligenciamento/ Inspeção</v>
          </cell>
          <cell r="G115" t="str">
            <v>RD</v>
          </cell>
          <cell r="H115" t="str">
            <v>DET</v>
          </cell>
          <cell r="I115" t="str">
            <v>DOC</v>
          </cell>
        </row>
        <row r="116">
          <cell r="B116" t="str">
            <v>RE</v>
          </cell>
          <cell r="C116" t="str">
            <v>RESUMO DE ATIVIDADES DO EMPREENDIMENTO</v>
          </cell>
          <cell r="F116" t="str">
            <v>Resumo De Atividades Do Empreendimento</v>
          </cell>
          <cell r="G116" t="str">
            <v>RE</v>
          </cell>
          <cell r="H116">
            <v>0</v>
          </cell>
          <cell r="I116">
            <v>0</v>
          </cell>
        </row>
        <row r="117">
          <cell r="B117" t="str">
            <v>RG</v>
          </cell>
          <cell r="C117" t="str">
            <v>RELATÓRIO GERENCIAL</v>
          </cell>
          <cell r="F117" t="str">
            <v>Relatório Gerencial</v>
          </cell>
          <cell r="G117" t="str">
            <v>RG</v>
          </cell>
          <cell r="H117">
            <v>0</v>
          </cell>
          <cell r="I117">
            <v>0</v>
          </cell>
        </row>
        <row r="118">
          <cell r="B118" t="str">
            <v>RJ</v>
          </cell>
          <cell r="C118" t="str">
            <v>REGISTRO DE TREINAMENTO NO TRABALHO</v>
          </cell>
          <cell r="F118" t="str">
            <v>Registro De Treinamento No Trabalho</v>
          </cell>
          <cell r="G118" t="str">
            <v>RJ</v>
          </cell>
          <cell r="H118">
            <v>0</v>
          </cell>
          <cell r="I118">
            <v>0</v>
          </cell>
        </row>
        <row r="119">
          <cell r="B119" t="str">
            <v>RM</v>
          </cell>
          <cell r="C119" t="str">
            <v>REQUISIÇÃO DE MATERIAIS</v>
          </cell>
          <cell r="D119" t="str">
            <v>DET</v>
          </cell>
          <cell r="E119" t="str">
            <v>DOC</v>
          </cell>
          <cell r="F119" t="str">
            <v>Requisição De Materiais</v>
          </cell>
          <cell r="G119" t="str">
            <v>RM</v>
          </cell>
          <cell r="H119" t="str">
            <v>DET</v>
          </cell>
          <cell r="I119" t="str">
            <v>DOC</v>
          </cell>
        </row>
        <row r="120">
          <cell r="B120" t="str">
            <v>RN</v>
          </cell>
          <cell r="C120" t="str">
            <v>RELATÓRIO DE COMERCIALIZAÇÃO</v>
          </cell>
          <cell r="F120" t="str">
            <v>Relatório De Comercialização</v>
          </cell>
          <cell r="G120" t="str">
            <v>RN</v>
          </cell>
          <cell r="H120">
            <v>0</v>
          </cell>
          <cell r="I120">
            <v>0</v>
          </cell>
        </row>
        <row r="121">
          <cell r="B121" t="str">
            <v>RO</v>
          </cell>
          <cell r="C121" t="str">
            <v>RELATÓRIO DIÁRIO DE OBRAS</v>
          </cell>
          <cell r="D121" t="str">
            <v>DET</v>
          </cell>
          <cell r="E121" t="str">
            <v>DOC</v>
          </cell>
          <cell r="F121" t="str">
            <v>Relatório Diário De Obras</v>
          </cell>
          <cell r="G121" t="str">
            <v>RO</v>
          </cell>
          <cell r="H121" t="str">
            <v>DET</v>
          </cell>
          <cell r="I121" t="str">
            <v>DOC</v>
          </cell>
        </row>
        <row r="122">
          <cell r="B122" t="str">
            <v>RP</v>
          </cell>
          <cell r="C122" t="str">
            <v>RELATÓRIO DE ANÁLISE DE PROPOSTAS</v>
          </cell>
          <cell r="D122" t="str">
            <v>DET</v>
          </cell>
          <cell r="E122" t="str">
            <v>DOC</v>
          </cell>
          <cell r="F122" t="str">
            <v>Relatório De Análise De Propostas</v>
          </cell>
          <cell r="G122" t="str">
            <v>RP</v>
          </cell>
          <cell r="H122" t="str">
            <v>DET</v>
          </cell>
          <cell r="I122" t="str">
            <v>DOC</v>
          </cell>
        </row>
        <row r="123">
          <cell r="B123" t="str">
            <v>RS</v>
          </cell>
          <cell r="C123" t="str">
            <v>RESOLUÇÕES</v>
          </cell>
          <cell r="F123" t="str">
            <v>Resoluções</v>
          </cell>
          <cell r="G123" t="str">
            <v>RS</v>
          </cell>
          <cell r="H123">
            <v>0</v>
          </cell>
          <cell r="I123">
            <v>0</v>
          </cell>
        </row>
        <row r="124">
          <cell r="B124" t="str">
            <v>RT</v>
          </cell>
          <cell r="C124" t="str">
            <v>RELATÓRIO TÉCNICO</v>
          </cell>
          <cell r="D124" t="str">
            <v>DET</v>
          </cell>
          <cell r="E124" t="str">
            <v>DOC</v>
          </cell>
          <cell r="F124" t="str">
            <v>Relatório Técnico</v>
          </cell>
          <cell r="G124" t="str">
            <v>RT</v>
          </cell>
          <cell r="H124" t="str">
            <v>DET</v>
          </cell>
          <cell r="I124" t="str">
            <v>DOC</v>
          </cell>
        </row>
        <row r="125">
          <cell r="B125" t="str">
            <v>RU</v>
          </cell>
          <cell r="C125" t="str">
            <v>RELAÇÃO DE FUNCIONÁRIOS</v>
          </cell>
          <cell r="F125" t="str">
            <v>Relação De Funcionários</v>
          </cell>
          <cell r="G125" t="str">
            <v>RU</v>
          </cell>
          <cell r="H125">
            <v>0</v>
          </cell>
          <cell r="I125">
            <v>0</v>
          </cell>
        </row>
        <row r="126">
          <cell r="B126" t="str">
            <v>RV</v>
          </cell>
          <cell r="C126" t="str">
            <v>RELATÓRIO FOTOGRÁFICO / VIAGEM</v>
          </cell>
          <cell r="D126" t="str">
            <v>DET</v>
          </cell>
          <cell r="E126" t="str">
            <v>DOC</v>
          </cell>
          <cell r="F126" t="str">
            <v>Relatório Fotográfico/ Viagem</v>
          </cell>
          <cell r="G126" t="str">
            <v>RV</v>
          </cell>
          <cell r="H126" t="str">
            <v>DET</v>
          </cell>
          <cell r="I126" t="str">
            <v>DOC</v>
          </cell>
        </row>
        <row r="127">
          <cell r="B127" t="str">
            <v>RX</v>
          </cell>
          <cell r="C127" t="str">
            <v>RELATÓRIO DE RECLAMAÇÕES DO CLIENTE</v>
          </cell>
          <cell r="F127" t="str">
            <v>Relatório De Reclamações Do Cliente</v>
          </cell>
          <cell r="G127" t="str">
            <v>RX</v>
          </cell>
          <cell r="H127">
            <v>0</v>
          </cell>
          <cell r="I127">
            <v>0</v>
          </cell>
        </row>
        <row r="128">
          <cell r="B128" t="str">
            <v>RY</v>
          </cell>
          <cell r="C128" t="str">
            <v>RECIBOS</v>
          </cell>
          <cell r="F128" t="str">
            <v>Recibos</v>
          </cell>
          <cell r="G128" t="str">
            <v>RY</v>
          </cell>
          <cell r="H128">
            <v>0</v>
          </cell>
          <cell r="I128">
            <v>0</v>
          </cell>
        </row>
        <row r="129">
          <cell r="B129" t="str">
            <v>RZ</v>
          </cell>
          <cell r="C129" t="str">
            <v>REQUISIÇÃO DE COMPRA</v>
          </cell>
          <cell r="D129" t="str">
            <v>BAS</v>
          </cell>
          <cell r="E129" t="str">
            <v>DOC</v>
          </cell>
          <cell r="F129" t="str">
            <v>Requisição De Compra</v>
          </cell>
          <cell r="G129" t="str">
            <v>RZ</v>
          </cell>
          <cell r="H129" t="str">
            <v>BAS</v>
          </cell>
          <cell r="I129" t="str">
            <v>DOC</v>
          </cell>
        </row>
        <row r="130">
          <cell r="B130" t="str">
            <v>SA</v>
          </cell>
          <cell r="C130" t="str">
            <v>SOLICITAÇÃO DE ADMISSÃO DE EMPREGADOS E ESTAGIÁRIOS</v>
          </cell>
          <cell r="F130" t="str">
            <v>Solicitação De Admissão De Empregados E Estagiários</v>
          </cell>
          <cell r="G130" t="str">
            <v>SA</v>
          </cell>
          <cell r="H130">
            <v>0</v>
          </cell>
          <cell r="I130">
            <v>0</v>
          </cell>
        </row>
        <row r="131">
          <cell r="B131" t="str">
            <v>SF</v>
          </cell>
          <cell r="C131" t="str">
            <v>RELAÇÃO DE SOFTWARE</v>
          </cell>
          <cell r="F131" t="str">
            <v>Relação De Software</v>
          </cell>
          <cell r="G131" t="str">
            <v>SF</v>
          </cell>
          <cell r="H131">
            <v>0</v>
          </cell>
          <cell r="I131">
            <v>0</v>
          </cell>
        </row>
        <row r="132">
          <cell r="B132" t="str">
            <v>SS</v>
          </cell>
          <cell r="C132" t="str">
            <v>SOLICITAÇÃO DE SERVIÇOS</v>
          </cell>
          <cell r="F132" t="str">
            <v>Solicitação De Serviços</v>
          </cell>
          <cell r="G132" t="str">
            <v>SS</v>
          </cell>
          <cell r="H132">
            <v>0</v>
          </cell>
          <cell r="I132">
            <v>0</v>
          </cell>
        </row>
        <row r="133">
          <cell r="B133" t="str">
            <v>ST</v>
          </cell>
          <cell r="C133" t="str">
            <v>RELATÓRIOS DOS SISTEMAS</v>
          </cell>
          <cell r="F133" t="str">
            <v>Relatórios Dos Sistemas</v>
          </cell>
          <cell r="G133" t="str">
            <v>ST</v>
          </cell>
          <cell r="H133">
            <v>0</v>
          </cell>
          <cell r="I133">
            <v>0</v>
          </cell>
        </row>
        <row r="134">
          <cell r="B134" t="str">
            <v>TD</v>
          </cell>
          <cell r="C134" t="str">
            <v>TESTES E LAUDOS DE PESSOAL</v>
          </cell>
          <cell r="F134" t="str">
            <v>Testes E Laudos De Pessoal</v>
          </cell>
          <cell r="G134" t="str">
            <v>TD</v>
          </cell>
          <cell r="H134">
            <v>0</v>
          </cell>
          <cell r="I134">
            <v>0</v>
          </cell>
        </row>
        <row r="135">
          <cell r="B135" t="str">
            <v>TE</v>
          </cell>
          <cell r="C135" t="str">
            <v>TERMO DE ENCERRAMENTO</v>
          </cell>
          <cell r="F135" t="str">
            <v>Termo De Encerramento</v>
          </cell>
          <cell r="G135" t="str">
            <v>TE</v>
          </cell>
          <cell r="H135">
            <v>0</v>
          </cell>
          <cell r="I135">
            <v>0</v>
          </cell>
        </row>
        <row r="136">
          <cell r="B136" t="str">
            <v>TP</v>
          </cell>
          <cell r="C136" t="str">
            <v>TERMO DE RESPONSABILIDADE</v>
          </cell>
          <cell r="F136" t="str">
            <v>Termo De Responsabilidade</v>
          </cell>
          <cell r="G136" t="str">
            <v>TP</v>
          </cell>
          <cell r="H136">
            <v>0</v>
          </cell>
          <cell r="I136">
            <v>0</v>
          </cell>
        </row>
        <row r="137">
          <cell r="B137" t="str">
            <v>TT</v>
          </cell>
          <cell r="C137" t="str">
            <v>TREINAMENTO</v>
          </cell>
          <cell r="F137" t="str">
            <v>Treinamento</v>
          </cell>
          <cell r="G137" t="str">
            <v>TT</v>
          </cell>
          <cell r="H137">
            <v>0</v>
          </cell>
          <cell r="I137">
            <v>0</v>
          </cell>
        </row>
      </sheetData>
      <sheetData sheetId="13" refreshError="1">
        <row r="3">
          <cell r="C3" t="str">
            <v>DIAS</v>
          </cell>
          <cell r="D3" t="str">
            <v>SEMANAS</v>
          </cell>
        </row>
        <row r="4">
          <cell r="C4">
            <v>38950</v>
          </cell>
          <cell r="D4" t="str">
            <v>S.01</v>
          </cell>
        </row>
        <row r="5">
          <cell r="C5">
            <v>38951</v>
          </cell>
          <cell r="D5" t="str">
            <v>S.01</v>
          </cell>
        </row>
        <row r="6">
          <cell r="C6">
            <v>38952</v>
          </cell>
          <cell r="D6" t="str">
            <v>S.01</v>
          </cell>
        </row>
        <row r="7">
          <cell r="C7">
            <v>38953</v>
          </cell>
          <cell r="D7" t="str">
            <v>S.01</v>
          </cell>
        </row>
        <row r="8">
          <cell r="C8">
            <v>38954</v>
          </cell>
          <cell r="D8" t="str">
            <v>S.01</v>
          </cell>
        </row>
        <row r="9">
          <cell r="C9">
            <v>38955</v>
          </cell>
          <cell r="D9" t="str">
            <v>S.01</v>
          </cell>
        </row>
        <row r="10">
          <cell r="C10">
            <v>38956</v>
          </cell>
          <cell r="D10" t="str">
            <v>S.01</v>
          </cell>
        </row>
        <row r="11">
          <cell r="C11">
            <v>38957</v>
          </cell>
          <cell r="D11" t="str">
            <v>S.02</v>
          </cell>
        </row>
        <row r="12">
          <cell r="C12">
            <v>38958</v>
          </cell>
          <cell r="D12" t="str">
            <v>S.02</v>
          </cell>
        </row>
        <row r="13">
          <cell r="C13">
            <v>38959</v>
          </cell>
          <cell r="D13" t="str">
            <v>S.02</v>
          </cell>
        </row>
        <row r="14">
          <cell r="C14">
            <v>38960</v>
          </cell>
          <cell r="D14" t="str">
            <v>S.02</v>
          </cell>
        </row>
        <row r="15">
          <cell r="C15">
            <v>38961</v>
          </cell>
          <cell r="D15" t="str">
            <v>S.02</v>
          </cell>
        </row>
        <row r="16">
          <cell r="C16">
            <v>38962</v>
          </cell>
          <cell r="D16" t="str">
            <v>S.02</v>
          </cell>
        </row>
        <row r="17">
          <cell r="C17">
            <v>38963</v>
          </cell>
          <cell r="D17" t="str">
            <v>S.02</v>
          </cell>
        </row>
        <row r="18">
          <cell r="C18">
            <v>38964</v>
          </cell>
          <cell r="D18" t="str">
            <v>S.03</v>
          </cell>
        </row>
        <row r="19">
          <cell r="C19">
            <v>38965</v>
          </cell>
          <cell r="D19" t="str">
            <v>S.03</v>
          </cell>
        </row>
        <row r="20">
          <cell r="C20">
            <v>38966</v>
          </cell>
          <cell r="D20" t="str">
            <v>S.03</v>
          </cell>
        </row>
        <row r="21">
          <cell r="C21">
            <v>38967</v>
          </cell>
          <cell r="D21" t="str">
            <v>S.03</v>
          </cell>
        </row>
        <row r="22">
          <cell r="C22">
            <v>38968</v>
          </cell>
          <cell r="D22" t="str">
            <v>S.03</v>
          </cell>
        </row>
        <row r="23">
          <cell r="C23">
            <v>38969</v>
          </cell>
          <cell r="D23" t="str">
            <v>S.03</v>
          </cell>
        </row>
        <row r="24">
          <cell r="C24">
            <v>38970</v>
          </cell>
          <cell r="D24" t="str">
            <v>S.03</v>
          </cell>
        </row>
        <row r="25">
          <cell r="C25">
            <v>38971</v>
          </cell>
          <cell r="D25" t="str">
            <v>S.04</v>
          </cell>
        </row>
        <row r="26">
          <cell r="C26">
            <v>38972</v>
          </cell>
          <cell r="D26" t="str">
            <v>S.04</v>
          </cell>
        </row>
        <row r="27">
          <cell r="C27">
            <v>38973</v>
          </cell>
          <cell r="D27" t="str">
            <v>S.04</v>
          </cell>
        </row>
        <row r="28">
          <cell r="C28">
            <v>38974</v>
          </cell>
          <cell r="D28" t="str">
            <v>S.04</v>
          </cell>
        </row>
        <row r="29">
          <cell r="C29">
            <v>38975</v>
          </cell>
          <cell r="D29" t="str">
            <v>S.04</v>
          </cell>
        </row>
        <row r="30">
          <cell r="C30">
            <v>38976</v>
          </cell>
          <cell r="D30" t="str">
            <v>S.04</v>
          </cell>
        </row>
        <row r="31">
          <cell r="C31">
            <v>38977</v>
          </cell>
          <cell r="D31" t="str">
            <v>S.04</v>
          </cell>
        </row>
        <row r="32">
          <cell r="C32">
            <v>38978</v>
          </cell>
          <cell r="D32" t="str">
            <v>S.05</v>
          </cell>
        </row>
        <row r="33">
          <cell r="C33">
            <v>38979</v>
          </cell>
          <cell r="D33" t="str">
            <v>S.05</v>
          </cell>
        </row>
        <row r="34">
          <cell r="C34">
            <v>38980</v>
          </cell>
          <cell r="D34" t="str">
            <v>S.05</v>
          </cell>
        </row>
        <row r="35">
          <cell r="C35">
            <v>38981</v>
          </cell>
          <cell r="D35" t="str">
            <v>S.05</v>
          </cell>
        </row>
        <row r="36">
          <cell r="C36">
            <v>38982</v>
          </cell>
          <cell r="D36" t="str">
            <v>S.05</v>
          </cell>
        </row>
        <row r="37">
          <cell r="C37">
            <v>38983</v>
          </cell>
          <cell r="D37" t="str">
            <v>S.05</v>
          </cell>
        </row>
        <row r="38">
          <cell r="C38">
            <v>38984</v>
          </cell>
          <cell r="D38" t="str">
            <v>S.05</v>
          </cell>
        </row>
        <row r="39">
          <cell r="C39">
            <v>38985</v>
          </cell>
          <cell r="D39" t="str">
            <v>S.06</v>
          </cell>
        </row>
        <row r="40">
          <cell r="C40">
            <v>38986</v>
          </cell>
          <cell r="D40" t="str">
            <v>S.06</v>
          </cell>
        </row>
        <row r="41">
          <cell r="C41">
            <v>38987</v>
          </cell>
          <cell r="D41" t="str">
            <v>S.06</v>
          </cell>
        </row>
        <row r="42">
          <cell r="C42">
            <v>38988</v>
          </cell>
          <cell r="D42" t="str">
            <v>S.06</v>
          </cell>
        </row>
        <row r="43">
          <cell r="C43">
            <v>38989</v>
          </cell>
          <cell r="D43" t="str">
            <v>S.06</v>
          </cell>
        </row>
        <row r="44">
          <cell r="C44">
            <v>38990</v>
          </cell>
          <cell r="D44" t="str">
            <v>S.06</v>
          </cell>
        </row>
        <row r="45">
          <cell r="C45">
            <v>38991</v>
          </cell>
          <cell r="D45" t="str">
            <v>S.06</v>
          </cell>
        </row>
        <row r="46">
          <cell r="C46">
            <v>38992</v>
          </cell>
          <cell r="D46" t="str">
            <v>S.07</v>
          </cell>
        </row>
        <row r="47">
          <cell r="C47">
            <v>38993</v>
          </cell>
          <cell r="D47" t="str">
            <v>S.07</v>
          </cell>
        </row>
        <row r="48">
          <cell r="C48">
            <v>38994</v>
          </cell>
          <cell r="D48" t="str">
            <v>S.07</v>
          </cell>
        </row>
        <row r="49">
          <cell r="C49">
            <v>38995</v>
          </cell>
          <cell r="D49" t="str">
            <v>S.07</v>
          </cell>
        </row>
        <row r="50">
          <cell r="C50">
            <v>38996</v>
          </cell>
          <cell r="D50" t="str">
            <v>S.07</v>
          </cell>
        </row>
        <row r="51">
          <cell r="C51">
            <v>38997</v>
          </cell>
          <cell r="D51" t="str">
            <v>S.07</v>
          </cell>
        </row>
        <row r="52">
          <cell r="C52">
            <v>38998</v>
          </cell>
          <cell r="D52" t="str">
            <v>S.07</v>
          </cell>
        </row>
        <row r="53">
          <cell r="C53">
            <v>38999</v>
          </cell>
          <cell r="D53" t="str">
            <v>S.08</v>
          </cell>
        </row>
        <row r="54">
          <cell r="C54">
            <v>39000</v>
          </cell>
          <cell r="D54" t="str">
            <v>S.08</v>
          </cell>
        </row>
        <row r="55">
          <cell r="C55">
            <v>39001</v>
          </cell>
          <cell r="D55" t="str">
            <v>S.08</v>
          </cell>
        </row>
        <row r="56">
          <cell r="C56">
            <v>39002</v>
          </cell>
          <cell r="D56" t="str">
            <v>S.08</v>
          </cell>
        </row>
        <row r="57">
          <cell r="C57">
            <v>39003</v>
          </cell>
          <cell r="D57" t="str">
            <v>S.08</v>
          </cell>
        </row>
        <row r="58">
          <cell r="C58">
            <v>39004</v>
          </cell>
          <cell r="D58" t="str">
            <v>S.08</v>
          </cell>
        </row>
        <row r="59">
          <cell r="C59">
            <v>39005</v>
          </cell>
          <cell r="D59" t="str">
            <v>S.08</v>
          </cell>
        </row>
        <row r="60">
          <cell r="C60">
            <v>39006</v>
          </cell>
          <cell r="D60" t="str">
            <v>S.09</v>
          </cell>
        </row>
        <row r="61">
          <cell r="C61">
            <v>39007</v>
          </cell>
          <cell r="D61" t="str">
            <v>S.09</v>
          </cell>
        </row>
        <row r="62">
          <cell r="C62">
            <v>39008</v>
          </cell>
          <cell r="D62" t="str">
            <v>S.09</v>
          </cell>
        </row>
        <row r="63">
          <cell r="C63">
            <v>39009</v>
          </cell>
          <cell r="D63" t="str">
            <v>S.09</v>
          </cell>
        </row>
        <row r="64">
          <cell r="C64">
            <v>39010</v>
          </cell>
          <cell r="D64" t="str">
            <v>S.09</v>
          </cell>
        </row>
        <row r="65">
          <cell r="C65">
            <v>39011</v>
          </cell>
          <cell r="D65" t="str">
            <v>S.09</v>
          </cell>
        </row>
        <row r="66">
          <cell r="C66">
            <v>39012</v>
          </cell>
          <cell r="D66" t="str">
            <v>S.09</v>
          </cell>
        </row>
        <row r="67">
          <cell r="C67">
            <v>39013</v>
          </cell>
          <cell r="D67" t="str">
            <v>S.10</v>
          </cell>
        </row>
        <row r="68">
          <cell r="C68">
            <v>39014</v>
          </cell>
          <cell r="D68" t="str">
            <v>S.10</v>
          </cell>
        </row>
        <row r="69">
          <cell r="C69">
            <v>39015</v>
          </cell>
          <cell r="D69" t="str">
            <v>S.10</v>
          </cell>
        </row>
        <row r="70">
          <cell r="C70">
            <v>39016</v>
          </cell>
          <cell r="D70" t="str">
            <v>S.10</v>
          </cell>
        </row>
        <row r="71">
          <cell r="C71">
            <v>39017</v>
          </cell>
          <cell r="D71" t="str">
            <v>S.10</v>
          </cell>
        </row>
        <row r="72">
          <cell r="C72">
            <v>39018</v>
          </cell>
          <cell r="D72" t="str">
            <v>S.10</v>
          </cell>
        </row>
        <row r="73">
          <cell r="C73">
            <v>39019</v>
          </cell>
          <cell r="D73" t="str">
            <v>S.10</v>
          </cell>
        </row>
        <row r="74">
          <cell r="C74">
            <v>39020</v>
          </cell>
          <cell r="D74" t="str">
            <v>S.11</v>
          </cell>
        </row>
        <row r="75">
          <cell r="C75">
            <v>39021</v>
          </cell>
          <cell r="D75" t="str">
            <v>S.11</v>
          </cell>
        </row>
        <row r="76">
          <cell r="C76">
            <v>39022</v>
          </cell>
          <cell r="D76" t="str">
            <v>S.11</v>
          </cell>
        </row>
        <row r="77">
          <cell r="C77">
            <v>39023</v>
          </cell>
          <cell r="D77" t="str">
            <v>S.11</v>
          </cell>
        </row>
        <row r="78">
          <cell r="C78">
            <v>39024</v>
          </cell>
          <cell r="D78" t="str">
            <v>S.11</v>
          </cell>
        </row>
        <row r="79">
          <cell r="C79">
            <v>39025</v>
          </cell>
          <cell r="D79" t="str">
            <v>S.11</v>
          </cell>
        </row>
        <row r="80">
          <cell r="C80">
            <v>39026</v>
          </cell>
          <cell r="D80" t="str">
            <v>S.11</v>
          </cell>
        </row>
        <row r="81">
          <cell r="C81">
            <v>39027</v>
          </cell>
          <cell r="D81" t="str">
            <v>S.12</v>
          </cell>
        </row>
        <row r="82">
          <cell r="C82">
            <v>39028</v>
          </cell>
          <cell r="D82" t="str">
            <v>S.12</v>
          </cell>
        </row>
        <row r="83">
          <cell r="C83">
            <v>39029</v>
          </cell>
          <cell r="D83" t="str">
            <v>S.12</v>
          </cell>
        </row>
        <row r="84">
          <cell r="C84">
            <v>39030</v>
          </cell>
          <cell r="D84" t="str">
            <v>S.12</v>
          </cell>
        </row>
        <row r="85">
          <cell r="C85">
            <v>39031</v>
          </cell>
          <cell r="D85" t="str">
            <v>S.12</v>
          </cell>
        </row>
        <row r="86">
          <cell r="C86">
            <v>39032</v>
          </cell>
          <cell r="D86" t="str">
            <v>S.12</v>
          </cell>
        </row>
        <row r="87">
          <cell r="C87">
            <v>39033</v>
          </cell>
          <cell r="D87" t="str">
            <v>S.12</v>
          </cell>
        </row>
        <row r="88">
          <cell r="C88">
            <v>39034</v>
          </cell>
          <cell r="D88" t="str">
            <v>S.13</v>
          </cell>
        </row>
        <row r="89">
          <cell r="C89">
            <v>39035</v>
          </cell>
          <cell r="D89" t="str">
            <v>S.13</v>
          </cell>
        </row>
        <row r="90">
          <cell r="C90">
            <v>39036</v>
          </cell>
          <cell r="D90" t="str">
            <v>S.13</v>
          </cell>
        </row>
        <row r="91">
          <cell r="C91">
            <v>39037</v>
          </cell>
          <cell r="D91" t="str">
            <v>S.13</v>
          </cell>
        </row>
        <row r="92">
          <cell r="C92">
            <v>39038</v>
          </cell>
          <cell r="D92" t="str">
            <v>S.13</v>
          </cell>
        </row>
        <row r="93">
          <cell r="C93">
            <v>39039</v>
          </cell>
          <cell r="D93" t="str">
            <v>S.13</v>
          </cell>
        </row>
        <row r="94">
          <cell r="C94">
            <v>39040</v>
          </cell>
          <cell r="D94" t="str">
            <v>S.13</v>
          </cell>
        </row>
        <row r="95">
          <cell r="C95">
            <v>39041</v>
          </cell>
          <cell r="D95" t="str">
            <v>S.14</v>
          </cell>
        </row>
        <row r="96">
          <cell r="C96">
            <v>39042</v>
          </cell>
          <cell r="D96" t="str">
            <v>S.14</v>
          </cell>
        </row>
        <row r="97">
          <cell r="C97">
            <v>39043</v>
          </cell>
          <cell r="D97" t="str">
            <v>S.14</v>
          </cell>
        </row>
        <row r="98">
          <cell r="C98">
            <v>39044</v>
          </cell>
          <cell r="D98" t="str">
            <v>S.14</v>
          </cell>
        </row>
        <row r="99">
          <cell r="C99">
            <v>39045</v>
          </cell>
          <cell r="D99" t="str">
            <v>S.14</v>
          </cell>
        </row>
        <row r="100">
          <cell r="C100">
            <v>39046</v>
          </cell>
          <cell r="D100" t="str">
            <v>S.14</v>
          </cell>
        </row>
        <row r="101">
          <cell r="C101">
            <v>39047</v>
          </cell>
          <cell r="D101" t="str">
            <v>S.14</v>
          </cell>
        </row>
        <row r="102">
          <cell r="C102">
            <v>39048</v>
          </cell>
          <cell r="D102" t="str">
            <v>S.15</v>
          </cell>
        </row>
        <row r="103">
          <cell r="C103">
            <v>39049</v>
          </cell>
          <cell r="D103" t="str">
            <v>S.15</v>
          </cell>
        </row>
        <row r="104">
          <cell r="C104">
            <v>39050</v>
          </cell>
          <cell r="D104" t="str">
            <v>S.15</v>
          </cell>
        </row>
        <row r="105">
          <cell r="C105">
            <v>39051</v>
          </cell>
          <cell r="D105" t="str">
            <v>S.15</v>
          </cell>
        </row>
        <row r="106">
          <cell r="C106">
            <v>39052</v>
          </cell>
          <cell r="D106" t="str">
            <v>S.15</v>
          </cell>
        </row>
        <row r="107">
          <cell r="C107">
            <v>39053</v>
          </cell>
          <cell r="D107" t="str">
            <v>S.15</v>
          </cell>
        </row>
        <row r="108">
          <cell r="C108">
            <v>39054</v>
          </cell>
          <cell r="D108" t="str">
            <v>S.15</v>
          </cell>
        </row>
        <row r="109">
          <cell r="C109">
            <v>39055</v>
          </cell>
          <cell r="D109" t="str">
            <v>S.16</v>
          </cell>
        </row>
        <row r="110">
          <cell r="C110">
            <v>39056</v>
          </cell>
          <cell r="D110" t="str">
            <v>S.16</v>
          </cell>
        </row>
        <row r="111">
          <cell r="C111">
            <v>39057</v>
          </cell>
          <cell r="D111" t="str">
            <v>S.16</v>
          </cell>
        </row>
        <row r="112">
          <cell r="C112">
            <v>39058</v>
          </cell>
          <cell r="D112" t="str">
            <v>S.16</v>
          </cell>
        </row>
        <row r="113">
          <cell r="C113">
            <v>39059</v>
          </cell>
          <cell r="D113" t="str">
            <v>S.16</v>
          </cell>
        </row>
        <row r="114">
          <cell r="C114">
            <v>39060</v>
          </cell>
          <cell r="D114" t="str">
            <v>S.16</v>
          </cell>
        </row>
        <row r="115">
          <cell r="C115">
            <v>39061</v>
          </cell>
          <cell r="D115" t="str">
            <v>S.16</v>
          </cell>
        </row>
        <row r="116">
          <cell r="C116">
            <v>39062</v>
          </cell>
          <cell r="D116" t="str">
            <v>S.17</v>
          </cell>
        </row>
        <row r="117">
          <cell r="C117">
            <v>39063</v>
          </cell>
          <cell r="D117" t="str">
            <v>S.17</v>
          </cell>
        </row>
        <row r="118">
          <cell r="C118">
            <v>39064</v>
          </cell>
          <cell r="D118" t="str">
            <v>S.17</v>
          </cell>
        </row>
        <row r="119">
          <cell r="C119">
            <v>39065</v>
          </cell>
          <cell r="D119" t="str">
            <v>S.17</v>
          </cell>
        </row>
        <row r="120">
          <cell r="C120">
            <v>39066</v>
          </cell>
          <cell r="D120" t="str">
            <v>S.17</v>
          </cell>
        </row>
        <row r="121">
          <cell r="C121">
            <v>39067</v>
          </cell>
          <cell r="D121" t="str">
            <v>S.17</v>
          </cell>
        </row>
        <row r="122">
          <cell r="C122">
            <v>39068</v>
          </cell>
          <cell r="D122" t="str">
            <v>S.17</v>
          </cell>
        </row>
        <row r="123">
          <cell r="C123">
            <v>39069</v>
          </cell>
          <cell r="D123" t="str">
            <v>S.18</v>
          </cell>
        </row>
        <row r="124">
          <cell r="C124">
            <v>39070</v>
          </cell>
          <cell r="D124" t="str">
            <v>S.18</v>
          </cell>
        </row>
        <row r="125">
          <cell r="C125">
            <v>39071</v>
          </cell>
          <cell r="D125" t="str">
            <v>S.18</v>
          </cell>
        </row>
        <row r="126">
          <cell r="C126">
            <v>39072</v>
          </cell>
          <cell r="D126" t="str">
            <v>S.18</v>
          </cell>
        </row>
        <row r="127">
          <cell r="C127">
            <v>39073</v>
          </cell>
          <cell r="D127" t="str">
            <v>S.18</v>
          </cell>
        </row>
        <row r="128">
          <cell r="C128">
            <v>39074</v>
          </cell>
          <cell r="D128" t="str">
            <v>S.18</v>
          </cell>
        </row>
        <row r="129">
          <cell r="C129">
            <v>39075</v>
          </cell>
          <cell r="D129" t="str">
            <v>S.18</v>
          </cell>
        </row>
        <row r="130">
          <cell r="C130">
            <v>39076</v>
          </cell>
          <cell r="D130" t="str">
            <v>S.19</v>
          </cell>
        </row>
        <row r="131">
          <cell r="C131">
            <v>39077</v>
          </cell>
          <cell r="D131" t="str">
            <v>S.19</v>
          </cell>
        </row>
        <row r="132">
          <cell r="C132">
            <v>39078</v>
          </cell>
          <cell r="D132" t="str">
            <v>S.19</v>
          </cell>
        </row>
        <row r="133">
          <cell r="C133">
            <v>39079</v>
          </cell>
          <cell r="D133" t="str">
            <v>S.19</v>
          </cell>
        </row>
        <row r="134">
          <cell r="C134">
            <v>39080</v>
          </cell>
          <cell r="D134" t="str">
            <v>S.19</v>
          </cell>
        </row>
        <row r="135">
          <cell r="C135">
            <v>39081</v>
          </cell>
          <cell r="D135" t="str">
            <v>S.19</v>
          </cell>
        </row>
        <row r="136">
          <cell r="C136">
            <v>39082</v>
          </cell>
          <cell r="D136" t="str">
            <v>S.19</v>
          </cell>
        </row>
        <row r="137">
          <cell r="C137">
            <v>39083</v>
          </cell>
          <cell r="D137" t="str">
            <v>S.20</v>
          </cell>
        </row>
        <row r="138">
          <cell r="C138">
            <v>39084</v>
          </cell>
          <cell r="D138" t="str">
            <v>S.20</v>
          </cell>
        </row>
        <row r="139">
          <cell r="C139">
            <v>39085</v>
          </cell>
          <cell r="D139" t="str">
            <v>S.20</v>
          </cell>
        </row>
        <row r="140">
          <cell r="C140">
            <v>39086</v>
          </cell>
          <cell r="D140" t="str">
            <v>S.20</v>
          </cell>
        </row>
        <row r="141">
          <cell r="C141">
            <v>39087</v>
          </cell>
          <cell r="D141" t="str">
            <v>S.20</v>
          </cell>
        </row>
        <row r="142">
          <cell r="C142">
            <v>39088</v>
          </cell>
          <cell r="D142" t="str">
            <v>S.20</v>
          </cell>
        </row>
        <row r="143">
          <cell r="C143">
            <v>39089</v>
          </cell>
          <cell r="D143" t="str">
            <v>S.20</v>
          </cell>
        </row>
        <row r="144">
          <cell r="C144">
            <v>39090</v>
          </cell>
          <cell r="D144" t="str">
            <v>S.21</v>
          </cell>
        </row>
        <row r="145">
          <cell r="C145">
            <v>39091</v>
          </cell>
          <cell r="D145" t="str">
            <v>S.21</v>
          </cell>
        </row>
        <row r="146">
          <cell r="C146">
            <v>39092</v>
          </cell>
          <cell r="D146" t="str">
            <v>S.21</v>
          </cell>
        </row>
        <row r="147">
          <cell r="C147">
            <v>39093</v>
          </cell>
          <cell r="D147" t="str">
            <v>S.21</v>
          </cell>
        </row>
        <row r="148">
          <cell r="C148">
            <v>39094</v>
          </cell>
          <cell r="D148" t="str">
            <v>S.21</v>
          </cell>
        </row>
        <row r="149">
          <cell r="C149">
            <v>39095</v>
          </cell>
          <cell r="D149" t="str">
            <v>S.21</v>
          </cell>
        </row>
        <row r="150">
          <cell r="C150">
            <v>39096</v>
          </cell>
          <cell r="D150" t="str">
            <v>S.21</v>
          </cell>
        </row>
        <row r="151">
          <cell r="C151">
            <v>39097</v>
          </cell>
          <cell r="D151" t="str">
            <v>S.22</v>
          </cell>
        </row>
        <row r="152">
          <cell r="C152">
            <v>39098</v>
          </cell>
          <cell r="D152" t="str">
            <v>S.22</v>
          </cell>
        </row>
        <row r="153">
          <cell r="C153">
            <v>39099</v>
          </cell>
          <cell r="D153" t="str">
            <v>S.22</v>
          </cell>
        </row>
        <row r="154">
          <cell r="C154">
            <v>39100</v>
          </cell>
          <cell r="D154" t="str">
            <v>S.22</v>
          </cell>
        </row>
        <row r="155">
          <cell r="C155">
            <v>39101</v>
          </cell>
          <cell r="D155" t="str">
            <v>S.22</v>
          </cell>
        </row>
        <row r="156">
          <cell r="C156">
            <v>39102</v>
          </cell>
          <cell r="D156" t="str">
            <v>S.22</v>
          </cell>
        </row>
        <row r="157">
          <cell r="C157">
            <v>39103</v>
          </cell>
          <cell r="D157" t="str">
            <v>S.22</v>
          </cell>
        </row>
        <row r="158">
          <cell r="C158">
            <v>39104</v>
          </cell>
          <cell r="D158" t="str">
            <v>S.23</v>
          </cell>
        </row>
        <row r="159">
          <cell r="C159">
            <v>39105</v>
          </cell>
          <cell r="D159" t="str">
            <v>S.23</v>
          </cell>
        </row>
        <row r="160">
          <cell r="C160">
            <v>39106</v>
          </cell>
          <cell r="D160" t="str">
            <v>S.23</v>
          </cell>
        </row>
        <row r="161">
          <cell r="C161">
            <v>39107</v>
          </cell>
          <cell r="D161" t="str">
            <v>S.23</v>
          </cell>
        </row>
        <row r="162">
          <cell r="C162">
            <v>39108</v>
          </cell>
          <cell r="D162" t="str">
            <v>S.23</v>
          </cell>
        </row>
        <row r="163">
          <cell r="C163">
            <v>39109</v>
          </cell>
          <cell r="D163" t="str">
            <v>S.23</v>
          </cell>
        </row>
        <row r="164">
          <cell r="C164">
            <v>39110</v>
          </cell>
          <cell r="D164" t="str">
            <v>S.23</v>
          </cell>
        </row>
        <row r="165">
          <cell r="C165">
            <v>39111</v>
          </cell>
          <cell r="D165" t="str">
            <v>S.24</v>
          </cell>
        </row>
        <row r="166">
          <cell r="C166">
            <v>39112</v>
          </cell>
          <cell r="D166" t="str">
            <v>S.24</v>
          </cell>
        </row>
        <row r="167">
          <cell r="C167">
            <v>39113</v>
          </cell>
          <cell r="D167" t="str">
            <v>S.24</v>
          </cell>
        </row>
        <row r="168">
          <cell r="C168">
            <v>39114</v>
          </cell>
          <cell r="D168" t="str">
            <v>S.24</v>
          </cell>
        </row>
        <row r="169">
          <cell r="C169">
            <v>39115</v>
          </cell>
          <cell r="D169" t="str">
            <v>S.24</v>
          </cell>
        </row>
        <row r="170">
          <cell r="C170">
            <v>39116</v>
          </cell>
          <cell r="D170" t="str">
            <v>S.24</v>
          </cell>
        </row>
        <row r="171">
          <cell r="C171">
            <v>39117</v>
          </cell>
          <cell r="D171" t="str">
            <v>S.24</v>
          </cell>
        </row>
        <row r="172">
          <cell r="C172">
            <v>39118</v>
          </cell>
          <cell r="D172" t="str">
            <v>S.25</v>
          </cell>
        </row>
        <row r="173">
          <cell r="C173">
            <v>39119</v>
          </cell>
          <cell r="D173" t="str">
            <v>S.25</v>
          </cell>
        </row>
        <row r="174">
          <cell r="C174">
            <v>39120</v>
          </cell>
          <cell r="D174" t="str">
            <v>S.25</v>
          </cell>
        </row>
        <row r="175">
          <cell r="C175">
            <v>39121</v>
          </cell>
          <cell r="D175" t="str">
            <v>S.25</v>
          </cell>
        </row>
        <row r="176">
          <cell r="C176">
            <v>39122</v>
          </cell>
          <cell r="D176" t="str">
            <v>S.25</v>
          </cell>
        </row>
        <row r="177">
          <cell r="C177">
            <v>39123</v>
          </cell>
          <cell r="D177" t="str">
            <v>S.25</v>
          </cell>
        </row>
        <row r="178">
          <cell r="C178">
            <v>39124</v>
          </cell>
          <cell r="D178" t="str">
            <v>S.25</v>
          </cell>
        </row>
        <row r="179">
          <cell r="C179">
            <v>39125</v>
          </cell>
          <cell r="D179" t="str">
            <v>S.26</v>
          </cell>
        </row>
        <row r="180">
          <cell r="C180">
            <v>39126</v>
          </cell>
          <cell r="D180" t="str">
            <v>S.26</v>
          </cell>
        </row>
        <row r="181">
          <cell r="C181">
            <v>39127</v>
          </cell>
          <cell r="D181" t="str">
            <v>S.26</v>
          </cell>
        </row>
        <row r="182">
          <cell r="C182">
            <v>39128</v>
          </cell>
          <cell r="D182" t="str">
            <v>S.26</v>
          </cell>
        </row>
        <row r="183">
          <cell r="C183">
            <v>39129</v>
          </cell>
          <cell r="D183" t="str">
            <v>S.26</v>
          </cell>
        </row>
        <row r="184">
          <cell r="C184">
            <v>39130</v>
          </cell>
          <cell r="D184" t="str">
            <v>S.26</v>
          </cell>
        </row>
        <row r="185">
          <cell r="C185">
            <v>39131</v>
          </cell>
          <cell r="D185" t="str">
            <v>S.26</v>
          </cell>
        </row>
        <row r="186">
          <cell r="C186">
            <v>39132</v>
          </cell>
          <cell r="D186" t="str">
            <v>S.27</v>
          </cell>
        </row>
        <row r="187">
          <cell r="C187">
            <v>39133</v>
          </cell>
          <cell r="D187" t="str">
            <v>S.27</v>
          </cell>
        </row>
        <row r="188">
          <cell r="C188">
            <v>39134</v>
          </cell>
          <cell r="D188" t="str">
            <v>S.27</v>
          </cell>
        </row>
        <row r="189">
          <cell r="C189">
            <v>39135</v>
          </cell>
          <cell r="D189" t="str">
            <v>S.27</v>
          </cell>
        </row>
        <row r="190">
          <cell r="C190">
            <v>39136</v>
          </cell>
          <cell r="D190" t="str">
            <v>S.27</v>
          </cell>
        </row>
        <row r="191">
          <cell r="C191">
            <v>39137</v>
          </cell>
          <cell r="D191" t="str">
            <v>S.27</v>
          </cell>
        </row>
        <row r="192">
          <cell r="C192">
            <v>39138</v>
          </cell>
          <cell r="D192" t="str">
            <v>S.27</v>
          </cell>
        </row>
        <row r="193">
          <cell r="C193">
            <v>39139</v>
          </cell>
          <cell r="D193" t="str">
            <v>S.28</v>
          </cell>
        </row>
        <row r="194">
          <cell r="C194">
            <v>39140</v>
          </cell>
          <cell r="D194" t="str">
            <v>S.28</v>
          </cell>
        </row>
        <row r="195">
          <cell r="C195">
            <v>39141</v>
          </cell>
          <cell r="D195" t="str">
            <v>S.28</v>
          </cell>
        </row>
        <row r="196">
          <cell r="C196">
            <v>39142</v>
          </cell>
          <cell r="D196" t="str">
            <v>S.28</v>
          </cell>
        </row>
        <row r="197">
          <cell r="C197">
            <v>39143</v>
          </cell>
          <cell r="D197" t="str">
            <v>S.28</v>
          </cell>
        </row>
        <row r="198">
          <cell r="C198">
            <v>39144</v>
          </cell>
          <cell r="D198" t="str">
            <v>S.28</v>
          </cell>
        </row>
        <row r="199">
          <cell r="C199">
            <v>39145</v>
          </cell>
          <cell r="D199" t="str">
            <v>S.28</v>
          </cell>
        </row>
        <row r="200">
          <cell r="C200">
            <v>39146</v>
          </cell>
          <cell r="D200" t="str">
            <v>S.29</v>
          </cell>
        </row>
        <row r="201">
          <cell r="C201">
            <v>39147</v>
          </cell>
          <cell r="D201" t="str">
            <v>S.29</v>
          </cell>
        </row>
        <row r="202">
          <cell r="C202">
            <v>39148</v>
          </cell>
          <cell r="D202" t="str">
            <v>S.29</v>
          </cell>
        </row>
        <row r="203">
          <cell r="C203">
            <v>39149</v>
          </cell>
          <cell r="D203" t="str">
            <v>S.29</v>
          </cell>
        </row>
        <row r="204">
          <cell r="C204">
            <v>39150</v>
          </cell>
          <cell r="D204" t="str">
            <v>S.29</v>
          </cell>
        </row>
        <row r="205">
          <cell r="C205">
            <v>39151</v>
          </cell>
          <cell r="D205" t="str">
            <v>S.29</v>
          </cell>
        </row>
        <row r="206">
          <cell r="C206">
            <v>39152</v>
          </cell>
          <cell r="D206" t="str">
            <v>S.29</v>
          </cell>
        </row>
        <row r="207">
          <cell r="C207">
            <v>39153</v>
          </cell>
          <cell r="D207" t="str">
            <v>S.30</v>
          </cell>
        </row>
        <row r="208">
          <cell r="C208">
            <v>39154</v>
          </cell>
          <cell r="D208" t="str">
            <v>S.30</v>
          </cell>
        </row>
        <row r="209">
          <cell r="C209">
            <v>39155</v>
          </cell>
          <cell r="D209" t="str">
            <v>S.30</v>
          </cell>
        </row>
        <row r="210">
          <cell r="C210">
            <v>39156</v>
          </cell>
          <cell r="D210" t="str">
            <v>S.30</v>
          </cell>
        </row>
        <row r="211">
          <cell r="C211">
            <v>39157</v>
          </cell>
          <cell r="D211" t="str">
            <v>S.30</v>
          </cell>
        </row>
        <row r="212">
          <cell r="C212">
            <v>39158</v>
          </cell>
          <cell r="D212" t="str">
            <v>S.30</v>
          </cell>
        </row>
        <row r="213">
          <cell r="C213">
            <v>39159</v>
          </cell>
          <cell r="D213" t="str">
            <v>S.30</v>
          </cell>
        </row>
        <row r="214">
          <cell r="C214">
            <v>39160</v>
          </cell>
          <cell r="D214" t="str">
            <v>S.31</v>
          </cell>
        </row>
        <row r="215">
          <cell r="C215">
            <v>39161</v>
          </cell>
          <cell r="D215" t="str">
            <v>S.31</v>
          </cell>
        </row>
        <row r="216">
          <cell r="C216">
            <v>39162</v>
          </cell>
          <cell r="D216" t="str">
            <v>S.31</v>
          </cell>
        </row>
        <row r="217">
          <cell r="C217">
            <v>39163</v>
          </cell>
          <cell r="D217" t="str">
            <v>S.31</v>
          </cell>
        </row>
        <row r="218">
          <cell r="C218">
            <v>39164</v>
          </cell>
          <cell r="D218" t="str">
            <v>S.31</v>
          </cell>
        </row>
        <row r="219">
          <cell r="C219">
            <v>39165</v>
          </cell>
          <cell r="D219" t="str">
            <v>S.31</v>
          </cell>
        </row>
        <row r="220">
          <cell r="C220">
            <v>39166</v>
          </cell>
          <cell r="D220" t="str">
            <v>S.31</v>
          </cell>
        </row>
        <row r="221">
          <cell r="C221">
            <v>39167</v>
          </cell>
          <cell r="D221" t="str">
            <v>S.32</v>
          </cell>
        </row>
        <row r="222">
          <cell r="C222">
            <v>39168</v>
          </cell>
          <cell r="D222" t="str">
            <v>S.32</v>
          </cell>
        </row>
        <row r="223">
          <cell r="C223">
            <v>39169</v>
          </cell>
          <cell r="D223" t="str">
            <v>S.32</v>
          </cell>
        </row>
        <row r="224">
          <cell r="C224">
            <v>39170</v>
          </cell>
          <cell r="D224" t="str">
            <v>S.32</v>
          </cell>
        </row>
        <row r="225">
          <cell r="C225">
            <v>39171</v>
          </cell>
          <cell r="D225" t="str">
            <v>S.32</v>
          </cell>
        </row>
        <row r="226">
          <cell r="C226">
            <v>39172</v>
          </cell>
          <cell r="D226" t="str">
            <v>S.32</v>
          </cell>
        </row>
        <row r="227">
          <cell r="C227">
            <v>39173</v>
          </cell>
          <cell r="D227" t="str">
            <v>S.32</v>
          </cell>
        </row>
        <row r="228">
          <cell r="C228">
            <v>39174</v>
          </cell>
          <cell r="D228" t="str">
            <v>S.33</v>
          </cell>
        </row>
        <row r="229">
          <cell r="C229">
            <v>39175</v>
          </cell>
          <cell r="D229" t="str">
            <v>S.33</v>
          </cell>
        </row>
        <row r="230">
          <cell r="C230">
            <v>39176</v>
          </cell>
          <cell r="D230" t="str">
            <v>S.33</v>
          </cell>
        </row>
        <row r="231">
          <cell r="C231">
            <v>39177</v>
          </cell>
          <cell r="D231" t="str">
            <v>S.33</v>
          </cell>
        </row>
        <row r="232">
          <cell r="C232">
            <v>39178</v>
          </cell>
          <cell r="D232" t="str">
            <v>S.33</v>
          </cell>
        </row>
        <row r="233">
          <cell r="C233">
            <v>39179</v>
          </cell>
          <cell r="D233" t="str">
            <v>S.33</v>
          </cell>
        </row>
        <row r="234">
          <cell r="C234">
            <v>39180</v>
          </cell>
          <cell r="D234" t="str">
            <v>S.33</v>
          </cell>
        </row>
        <row r="235">
          <cell r="C235">
            <v>39181</v>
          </cell>
          <cell r="D235" t="str">
            <v>S.34</v>
          </cell>
        </row>
        <row r="236">
          <cell r="C236">
            <v>39182</v>
          </cell>
          <cell r="D236" t="str">
            <v>S.34</v>
          </cell>
        </row>
        <row r="237">
          <cell r="C237">
            <v>39183</v>
          </cell>
          <cell r="D237" t="str">
            <v>S.34</v>
          </cell>
        </row>
        <row r="238">
          <cell r="C238">
            <v>39184</v>
          </cell>
          <cell r="D238" t="str">
            <v>S.34</v>
          </cell>
        </row>
        <row r="239">
          <cell r="C239">
            <v>39185</v>
          </cell>
          <cell r="D239" t="str">
            <v>S.34</v>
          </cell>
        </row>
        <row r="240">
          <cell r="C240">
            <v>39186</v>
          </cell>
          <cell r="D240" t="str">
            <v>S.34</v>
          </cell>
        </row>
        <row r="241">
          <cell r="C241">
            <v>39187</v>
          </cell>
          <cell r="D241" t="str">
            <v>S.34</v>
          </cell>
        </row>
        <row r="242">
          <cell r="C242">
            <v>39188</v>
          </cell>
          <cell r="D242" t="str">
            <v>S.35</v>
          </cell>
        </row>
        <row r="243">
          <cell r="C243">
            <v>39189</v>
          </cell>
          <cell r="D243" t="str">
            <v>S.35</v>
          </cell>
        </row>
        <row r="244">
          <cell r="C244">
            <v>39190</v>
          </cell>
          <cell r="D244" t="str">
            <v>S.35</v>
          </cell>
        </row>
        <row r="245">
          <cell r="C245">
            <v>39191</v>
          </cell>
          <cell r="D245" t="str">
            <v>S.35</v>
          </cell>
        </row>
        <row r="246">
          <cell r="C246">
            <v>39192</v>
          </cell>
          <cell r="D246" t="str">
            <v>S.35</v>
          </cell>
        </row>
        <row r="247">
          <cell r="C247">
            <v>39193</v>
          </cell>
          <cell r="D247" t="str">
            <v>S.35</v>
          </cell>
        </row>
        <row r="248">
          <cell r="C248">
            <v>39194</v>
          </cell>
          <cell r="D248" t="str">
            <v>S.35</v>
          </cell>
        </row>
        <row r="249">
          <cell r="C249">
            <v>39195</v>
          </cell>
          <cell r="D249" t="str">
            <v>S.36</v>
          </cell>
        </row>
        <row r="250">
          <cell r="C250">
            <v>39196</v>
          </cell>
          <cell r="D250" t="str">
            <v>S.36</v>
          </cell>
        </row>
        <row r="251">
          <cell r="C251">
            <v>39197</v>
          </cell>
          <cell r="D251" t="str">
            <v>S.36</v>
          </cell>
        </row>
        <row r="252">
          <cell r="C252">
            <v>39198</v>
          </cell>
          <cell r="D252" t="str">
            <v>S.36</v>
          </cell>
        </row>
        <row r="253">
          <cell r="C253">
            <v>39199</v>
          </cell>
          <cell r="D253" t="str">
            <v>S.36</v>
          </cell>
        </row>
        <row r="254">
          <cell r="C254">
            <v>39200</v>
          </cell>
          <cell r="D254" t="str">
            <v>S.36</v>
          </cell>
        </row>
        <row r="255">
          <cell r="C255">
            <v>39201</v>
          </cell>
          <cell r="D255" t="str">
            <v>S.36</v>
          </cell>
        </row>
        <row r="256">
          <cell r="C256">
            <v>39202</v>
          </cell>
          <cell r="D256" t="str">
            <v>S.37</v>
          </cell>
        </row>
        <row r="257">
          <cell r="C257">
            <v>39203</v>
          </cell>
          <cell r="D257" t="str">
            <v>S.37</v>
          </cell>
        </row>
        <row r="258">
          <cell r="C258">
            <v>39204</v>
          </cell>
          <cell r="D258" t="str">
            <v>S.37</v>
          </cell>
        </row>
        <row r="259">
          <cell r="C259">
            <v>39205</v>
          </cell>
          <cell r="D259" t="str">
            <v>S.37</v>
          </cell>
        </row>
        <row r="260">
          <cell r="C260">
            <v>39206</v>
          </cell>
          <cell r="D260" t="str">
            <v>S.37</v>
          </cell>
        </row>
        <row r="261">
          <cell r="C261">
            <v>39207</v>
          </cell>
          <cell r="D261" t="str">
            <v>S.37</v>
          </cell>
        </row>
        <row r="262">
          <cell r="C262">
            <v>39208</v>
          </cell>
          <cell r="D262" t="str">
            <v>S.37</v>
          </cell>
        </row>
        <row r="263">
          <cell r="C263">
            <v>39209</v>
          </cell>
          <cell r="D263" t="str">
            <v>S.38</v>
          </cell>
        </row>
        <row r="264">
          <cell r="C264">
            <v>39210</v>
          </cell>
          <cell r="D264" t="str">
            <v>S.38</v>
          </cell>
        </row>
        <row r="265">
          <cell r="C265">
            <v>39211</v>
          </cell>
          <cell r="D265" t="str">
            <v>S.38</v>
          </cell>
        </row>
        <row r="266">
          <cell r="C266">
            <v>39212</v>
          </cell>
          <cell r="D266" t="str">
            <v>S.38</v>
          </cell>
        </row>
        <row r="267">
          <cell r="C267">
            <v>39213</v>
          </cell>
          <cell r="D267" t="str">
            <v>S.38</v>
          </cell>
        </row>
        <row r="268">
          <cell r="C268">
            <v>39214</v>
          </cell>
          <cell r="D268" t="str">
            <v>S.38</v>
          </cell>
        </row>
        <row r="269">
          <cell r="C269">
            <v>39215</v>
          </cell>
          <cell r="D269" t="str">
            <v>S.38</v>
          </cell>
        </row>
        <row r="270">
          <cell r="C270">
            <v>39216</v>
          </cell>
          <cell r="D270" t="str">
            <v>S.39</v>
          </cell>
        </row>
        <row r="271">
          <cell r="C271">
            <v>39217</v>
          </cell>
          <cell r="D271" t="str">
            <v>S.39</v>
          </cell>
        </row>
        <row r="272">
          <cell r="C272">
            <v>39218</v>
          </cell>
          <cell r="D272" t="str">
            <v>S.39</v>
          </cell>
        </row>
        <row r="273">
          <cell r="C273">
            <v>39219</v>
          </cell>
          <cell r="D273" t="str">
            <v>S.39</v>
          </cell>
        </row>
        <row r="274">
          <cell r="C274">
            <v>39220</v>
          </cell>
          <cell r="D274" t="str">
            <v>S.39</v>
          </cell>
        </row>
        <row r="275">
          <cell r="C275">
            <v>39221</v>
          </cell>
          <cell r="D275" t="str">
            <v>S.39</v>
          </cell>
        </row>
        <row r="276">
          <cell r="C276">
            <v>39222</v>
          </cell>
          <cell r="D276" t="str">
            <v>S.39</v>
          </cell>
        </row>
        <row r="277">
          <cell r="C277">
            <v>39223</v>
          </cell>
          <cell r="D277" t="str">
            <v>S.40</v>
          </cell>
        </row>
        <row r="278">
          <cell r="C278">
            <v>39224</v>
          </cell>
          <cell r="D278" t="str">
            <v>S.40</v>
          </cell>
        </row>
        <row r="279">
          <cell r="C279">
            <v>39225</v>
          </cell>
          <cell r="D279" t="str">
            <v>S.40</v>
          </cell>
        </row>
        <row r="280">
          <cell r="C280">
            <v>39226</v>
          </cell>
          <cell r="D280" t="str">
            <v>S.40</v>
          </cell>
        </row>
        <row r="281">
          <cell r="C281">
            <v>39227</v>
          </cell>
          <cell r="D281" t="str">
            <v>S.40</v>
          </cell>
        </row>
        <row r="282">
          <cell r="C282">
            <v>39228</v>
          </cell>
          <cell r="D282" t="str">
            <v>S.40</v>
          </cell>
        </row>
        <row r="283">
          <cell r="C283">
            <v>39229</v>
          </cell>
          <cell r="D283" t="str">
            <v>S.40</v>
          </cell>
        </row>
        <row r="284">
          <cell r="C284">
            <v>39230</v>
          </cell>
          <cell r="D284" t="str">
            <v>S.41</v>
          </cell>
        </row>
        <row r="285">
          <cell r="C285">
            <v>39231</v>
          </cell>
          <cell r="D285" t="str">
            <v>S.41</v>
          </cell>
        </row>
        <row r="286">
          <cell r="C286">
            <v>39232</v>
          </cell>
          <cell r="D286" t="str">
            <v>S.41</v>
          </cell>
        </row>
        <row r="287">
          <cell r="C287">
            <v>39233</v>
          </cell>
          <cell r="D287" t="str">
            <v>S.41</v>
          </cell>
        </row>
        <row r="288">
          <cell r="C288">
            <v>39234</v>
          </cell>
          <cell r="D288" t="str">
            <v>S.41</v>
          </cell>
        </row>
        <row r="289">
          <cell r="C289">
            <v>39235</v>
          </cell>
          <cell r="D289" t="str">
            <v>S.41</v>
          </cell>
        </row>
        <row r="290">
          <cell r="C290">
            <v>39236</v>
          </cell>
          <cell r="D290" t="str">
            <v>S.41</v>
          </cell>
        </row>
        <row r="291">
          <cell r="C291">
            <v>39237</v>
          </cell>
          <cell r="D291" t="str">
            <v>S.42</v>
          </cell>
        </row>
        <row r="292">
          <cell r="C292">
            <v>39238</v>
          </cell>
          <cell r="D292" t="str">
            <v>S.42</v>
          </cell>
        </row>
        <row r="293">
          <cell r="C293">
            <v>39239</v>
          </cell>
          <cell r="D293" t="str">
            <v>S.42</v>
          </cell>
        </row>
        <row r="294">
          <cell r="C294">
            <v>39240</v>
          </cell>
          <cell r="D294" t="str">
            <v>S.42</v>
          </cell>
        </row>
        <row r="295">
          <cell r="C295">
            <v>39241</v>
          </cell>
          <cell r="D295" t="str">
            <v>S.42</v>
          </cell>
        </row>
        <row r="296">
          <cell r="C296">
            <v>39242</v>
          </cell>
          <cell r="D296" t="str">
            <v>S.42</v>
          </cell>
        </row>
        <row r="297">
          <cell r="C297">
            <v>39243</v>
          </cell>
          <cell r="D297" t="str">
            <v>S.42</v>
          </cell>
        </row>
        <row r="298">
          <cell r="C298">
            <v>39244</v>
          </cell>
          <cell r="D298" t="str">
            <v>S.43</v>
          </cell>
        </row>
        <row r="299">
          <cell r="C299">
            <v>39245</v>
          </cell>
          <cell r="D299" t="str">
            <v>S.43</v>
          </cell>
        </row>
        <row r="300">
          <cell r="C300">
            <v>39246</v>
          </cell>
          <cell r="D300" t="str">
            <v>S.43</v>
          </cell>
        </row>
        <row r="301">
          <cell r="C301">
            <v>39247</v>
          </cell>
          <cell r="D301" t="str">
            <v>S.43</v>
          </cell>
        </row>
        <row r="302">
          <cell r="C302">
            <v>39248</v>
          </cell>
          <cell r="D302" t="str">
            <v>S.43</v>
          </cell>
        </row>
        <row r="303">
          <cell r="C303">
            <v>39249</v>
          </cell>
          <cell r="D303" t="str">
            <v>S.43</v>
          </cell>
        </row>
        <row r="304">
          <cell r="C304">
            <v>39250</v>
          </cell>
          <cell r="D304" t="str">
            <v>S.43</v>
          </cell>
        </row>
        <row r="305">
          <cell r="C305">
            <v>39251</v>
          </cell>
          <cell r="D305" t="str">
            <v>S.44</v>
          </cell>
        </row>
        <row r="306">
          <cell r="C306">
            <v>39252</v>
          </cell>
          <cell r="D306" t="str">
            <v>S.44</v>
          </cell>
        </row>
        <row r="307">
          <cell r="C307">
            <v>39253</v>
          </cell>
          <cell r="D307" t="str">
            <v>S.44</v>
          </cell>
        </row>
        <row r="308">
          <cell r="C308">
            <v>39254</v>
          </cell>
          <cell r="D308" t="str">
            <v>S.44</v>
          </cell>
        </row>
        <row r="309">
          <cell r="C309">
            <v>39255</v>
          </cell>
          <cell r="D309" t="str">
            <v>S.44</v>
          </cell>
        </row>
        <row r="310">
          <cell r="C310">
            <v>39256</v>
          </cell>
          <cell r="D310" t="str">
            <v>S.44</v>
          </cell>
        </row>
        <row r="311">
          <cell r="C311">
            <v>39257</v>
          </cell>
          <cell r="D311" t="str">
            <v>S.44</v>
          </cell>
        </row>
        <row r="312">
          <cell r="C312">
            <v>39258</v>
          </cell>
          <cell r="D312" t="str">
            <v>S.45</v>
          </cell>
        </row>
        <row r="313">
          <cell r="C313">
            <v>39259</v>
          </cell>
          <cell r="D313" t="str">
            <v>S.45</v>
          </cell>
        </row>
        <row r="314">
          <cell r="C314">
            <v>39260</v>
          </cell>
          <cell r="D314" t="str">
            <v>S.45</v>
          </cell>
        </row>
        <row r="315">
          <cell r="C315">
            <v>39261</v>
          </cell>
          <cell r="D315" t="str">
            <v>S.45</v>
          </cell>
        </row>
        <row r="316">
          <cell r="C316">
            <v>39262</v>
          </cell>
          <cell r="D316" t="str">
            <v>S.45</v>
          </cell>
        </row>
        <row r="317">
          <cell r="C317">
            <v>39263</v>
          </cell>
          <cell r="D317" t="str">
            <v>S.45</v>
          </cell>
        </row>
        <row r="318">
          <cell r="C318">
            <v>39264</v>
          </cell>
          <cell r="D318" t="str">
            <v>S.45</v>
          </cell>
        </row>
        <row r="319">
          <cell r="C319">
            <v>39265</v>
          </cell>
          <cell r="D319" t="str">
            <v>S.46</v>
          </cell>
        </row>
        <row r="320">
          <cell r="C320">
            <v>39266</v>
          </cell>
          <cell r="D320" t="str">
            <v>S.46</v>
          </cell>
        </row>
        <row r="321">
          <cell r="C321">
            <v>39267</v>
          </cell>
          <cell r="D321" t="str">
            <v>S.46</v>
          </cell>
        </row>
        <row r="322">
          <cell r="C322">
            <v>39268</v>
          </cell>
          <cell r="D322" t="str">
            <v>S.46</v>
          </cell>
        </row>
        <row r="323">
          <cell r="C323">
            <v>39269</v>
          </cell>
          <cell r="D323" t="str">
            <v>S.46</v>
          </cell>
        </row>
        <row r="324">
          <cell r="C324">
            <v>39270</v>
          </cell>
          <cell r="D324" t="str">
            <v>S.46</v>
          </cell>
        </row>
        <row r="325">
          <cell r="C325">
            <v>39271</v>
          </cell>
          <cell r="D325" t="str">
            <v>S.46</v>
          </cell>
        </row>
        <row r="326">
          <cell r="C326">
            <v>39272</v>
          </cell>
          <cell r="D326" t="str">
            <v>S.47</v>
          </cell>
        </row>
        <row r="327">
          <cell r="C327">
            <v>39273</v>
          </cell>
          <cell r="D327" t="str">
            <v>S.47</v>
          </cell>
        </row>
        <row r="328">
          <cell r="C328">
            <v>39274</v>
          </cell>
          <cell r="D328" t="str">
            <v>S.47</v>
          </cell>
        </row>
        <row r="329">
          <cell r="C329">
            <v>39275</v>
          </cell>
          <cell r="D329" t="str">
            <v>S.47</v>
          </cell>
        </row>
        <row r="330">
          <cell r="C330">
            <v>39276</v>
          </cell>
          <cell r="D330" t="str">
            <v>S.47</v>
          </cell>
        </row>
        <row r="331">
          <cell r="C331">
            <v>39277</v>
          </cell>
          <cell r="D331" t="str">
            <v>S.47</v>
          </cell>
        </row>
        <row r="332">
          <cell r="C332">
            <v>39278</v>
          </cell>
          <cell r="D332" t="str">
            <v>S.47</v>
          </cell>
        </row>
        <row r="333">
          <cell r="C333">
            <v>39279</v>
          </cell>
          <cell r="D333" t="str">
            <v>S.48</v>
          </cell>
        </row>
        <row r="334">
          <cell r="C334">
            <v>39280</v>
          </cell>
          <cell r="D334" t="str">
            <v>S.48</v>
          </cell>
        </row>
        <row r="335">
          <cell r="C335">
            <v>39281</v>
          </cell>
          <cell r="D335" t="str">
            <v>S.48</v>
          </cell>
        </row>
        <row r="336">
          <cell r="C336">
            <v>39282</v>
          </cell>
          <cell r="D336" t="str">
            <v>S.48</v>
          </cell>
        </row>
        <row r="337">
          <cell r="C337">
            <v>39283</v>
          </cell>
          <cell r="D337" t="str">
            <v>S.48</v>
          </cell>
        </row>
        <row r="338">
          <cell r="C338">
            <v>39284</v>
          </cell>
          <cell r="D338" t="str">
            <v>S.48</v>
          </cell>
        </row>
        <row r="339">
          <cell r="C339">
            <v>39285</v>
          </cell>
          <cell r="D339" t="str">
            <v>S.48</v>
          </cell>
        </row>
        <row r="340">
          <cell r="C340">
            <v>39286</v>
          </cell>
          <cell r="D340" t="str">
            <v>S.49</v>
          </cell>
        </row>
        <row r="341">
          <cell r="C341">
            <v>39287</v>
          </cell>
          <cell r="D341" t="str">
            <v>S.49</v>
          </cell>
        </row>
        <row r="342">
          <cell r="C342">
            <v>39288</v>
          </cell>
          <cell r="D342" t="str">
            <v>S.49</v>
          </cell>
        </row>
        <row r="343">
          <cell r="C343">
            <v>39289</v>
          </cell>
          <cell r="D343" t="str">
            <v>S.49</v>
          </cell>
        </row>
        <row r="344">
          <cell r="C344">
            <v>39290</v>
          </cell>
          <cell r="D344" t="str">
            <v>S.49</v>
          </cell>
        </row>
        <row r="345">
          <cell r="C345">
            <v>39291</v>
          </cell>
          <cell r="D345" t="str">
            <v>S.49</v>
          </cell>
        </row>
        <row r="346">
          <cell r="C346">
            <v>39292</v>
          </cell>
          <cell r="D346" t="str">
            <v>S.49</v>
          </cell>
        </row>
        <row r="347">
          <cell r="C347">
            <v>39293</v>
          </cell>
          <cell r="D347" t="str">
            <v>S.50</v>
          </cell>
        </row>
        <row r="348">
          <cell r="C348">
            <v>39294</v>
          </cell>
          <cell r="D348" t="str">
            <v>S.50</v>
          </cell>
        </row>
        <row r="349">
          <cell r="C349">
            <v>39295</v>
          </cell>
          <cell r="D349" t="str">
            <v>S.50</v>
          </cell>
        </row>
        <row r="350">
          <cell r="C350">
            <v>39296</v>
          </cell>
          <cell r="D350" t="str">
            <v>S.50</v>
          </cell>
        </row>
        <row r="351">
          <cell r="C351">
            <v>39297</v>
          </cell>
          <cell r="D351" t="str">
            <v>S.50</v>
          </cell>
        </row>
        <row r="352">
          <cell r="C352">
            <v>39298</v>
          </cell>
          <cell r="D352" t="str">
            <v>S.50</v>
          </cell>
        </row>
        <row r="353">
          <cell r="C353">
            <v>39299</v>
          </cell>
          <cell r="D353" t="str">
            <v>S.50</v>
          </cell>
        </row>
        <row r="354">
          <cell r="C354">
            <v>39300</v>
          </cell>
          <cell r="D354" t="str">
            <v>S.51</v>
          </cell>
        </row>
        <row r="355">
          <cell r="C355">
            <v>39301</v>
          </cell>
          <cell r="D355" t="str">
            <v>S.51</v>
          </cell>
        </row>
        <row r="356">
          <cell r="C356">
            <v>39302</v>
          </cell>
          <cell r="D356" t="str">
            <v>S.51</v>
          </cell>
        </row>
        <row r="357">
          <cell r="C357">
            <v>39303</v>
          </cell>
          <cell r="D357" t="str">
            <v>S.51</v>
          </cell>
        </row>
        <row r="358">
          <cell r="C358">
            <v>39304</v>
          </cell>
          <cell r="D358" t="str">
            <v>S.51</v>
          </cell>
        </row>
        <row r="359">
          <cell r="C359">
            <v>39305</v>
          </cell>
          <cell r="D359" t="str">
            <v>S.51</v>
          </cell>
        </row>
        <row r="360">
          <cell r="C360">
            <v>39306</v>
          </cell>
          <cell r="D360" t="str">
            <v>S.51</v>
          </cell>
        </row>
        <row r="361">
          <cell r="C361">
            <v>39307</v>
          </cell>
          <cell r="D361" t="str">
            <v>S.52</v>
          </cell>
        </row>
        <row r="362">
          <cell r="C362">
            <v>39308</v>
          </cell>
          <cell r="D362" t="str">
            <v>S.52</v>
          </cell>
        </row>
        <row r="363">
          <cell r="C363">
            <v>39309</v>
          </cell>
          <cell r="D363" t="str">
            <v>S.52</v>
          </cell>
        </row>
        <row r="364">
          <cell r="C364">
            <v>39310</v>
          </cell>
          <cell r="D364" t="str">
            <v>S.52</v>
          </cell>
        </row>
        <row r="365">
          <cell r="C365">
            <v>39311</v>
          </cell>
          <cell r="D365" t="str">
            <v>S.52</v>
          </cell>
        </row>
        <row r="366">
          <cell r="C366">
            <v>39312</v>
          </cell>
          <cell r="D366" t="str">
            <v>S.52</v>
          </cell>
        </row>
        <row r="367">
          <cell r="C367">
            <v>39313</v>
          </cell>
          <cell r="D367" t="str">
            <v>S.52</v>
          </cell>
        </row>
        <row r="368">
          <cell r="C368">
            <v>39314</v>
          </cell>
          <cell r="D368" t="str">
            <v>S.53</v>
          </cell>
        </row>
        <row r="369">
          <cell r="C369">
            <v>39315</v>
          </cell>
          <cell r="D369" t="str">
            <v>S.53</v>
          </cell>
        </row>
        <row r="370">
          <cell r="C370">
            <v>39316</v>
          </cell>
          <cell r="D370" t="str">
            <v>S.53</v>
          </cell>
        </row>
        <row r="371">
          <cell r="C371">
            <v>39317</v>
          </cell>
          <cell r="D371" t="str">
            <v>S.53</v>
          </cell>
        </row>
        <row r="372">
          <cell r="C372">
            <v>39318</v>
          </cell>
          <cell r="D372" t="str">
            <v>S.53</v>
          </cell>
        </row>
        <row r="373">
          <cell r="C373">
            <v>39319</v>
          </cell>
          <cell r="D373" t="str">
            <v>S.53</v>
          </cell>
        </row>
        <row r="374">
          <cell r="C374">
            <v>39320</v>
          </cell>
          <cell r="D374" t="str">
            <v>S.53</v>
          </cell>
        </row>
        <row r="375">
          <cell r="C375">
            <v>39321</v>
          </cell>
          <cell r="D375" t="str">
            <v>S.54</v>
          </cell>
        </row>
        <row r="376">
          <cell r="C376">
            <v>39322</v>
          </cell>
          <cell r="D376" t="str">
            <v>S.54</v>
          </cell>
        </row>
        <row r="377">
          <cell r="C377">
            <v>39323</v>
          </cell>
          <cell r="D377" t="str">
            <v>S.54</v>
          </cell>
        </row>
        <row r="378">
          <cell r="C378">
            <v>39324</v>
          </cell>
          <cell r="D378" t="str">
            <v>S.54</v>
          </cell>
        </row>
        <row r="379">
          <cell r="C379">
            <v>39325</v>
          </cell>
          <cell r="D379" t="str">
            <v>S.54</v>
          </cell>
        </row>
        <row r="380">
          <cell r="C380">
            <v>39326</v>
          </cell>
          <cell r="D380" t="str">
            <v>S.54</v>
          </cell>
        </row>
        <row r="381">
          <cell r="C381">
            <v>39327</v>
          </cell>
          <cell r="D381" t="str">
            <v>S.54</v>
          </cell>
        </row>
        <row r="382">
          <cell r="C382">
            <v>39328</v>
          </cell>
          <cell r="D382" t="str">
            <v>S.55</v>
          </cell>
        </row>
        <row r="383">
          <cell r="C383">
            <v>39329</v>
          </cell>
          <cell r="D383" t="str">
            <v>S.55</v>
          </cell>
        </row>
        <row r="384">
          <cell r="C384">
            <v>39330</v>
          </cell>
          <cell r="D384" t="str">
            <v>S.55</v>
          </cell>
        </row>
        <row r="385">
          <cell r="C385">
            <v>39331</v>
          </cell>
          <cell r="D385" t="str">
            <v>S.55</v>
          </cell>
        </row>
        <row r="386">
          <cell r="C386">
            <v>39332</v>
          </cell>
          <cell r="D386" t="str">
            <v>S.55</v>
          </cell>
        </row>
        <row r="387">
          <cell r="C387">
            <v>39333</v>
          </cell>
          <cell r="D387" t="str">
            <v>S.55</v>
          </cell>
        </row>
        <row r="388">
          <cell r="C388">
            <v>39334</v>
          </cell>
          <cell r="D388" t="str">
            <v>S.55</v>
          </cell>
        </row>
        <row r="389">
          <cell r="C389">
            <v>39335</v>
          </cell>
          <cell r="D389" t="str">
            <v>S.56</v>
          </cell>
        </row>
        <row r="390">
          <cell r="C390">
            <v>39336</v>
          </cell>
          <cell r="D390" t="str">
            <v>S.56</v>
          </cell>
        </row>
        <row r="391">
          <cell r="C391">
            <v>39337</v>
          </cell>
          <cell r="D391" t="str">
            <v>S.56</v>
          </cell>
        </row>
        <row r="392">
          <cell r="C392">
            <v>39338</v>
          </cell>
          <cell r="D392" t="str">
            <v>S.56</v>
          </cell>
        </row>
        <row r="393">
          <cell r="C393">
            <v>39339</v>
          </cell>
          <cell r="D393" t="str">
            <v>S.56</v>
          </cell>
        </row>
        <row r="394">
          <cell r="C394">
            <v>39340</v>
          </cell>
          <cell r="D394" t="str">
            <v>S.56</v>
          </cell>
        </row>
        <row r="395">
          <cell r="C395">
            <v>39341</v>
          </cell>
          <cell r="D395" t="str">
            <v>S.56</v>
          </cell>
        </row>
        <row r="396">
          <cell r="C396">
            <v>39342</v>
          </cell>
          <cell r="D396" t="str">
            <v>S.57</v>
          </cell>
        </row>
        <row r="397">
          <cell r="C397">
            <v>39343</v>
          </cell>
          <cell r="D397" t="str">
            <v>S.57</v>
          </cell>
        </row>
        <row r="398">
          <cell r="C398">
            <v>39344</v>
          </cell>
          <cell r="D398" t="str">
            <v>S.57</v>
          </cell>
        </row>
        <row r="399">
          <cell r="C399">
            <v>39345</v>
          </cell>
          <cell r="D399" t="str">
            <v>S.57</v>
          </cell>
        </row>
        <row r="400">
          <cell r="C400">
            <v>39346</v>
          </cell>
          <cell r="D400" t="str">
            <v>S.57</v>
          </cell>
        </row>
        <row r="401">
          <cell r="C401">
            <v>39347</v>
          </cell>
          <cell r="D401" t="str">
            <v>S.57</v>
          </cell>
        </row>
        <row r="402">
          <cell r="C402">
            <v>39348</v>
          </cell>
          <cell r="D402" t="str">
            <v>S.57</v>
          </cell>
        </row>
        <row r="403">
          <cell r="C403">
            <v>39349</v>
          </cell>
          <cell r="D403" t="str">
            <v>S.58</v>
          </cell>
        </row>
        <row r="404">
          <cell r="C404">
            <v>39350</v>
          </cell>
          <cell r="D404" t="str">
            <v>S.58</v>
          </cell>
        </row>
        <row r="405">
          <cell r="C405">
            <v>39351</v>
          </cell>
          <cell r="D405" t="str">
            <v>S.58</v>
          </cell>
        </row>
        <row r="406">
          <cell r="C406">
            <v>39352</v>
          </cell>
          <cell r="D406" t="str">
            <v>S.58</v>
          </cell>
        </row>
        <row r="407">
          <cell r="C407">
            <v>39353</v>
          </cell>
          <cell r="D407" t="str">
            <v>S.58</v>
          </cell>
        </row>
        <row r="408">
          <cell r="C408">
            <v>39354</v>
          </cell>
          <cell r="D408" t="str">
            <v>S.58</v>
          </cell>
        </row>
        <row r="409">
          <cell r="C409">
            <v>39355</v>
          </cell>
          <cell r="D409" t="str">
            <v>S.58</v>
          </cell>
        </row>
        <row r="410">
          <cell r="C410">
            <v>39356</v>
          </cell>
          <cell r="D410" t="str">
            <v>S.59</v>
          </cell>
        </row>
        <row r="411">
          <cell r="C411">
            <v>39357</v>
          </cell>
          <cell r="D411" t="str">
            <v>S.59</v>
          </cell>
        </row>
        <row r="412">
          <cell r="C412">
            <v>39358</v>
          </cell>
          <cell r="D412" t="str">
            <v>S.59</v>
          </cell>
        </row>
        <row r="413">
          <cell r="C413">
            <v>39359</v>
          </cell>
          <cell r="D413" t="str">
            <v>S.59</v>
          </cell>
        </row>
        <row r="414">
          <cell r="C414">
            <v>39360</v>
          </cell>
          <cell r="D414" t="str">
            <v>S.59</v>
          </cell>
        </row>
        <row r="415">
          <cell r="C415">
            <v>39361</v>
          </cell>
          <cell r="D415" t="str">
            <v>S.59</v>
          </cell>
        </row>
        <row r="416">
          <cell r="C416">
            <v>39362</v>
          </cell>
          <cell r="D416" t="str">
            <v>S.59</v>
          </cell>
        </row>
        <row r="417">
          <cell r="C417">
            <v>39363</v>
          </cell>
          <cell r="D417" t="str">
            <v>S.60</v>
          </cell>
        </row>
        <row r="418">
          <cell r="C418">
            <v>39364</v>
          </cell>
          <cell r="D418" t="str">
            <v>S.60</v>
          </cell>
        </row>
        <row r="419">
          <cell r="C419">
            <v>39365</v>
          </cell>
          <cell r="D419" t="str">
            <v>S.60</v>
          </cell>
        </row>
        <row r="420">
          <cell r="C420">
            <v>39366</v>
          </cell>
          <cell r="D420" t="str">
            <v>S.60</v>
          </cell>
        </row>
        <row r="421">
          <cell r="C421">
            <v>39367</v>
          </cell>
          <cell r="D421" t="str">
            <v>S.60</v>
          </cell>
        </row>
        <row r="422">
          <cell r="C422">
            <v>39368</v>
          </cell>
          <cell r="D422" t="str">
            <v>S.60</v>
          </cell>
        </row>
        <row r="423">
          <cell r="C423">
            <v>39369</v>
          </cell>
          <cell r="D423" t="str">
            <v>S.60</v>
          </cell>
        </row>
        <row r="424">
          <cell r="C424">
            <v>39370</v>
          </cell>
          <cell r="D424" t="str">
            <v>S.61</v>
          </cell>
        </row>
        <row r="425">
          <cell r="C425">
            <v>39371</v>
          </cell>
          <cell r="D425" t="str">
            <v>S.61</v>
          </cell>
        </row>
        <row r="426">
          <cell r="C426">
            <v>39372</v>
          </cell>
          <cell r="D426" t="str">
            <v>S.61</v>
          </cell>
        </row>
        <row r="427">
          <cell r="C427">
            <v>39373</v>
          </cell>
          <cell r="D427" t="str">
            <v>S.61</v>
          </cell>
        </row>
        <row r="428">
          <cell r="C428">
            <v>39374</v>
          </cell>
          <cell r="D428" t="str">
            <v>S.61</v>
          </cell>
        </row>
        <row r="429">
          <cell r="C429">
            <v>39375</v>
          </cell>
          <cell r="D429" t="str">
            <v>S.61</v>
          </cell>
        </row>
        <row r="430">
          <cell r="C430">
            <v>39376</v>
          </cell>
          <cell r="D430" t="str">
            <v>S.61</v>
          </cell>
        </row>
        <row r="431">
          <cell r="C431">
            <v>39377</v>
          </cell>
          <cell r="D431" t="str">
            <v>S.62</v>
          </cell>
        </row>
        <row r="432">
          <cell r="C432">
            <v>39378</v>
          </cell>
          <cell r="D432" t="str">
            <v>S.62</v>
          </cell>
        </row>
        <row r="433">
          <cell r="C433">
            <v>39379</v>
          </cell>
          <cell r="D433" t="str">
            <v>S.62</v>
          </cell>
        </row>
        <row r="434">
          <cell r="C434">
            <v>39380</v>
          </cell>
          <cell r="D434" t="str">
            <v>S.62</v>
          </cell>
        </row>
        <row r="435">
          <cell r="C435">
            <v>39381</v>
          </cell>
          <cell r="D435" t="str">
            <v>S.62</v>
          </cell>
        </row>
        <row r="436">
          <cell r="C436">
            <v>39382</v>
          </cell>
          <cell r="D436" t="str">
            <v>S.62</v>
          </cell>
        </row>
        <row r="437">
          <cell r="C437">
            <v>39383</v>
          </cell>
          <cell r="D437" t="str">
            <v>S.62</v>
          </cell>
        </row>
        <row r="438">
          <cell r="C438">
            <v>39384</v>
          </cell>
          <cell r="D438" t="str">
            <v>S.63</v>
          </cell>
        </row>
        <row r="439">
          <cell r="C439">
            <v>39385</v>
          </cell>
          <cell r="D439" t="str">
            <v>S.63</v>
          </cell>
        </row>
        <row r="440">
          <cell r="C440">
            <v>39386</v>
          </cell>
          <cell r="D440" t="str">
            <v>S.63</v>
          </cell>
        </row>
        <row r="441">
          <cell r="C441">
            <v>39387</v>
          </cell>
          <cell r="D441" t="str">
            <v>S.63</v>
          </cell>
        </row>
        <row r="442">
          <cell r="C442">
            <v>39388</v>
          </cell>
          <cell r="D442" t="str">
            <v>S.63</v>
          </cell>
        </row>
        <row r="443">
          <cell r="C443">
            <v>39389</v>
          </cell>
          <cell r="D443" t="str">
            <v>S.63</v>
          </cell>
        </row>
        <row r="444">
          <cell r="C444">
            <v>39390</v>
          </cell>
          <cell r="D444" t="str">
            <v>S.63</v>
          </cell>
        </row>
        <row r="445">
          <cell r="C445">
            <v>39391</v>
          </cell>
          <cell r="D445" t="str">
            <v>S.64</v>
          </cell>
        </row>
        <row r="446">
          <cell r="C446">
            <v>39392</v>
          </cell>
          <cell r="D446" t="str">
            <v>S.64</v>
          </cell>
        </row>
        <row r="447">
          <cell r="C447">
            <v>39393</v>
          </cell>
          <cell r="D447" t="str">
            <v>S.64</v>
          </cell>
        </row>
        <row r="448">
          <cell r="C448">
            <v>39394</v>
          </cell>
          <cell r="D448" t="str">
            <v>S.64</v>
          </cell>
        </row>
        <row r="449">
          <cell r="C449">
            <v>39395</v>
          </cell>
          <cell r="D449" t="str">
            <v>S.64</v>
          </cell>
        </row>
        <row r="450">
          <cell r="C450">
            <v>39396</v>
          </cell>
          <cell r="D450" t="str">
            <v>S.64</v>
          </cell>
        </row>
        <row r="451">
          <cell r="C451">
            <v>39397</v>
          </cell>
          <cell r="D451" t="str">
            <v>S.64</v>
          </cell>
        </row>
        <row r="452">
          <cell r="C452">
            <v>39398</v>
          </cell>
          <cell r="D452" t="str">
            <v>S.65</v>
          </cell>
        </row>
        <row r="453">
          <cell r="C453">
            <v>39399</v>
          </cell>
          <cell r="D453" t="str">
            <v>S.65</v>
          </cell>
        </row>
        <row r="454">
          <cell r="C454">
            <v>39400</v>
          </cell>
          <cell r="D454" t="str">
            <v>S.65</v>
          </cell>
        </row>
        <row r="455">
          <cell r="C455">
            <v>39401</v>
          </cell>
          <cell r="D455" t="str">
            <v>S.65</v>
          </cell>
        </row>
        <row r="456">
          <cell r="C456">
            <v>39402</v>
          </cell>
          <cell r="D456" t="str">
            <v>S.65</v>
          </cell>
        </row>
        <row r="457">
          <cell r="C457">
            <v>39403</v>
          </cell>
          <cell r="D457" t="str">
            <v>S.65</v>
          </cell>
        </row>
        <row r="458">
          <cell r="C458">
            <v>39404</v>
          </cell>
          <cell r="D458" t="str">
            <v>S.65</v>
          </cell>
        </row>
        <row r="459">
          <cell r="C459">
            <v>39405</v>
          </cell>
          <cell r="D459" t="str">
            <v>S.66</v>
          </cell>
        </row>
        <row r="460">
          <cell r="C460">
            <v>39406</v>
          </cell>
          <cell r="D460" t="str">
            <v>S.66</v>
          </cell>
        </row>
        <row r="461">
          <cell r="C461">
            <v>39407</v>
          </cell>
          <cell r="D461" t="str">
            <v>S.66</v>
          </cell>
        </row>
        <row r="462">
          <cell r="C462">
            <v>39408</v>
          </cell>
          <cell r="D462" t="str">
            <v>S.66</v>
          </cell>
        </row>
        <row r="463">
          <cell r="C463">
            <v>39409</v>
          </cell>
          <cell r="D463" t="str">
            <v>S.66</v>
          </cell>
        </row>
        <row r="464">
          <cell r="C464">
            <v>39410</v>
          </cell>
          <cell r="D464" t="str">
            <v>S.66</v>
          </cell>
        </row>
        <row r="465">
          <cell r="C465">
            <v>39411</v>
          </cell>
          <cell r="D465" t="str">
            <v>S.66</v>
          </cell>
        </row>
        <row r="466">
          <cell r="C466">
            <v>39412</v>
          </cell>
          <cell r="D466" t="str">
            <v>S.67</v>
          </cell>
        </row>
        <row r="467">
          <cell r="C467">
            <v>39413</v>
          </cell>
          <cell r="D467" t="str">
            <v>S.67</v>
          </cell>
        </row>
        <row r="468">
          <cell r="C468">
            <v>39414</v>
          </cell>
          <cell r="D468" t="str">
            <v>S.67</v>
          </cell>
        </row>
        <row r="469">
          <cell r="C469">
            <v>39415</v>
          </cell>
          <cell r="D469" t="str">
            <v>S.67</v>
          </cell>
        </row>
        <row r="470">
          <cell r="C470">
            <v>39416</v>
          </cell>
          <cell r="D470" t="str">
            <v>S.67</v>
          </cell>
        </row>
        <row r="471">
          <cell r="C471">
            <v>39417</v>
          </cell>
          <cell r="D471" t="str">
            <v>S.67</v>
          </cell>
        </row>
        <row r="472">
          <cell r="C472">
            <v>39418</v>
          </cell>
          <cell r="D472" t="str">
            <v>S.67</v>
          </cell>
        </row>
        <row r="473">
          <cell r="C473">
            <v>39419</v>
          </cell>
          <cell r="D473" t="str">
            <v>S.68</v>
          </cell>
        </row>
        <row r="474">
          <cell r="C474">
            <v>39420</v>
          </cell>
          <cell r="D474" t="str">
            <v>S.68</v>
          </cell>
        </row>
        <row r="475">
          <cell r="C475">
            <v>39421</v>
          </cell>
          <cell r="D475" t="str">
            <v>S.68</v>
          </cell>
        </row>
        <row r="476">
          <cell r="C476">
            <v>39422</v>
          </cell>
          <cell r="D476" t="str">
            <v>S.68</v>
          </cell>
        </row>
        <row r="477">
          <cell r="C477">
            <v>39423</v>
          </cell>
          <cell r="D477" t="str">
            <v>S.68</v>
          </cell>
        </row>
        <row r="478">
          <cell r="C478">
            <v>39424</v>
          </cell>
          <cell r="D478" t="str">
            <v>S.68</v>
          </cell>
        </row>
        <row r="479">
          <cell r="C479">
            <v>39425</v>
          </cell>
          <cell r="D479" t="str">
            <v>S.68</v>
          </cell>
        </row>
        <row r="480">
          <cell r="C480">
            <v>39426</v>
          </cell>
          <cell r="D480" t="str">
            <v>S.69</v>
          </cell>
        </row>
        <row r="481">
          <cell r="C481">
            <v>39427</v>
          </cell>
          <cell r="D481" t="str">
            <v>S.69</v>
          </cell>
        </row>
        <row r="482">
          <cell r="C482">
            <v>39428</v>
          </cell>
          <cell r="D482" t="str">
            <v>S.69</v>
          </cell>
        </row>
        <row r="483">
          <cell r="C483">
            <v>39429</v>
          </cell>
          <cell r="D483" t="str">
            <v>S.69</v>
          </cell>
        </row>
        <row r="484">
          <cell r="C484">
            <v>39430</v>
          </cell>
          <cell r="D484" t="str">
            <v>S.69</v>
          </cell>
        </row>
        <row r="485">
          <cell r="C485">
            <v>39431</v>
          </cell>
          <cell r="D485" t="str">
            <v>S.69</v>
          </cell>
        </row>
        <row r="486">
          <cell r="C486">
            <v>39432</v>
          </cell>
          <cell r="D486" t="str">
            <v>S.69</v>
          </cell>
        </row>
        <row r="487">
          <cell r="C487">
            <v>39433</v>
          </cell>
          <cell r="D487" t="str">
            <v>S.70</v>
          </cell>
        </row>
        <row r="488">
          <cell r="C488">
            <v>39434</v>
          </cell>
          <cell r="D488" t="str">
            <v>S.70</v>
          </cell>
        </row>
        <row r="489">
          <cell r="C489">
            <v>39435</v>
          </cell>
          <cell r="D489" t="str">
            <v>S.70</v>
          </cell>
        </row>
        <row r="490">
          <cell r="C490">
            <v>39436</v>
          </cell>
          <cell r="D490" t="str">
            <v>S.70</v>
          </cell>
        </row>
        <row r="491">
          <cell r="C491">
            <v>39437</v>
          </cell>
          <cell r="D491" t="str">
            <v>S.70</v>
          </cell>
        </row>
        <row r="492">
          <cell r="C492">
            <v>39438</v>
          </cell>
          <cell r="D492" t="str">
            <v>S.70</v>
          </cell>
        </row>
        <row r="493">
          <cell r="C493">
            <v>39439</v>
          </cell>
          <cell r="D493" t="str">
            <v>S.70</v>
          </cell>
        </row>
        <row r="494">
          <cell r="C494">
            <v>39440</v>
          </cell>
          <cell r="D494" t="str">
            <v>S.71</v>
          </cell>
        </row>
        <row r="495">
          <cell r="C495">
            <v>39441</v>
          </cell>
          <cell r="D495" t="str">
            <v>S.71</v>
          </cell>
        </row>
        <row r="496">
          <cell r="C496">
            <v>39442</v>
          </cell>
          <cell r="D496" t="str">
            <v>S.71</v>
          </cell>
        </row>
        <row r="497">
          <cell r="C497">
            <v>39443</v>
          </cell>
          <cell r="D497" t="str">
            <v>S.71</v>
          </cell>
        </row>
        <row r="498">
          <cell r="C498">
            <v>39444</v>
          </cell>
          <cell r="D498" t="str">
            <v>S.71</v>
          </cell>
        </row>
        <row r="499">
          <cell r="C499">
            <v>39445</v>
          </cell>
          <cell r="D499" t="str">
            <v>S.71</v>
          </cell>
        </row>
        <row r="500">
          <cell r="C500">
            <v>39446</v>
          </cell>
          <cell r="D500" t="str">
            <v>S.71</v>
          </cell>
        </row>
        <row r="501">
          <cell r="C501">
            <v>39447</v>
          </cell>
          <cell r="D501" t="str">
            <v>S.72</v>
          </cell>
        </row>
        <row r="502">
          <cell r="C502">
            <v>39448</v>
          </cell>
          <cell r="D502" t="str">
            <v>S.72</v>
          </cell>
        </row>
        <row r="503">
          <cell r="C503">
            <v>39449</v>
          </cell>
          <cell r="D503" t="str">
            <v>S.72</v>
          </cell>
        </row>
        <row r="504">
          <cell r="C504">
            <v>39450</v>
          </cell>
          <cell r="D504" t="str">
            <v>S.72</v>
          </cell>
        </row>
        <row r="505">
          <cell r="C505">
            <v>39451</v>
          </cell>
          <cell r="D505" t="str">
            <v>S.72</v>
          </cell>
        </row>
        <row r="506">
          <cell r="C506">
            <v>39452</v>
          </cell>
          <cell r="D506" t="str">
            <v>S.72</v>
          </cell>
        </row>
        <row r="507">
          <cell r="C507">
            <v>39453</v>
          </cell>
          <cell r="D507" t="str">
            <v>S.72</v>
          </cell>
        </row>
        <row r="508">
          <cell r="C508">
            <v>39454</v>
          </cell>
          <cell r="D508" t="str">
            <v>S.73</v>
          </cell>
        </row>
        <row r="509">
          <cell r="C509">
            <v>39455</v>
          </cell>
          <cell r="D509" t="str">
            <v>S.73</v>
          </cell>
        </row>
        <row r="510">
          <cell r="C510">
            <v>39456</v>
          </cell>
          <cell r="D510" t="str">
            <v>S.73</v>
          </cell>
        </row>
        <row r="511">
          <cell r="C511">
            <v>39457</v>
          </cell>
          <cell r="D511" t="str">
            <v>S.73</v>
          </cell>
        </row>
        <row r="512">
          <cell r="C512">
            <v>39458</v>
          </cell>
          <cell r="D512" t="str">
            <v>S.73</v>
          </cell>
        </row>
        <row r="513">
          <cell r="C513">
            <v>39459</v>
          </cell>
          <cell r="D513" t="str">
            <v>S.73</v>
          </cell>
        </row>
        <row r="514">
          <cell r="C514">
            <v>39460</v>
          </cell>
          <cell r="D514" t="str">
            <v>S.73</v>
          </cell>
        </row>
        <row r="515">
          <cell r="C515">
            <v>39461</v>
          </cell>
          <cell r="D515" t="str">
            <v>S.74</v>
          </cell>
        </row>
        <row r="516">
          <cell r="C516">
            <v>39462</v>
          </cell>
          <cell r="D516" t="str">
            <v>S.74</v>
          </cell>
        </row>
        <row r="517">
          <cell r="C517">
            <v>39463</v>
          </cell>
          <cell r="D517" t="str">
            <v>S.74</v>
          </cell>
        </row>
        <row r="518">
          <cell r="C518">
            <v>39464</v>
          </cell>
          <cell r="D518" t="str">
            <v>S.74</v>
          </cell>
        </row>
        <row r="519">
          <cell r="C519">
            <v>39465</v>
          </cell>
          <cell r="D519" t="str">
            <v>S.74</v>
          </cell>
        </row>
        <row r="520">
          <cell r="C520">
            <v>39466</v>
          </cell>
          <cell r="D520" t="str">
            <v>S.74</v>
          </cell>
        </row>
        <row r="521">
          <cell r="C521">
            <v>39467</v>
          </cell>
          <cell r="D521" t="str">
            <v>S.74</v>
          </cell>
        </row>
        <row r="522">
          <cell r="C522">
            <v>39468</v>
          </cell>
          <cell r="D522" t="str">
            <v>S.75</v>
          </cell>
        </row>
        <row r="523">
          <cell r="C523">
            <v>39469</v>
          </cell>
          <cell r="D523" t="str">
            <v>S.75</v>
          </cell>
        </row>
        <row r="524">
          <cell r="C524">
            <v>39470</v>
          </cell>
          <cell r="D524" t="str">
            <v>S.75</v>
          </cell>
        </row>
        <row r="525">
          <cell r="C525">
            <v>39471</v>
          </cell>
          <cell r="D525" t="str">
            <v>S.75</v>
          </cell>
        </row>
        <row r="526">
          <cell r="C526">
            <v>39472</v>
          </cell>
          <cell r="D526" t="str">
            <v>S.75</v>
          </cell>
        </row>
        <row r="527">
          <cell r="C527">
            <v>39473</v>
          </cell>
          <cell r="D527" t="str">
            <v>S.75</v>
          </cell>
        </row>
        <row r="528">
          <cell r="C528">
            <v>39474</v>
          </cell>
          <cell r="D528" t="str">
            <v>S.75</v>
          </cell>
        </row>
        <row r="529">
          <cell r="C529">
            <v>39475</v>
          </cell>
          <cell r="D529" t="str">
            <v>S.76</v>
          </cell>
        </row>
        <row r="530">
          <cell r="C530">
            <v>39476</v>
          </cell>
          <cell r="D530" t="str">
            <v>S.76</v>
          </cell>
        </row>
        <row r="531">
          <cell r="C531">
            <v>39477</v>
          </cell>
          <cell r="D531" t="str">
            <v>S.76</v>
          </cell>
        </row>
        <row r="532">
          <cell r="C532">
            <v>39478</v>
          </cell>
          <cell r="D532" t="str">
            <v>S.76</v>
          </cell>
        </row>
        <row r="533">
          <cell r="C533">
            <v>39479</v>
          </cell>
          <cell r="D533" t="str">
            <v>S.76</v>
          </cell>
        </row>
        <row r="534">
          <cell r="C534">
            <v>39480</v>
          </cell>
          <cell r="D534" t="str">
            <v>S.76</v>
          </cell>
        </row>
        <row r="535">
          <cell r="C535">
            <v>39481</v>
          </cell>
          <cell r="D535" t="str">
            <v>S.76</v>
          </cell>
        </row>
      </sheetData>
      <sheetData sheetId="14" refreshError="1">
        <row r="3">
          <cell r="B3" t="str">
            <v>DATA</v>
          </cell>
          <cell r="C3" t="str">
            <v>MÊS</v>
          </cell>
        </row>
        <row r="4">
          <cell r="B4">
            <v>38353</v>
          </cell>
          <cell r="C4">
            <v>1</v>
          </cell>
        </row>
        <row r="5">
          <cell r="B5">
            <v>38354</v>
          </cell>
          <cell r="C5">
            <v>1</v>
          </cell>
        </row>
        <row r="6">
          <cell r="B6">
            <v>38355</v>
          </cell>
          <cell r="C6">
            <v>1</v>
          </cell>
        </row>
        <row r="7">
          <cell r="B7">
            <v>38356</v>
          </cell>
          <cell r="C7">
            <v>1</v>
          </cell>
        </row>
        <row r="8">
          <cell r="B8">
            <v>38357</v>
          </cell>
          <cell r="C8">
            <v>1</v>
          </cell>
        </row>
        <row r="9">
          <cell r="B9">
            <v>38358</v>
          </cell>
          <cell r="C9">
            <v>1</v>
          </cell>
        </row>
        <row r="10">
          <cell r="B10">
            <v>38359</v>
          </cell>
          <cell r="C10">
            <v>1</v>
          </cell>
        </row>
        <row r="11">
          <cell r="B11">
            <v>38360</v>
          </cell>
          <cell r="C11">
            <v>1</v>
          </cell>
        </row>
        <row r="12">
          <cell r="B12">
            <v>38361</v>
          </cell>
          <cell r="C12">
            <v>1</v>
          </cell>
        </row>
        <row r="13">
          <cell r="B13">
            <v>38362</v>
          </cell>
          <cell r="C13">
            <v>1</v>
          </cell>
        </row>
        <row r="14">
          <cell r="B14">
            <v>38363</v>
          </cell>
          <cell r="C14">
            <v>1</v>
          </cell>
        </row>
        <row r="15">
          <cell r="B15">
            <v>38364</v>
          </cell>
          <cell r="C15">
            <v>1</v>
          </cell>
        </row>
        <row r="16">
          <cell r="B16">
            <v>38365</v>
          </cell>
          <cell r="C16">
            <v>1</v>
          </cell>
        </row>
        <row r="17">
          <cell r="B17">
            <v>38366</v>
          </cell>
          <cell r="C17">
            <v>1</v>
          </cell>
        </row>
        <row r="18">
          <cell r="B18">
            <v>38367</v>
          </cell>
          <cell r="C18">
            <v>1</v>
          </cell>
        </row>
        <row r="19">
          <cell r="B19">
            <v>38368</v>
          </cell>
          <cell r="C19">
            <v>1</v>
          </cell>
        </row>
        <row r="20">
          <cell r="B20">
            <v>38369</v>
          </cell>
          <cell r="C20">
            <v>1</v>
          </cell>
        </row>
        <row r="21">
          <cell r="B21">
            <v>38370</v>
          </cell>
          <cell r="C21">
            <v>1</v>
          </cell>
        </row>
        <row r="22">
          <cell r="B22">
            <v>38371</v>
          </cell>
          <cell r="C22">
            <v>1</v>
          </cell>
        </row>
        <row r="23">
          <cell r="B23">
            <v>38372</v>
          </cell>
          <cell r="C23">
            <v>1</v>
          </cell>
        </row>
        <row r="24">
          <cell r="B24">
            <v>38373</v>
          </cell>
          <cell r="C24">
            <v>1</v>
          </cell>
        </row>
        <row r="25">
          <cell r="B25">
            <v>38374</v>
          </cell>
          <cell r="C25">
            <v>1</v>
          </cell>
        </row>
        <row r="26">
          <cell r="B26">
            <v>38375</v>
          </cell>
          <cell r="C26">
            <v>1</v>
          </cell>
        </row>
        <row r="27">
          <cell r="B27">
            <v>38376</v>
          </cell>
          <cell r="C27">
            <v>1</v>
          </cell>
        </row>
        <row r="28">
          <cell r="B28">
            <v>38377</v>
          </cell>
          <cell r="C28">
            <v>1</v>
          </cell>
        </row>
        <row r="29">
          <cell r="B29">
            <v>38378</v>
          </cell>
          <cell r="C29">
            <v>1</v>
          </cell>
        </row>
        <row r="30">
          <cell r="B30">
            <v>38379</v>
          </cell>
          <cell r="C30">
            <v>1</v>
          </cell>
        </row>
        <row r="31">
          <cell r="B31">
            <v>38380</v>
          </cell>
          <cell r="C31">
            <v>1</v>
          </cell>
        </row>
        <row r="32">
          <cell r="B32">
            <v>38381</v>
          </cell>
          <cell r="C32">
            <v>1</v>
          </cell>
        </row>
        <row r="33">
          <cell r="B33">
            <v>38382</v>
          </cell>
          <cell r="C33">
            <v>1</v>
          </cell>
        </row>
        <row r="34">
          <cell r="B34">
            <v>38383</v>
          </cell>
          <cell r="C34">
            <v>1</v>
          </cell>
        </row>
        <row r="35">
          <cell r="B35">
            <v>38384</v>
          </cell>
          <cell r="C35">
            <v>2</v>
          </cell>
        </row>
        <row r="36">
          <cell r="B36">
            <v>38385</v>
          </cell>
          <cell r="C36">
            <v>2</v>
          </cell>
        </row>
        <row r="37">
          <cell r="B37">
            <v>38386</v>
          </cell>
          <cell r="C37">
            <v>2</v>
          </cell>
        </row>
        <row r="38">
          <cell r="B38">
            <v>38387</v>
          </cell>
          <cell r="C38">
            <v>2</v>
          </cell>
        </row>
        <row r="39">
          <cell r="B39">
            <v>38388</v>
          </cell>
          <cell r="C39">
            <v>2</v>
          </cell>
        </row>
        <row r="40">
          <cell r="B40">
            <v>38389</v>
          </cell>
          <cell r="C40">
            <v>2</v>
          </cell>
        </row>
        <row r="41">
          <cell r="B41">
            <v>38390</v>
          </cell>
          <cell r="C41">
            <v>2</v>
          </cell>
        </row>
        <row r="42">
          <cell r="B42">
            <v>38391</v>
          </cell>
          <cell r="C42">
            <v>2</v>
          </cell>
        </row>
        <row r="43">
          <cell r="B43">
            <v>38392</v>
          </cell>
          <cell r="C43">
            <v>2</v>
          </cell>
        </row>
        <row r="44">
          <cell r="B44">
            <v>38393</v>
          </cell>
          <cell r="C44">
            <v>2</v>
          </cell>
        </row>
        <row r="45">
          <cell r="B45">
            <v>38394</v>
          </cell>
          <cell r="C45">
            <v>2</v>
          </cell>
        </row>
        <row r="46">
          <cell r="B46">
            <v>38395</v>
          </cell>
          <cell r="C46">
            <v>2</v>
          </cell>
        </row>
        <row r="47">
          <cell r="B47">
            <v>38396</v>
          </cell>
          <cell r="C47">
            <v>2</v>
          </cell>
        </row>
        <row r="48">
          <cell r="B48">
            <v>38397</v>
          </cell>
          <cell r="C48">
            <v>2</v>
          </cell>
        </row>
        <row r="49">
          <cell r="B49">
            <v>38398</v>
          </cell>
          <cell r="C49">
            <v>2</v>
          </cell>
        </row>
        <row r="50">
          <cell r="B50">
            <v>38399</v>
          </cell>
          <cell r="C50">
            <v>2</v>
          </cell>
        </row>
        <row r="51">
          <cell r="B51">
            <v>38400</v>
          </cell>
          <cell r="C51">
            <v>2</v>
          </cell>
        </row>
        <row r="52">
          <cell r="B52">
            <v>38401</v>
          </cell>
          <cell r="C52">
            <v>2</v>
          </cell>
        </row>
        <row r="53">
          <cell r="B53">
            <v>38402</v>
          </cell>
          <cell r="C53">
            <v>2</v>
          </cell>
        </row>
        <row r="54">
          <cell r="B54">
            <v>38403</v>
          </cell>
          <cell r="C54">
            <v>2</v>
          </cell>
        </row>
        <row r="55">
          <cell r="B55">
            <v>38404</v>
          </cell>
          <cell r="C55">
            <v>2</v>
          </cell>
        </row>
        <row r="56">
          <cell r="B56">
            <v>38405</v>
          </cell>
          <cell r="C56">
            <v>2</v>
          </cell>
        </row>
        <row r="57">
          <cell r="B57">
            <v>38406</v>
          </cell>
          <cell r="C57">
            <v>2</v>
          </cell>
        </row>
        <row r="58">
          <cell r="B58">
            <v>38407</v>
          </cell>
          <cell r="C58">
            <v>2</v>
          </cell>
        </row>
        <row r="59">
          <cell r="B59">
            <v>38408</v>
          </cell>
          <cell r="C59">
            <v>2</v>
          </cell>
        </row>
        <row r="60">
          <cell r="B60">
            <v>38409</v>
          </cell>
          <cell r="C60">
            <v>2</v>
          </cell>
        </row>
        <row r="61">
          <cell r="B61">
            <v>38410</v>
          </cell>
          <cell r="C61">
            <v>2</v>
          </cell>
        </row>
        <row r="62">
          <cell r="B62">
            <v>38411</v>
          </cell>
          <cell r="C62">
            <v>2</v>
          </cell>
        </row>
        <row r="63">
          <cell r="B63">
            <v>38412</v>
          </cell>
          <cell r="C63">
            <v>3</v>
          </cell>
        </row>
        <row r="64">
          <cell r="B64">
            <v>38413</v>
          </cell>
          <cell r="C64">
            <v>3</v>
          </cell>
        </row>
        <row r="65">
          <cell r="B65">
            <v>38414</v>
          </cell>
          <cell r="C65">
            <v>3</v>
          </cell>
        </row>
        <row r="66">
          <cell r="B66">
            <v>38415</v>
          </cell>
          <cell r="C66">
            <v>3</v>
          </cell>
        </row>
        <row r="67">
          <cell r="B67">
            <v>38416</v>
          </cell>
          <cell r="C67">
            <v>3</v>
          </cell>
        </row>
        <row r="68">
          <cell r="B68">
            <v>38417</v>
          </cell>
          <cell r="C68">
            <v>3</v>
          </cell>
        </row>
        <row r="69">
          <cell r="B69">
            <v>38418</v>
          </cell>
          <cell r="C69">
            <v>3</v>
          </cell>
        </row>
        <row r="70">
          <cell r="B70">
            <v>38419</v>
          </cell>
          <cell r="C70">
            <v>3</v>
          </cell>
        </row>
        <row r="71">
          <cell r="B71">
            <v>38420</v>
          </cell>
          <cell r="C71">
            <v>3</v>
          </cell>
        </row>
        <row r="72">
          <cell r="B72">
            <v>38421</v>
          </cell>
          <cell r="C72">
            <v>3</v>
          </cell>
        </row>
        <row r="73">
          <cell r="B73">
            <v>38422</v>
          </cell>
          <cell r="C73">
            <v>3</v>
          </cell>
        </row>
        <row r="74">
          <cell r="B74">
            <v>38423</v>
          </cell>
          <cell r="C74">
            <v>3</v>
          </cell>
        </row>
        <row r="75">
          <cell r="B75">
            <v>38424</v>
          </cell>
          <cell r="C75">
            <v>3</v>
          </cell>
        </row>
        <row r="76">
          <cell r="B76">
            <v>38425</v>
          </cell>
          <cell r="C76">
            <v>3</v>
          </cell>
        </row>
        <row r="77">
          <cell r="B77">
            <v>38426</v>
          </cell>
          <cell r="C77">
            <v>3</v>
          </cell>
        </row>
        <row r="78">
          <cell r="B78">
            <v>38427</v>
          </cell>
          <cell r="C78">
            <v>3</v>
          </cell>
        </row>
        <row r="79">
          <cell r="B79">
            <v>38428</v>
          </cell>
          <cell r="C79">
            <v>3</v>
          </cell>
        </row>
        <row r="80">
          <cell r="B80">
            <v>38429</v>
          </cell>
          <cell r="C80">
            <v>3</v>
          </cell>
        </row>
        <row r="81">
          <cell r="B81">
            <v>38430</v>
          </cell>
          <cell r="C81">
            <v>3</v>
          </cell>
        </row>
        <row r="82">
          <cell r="B82">
            <v>38431</v>
          </cell>
          <cell r="C82">
            <v>3</v>
          </cell>
        </row>
        <row r="83">
          <cell r="B83">
            <v>38432</v>
          </cell>
          <cell r="C83">
            <v>3</v>
          </cell>
        </row>
        <row r="84">
          <cell r="B84">
            <v>38433</v>
          </cell>
          <cell r="C84">
            <v>3</v>
          </cell>
        </row>
        <row r="85">
          <cell r="B85">
            <v>38434</v>
          </cell>
          <cell r="C85">
            <v>3</v>
          </cell>
        </row>
        <row r="86">
          <cell r="B86">
            <v>38435</v>
          </cell>
          <cell r="C86">
            <v>3</v>
          </cell>
        </row>
        <row r="87">
          <cell r="B87">
            <v>38436</v>
          </cell>
          <cell r="C87">
            <v>3</v>
          </cell>
        </row>
        <row r="88">
          <cell r="B88">
            <v>38437</v>
          </cell>
          <cell r="C88">
            <v>3</v>
          </cell>
        </row>
        <row r="89">
          <cell r="B89">
            <v>38438</v>
          </cell>
          <cell r="C89">
            <v>3</v>
          </cell>
        </row>
        <row r="90">
          <cell r="B90">
            <v>38439</v>
          </cell>
          <cell r="C90">
            <v>3</v>
          </cell>
        </row>
        <row r="91">
          <cell r="B91">
            <v>38440</v>
          </cell>
          <cell r="C91">
            <v>3</v>
          </cell>
        </row>
        <row r="92">
          <cell r="B92">
            <v>38441</v>
          </cell>
          <cell r="C92">
            <v>3</v>
          </cell>
        </row>
        <row r="93">
          <cell r="B93">
            <v>38442</v>
          </cell>
          <cell r="C93">
            <v>3</v>
          </cell>
        </row>
        <row r="94">
          <cell r="B94">
            <v>38443</v>
          </cell>
          <cell r="C94">
            <v>4</v>
          </cell>
        </row>
        <row r="95">
          <cell r="B95">
            <v>38444</v>
          </cell>
          <cell r="C95">
            <v>4</v>
          </cell>
        </row>
        <row r="96">
          <cell r="B96">
            <v>38445</v>
          </cell>
          <cell r="C96">
            <v>4</v>
          </cell>
        </row>
        <row r="97">
          <cell r="B97">
            <v>38446</v>
          </cell>
          <cell r="C97">
            <v>4</v>
          </cell>
        </row>
        <row r="98">
          <cell r="B98">
            <v>38447</v>
          </cell>
          <cell r="C98">
            <v>4</v>
          </cell>
        </row>
        <row r="99">
          <cell r="B99">
            <v>38448</v>
          </cell>
          <cell r="C99">
            <v>4</v>
          </cell>
        </row>
        <row r="100">
          <cell r="B100">
            <v>38449</v>
          </cell>
          <cell r="C100">
            <v>4</v>
          </cell>
        </row>
        <row r="101">
          <cell r="B101">
            <v>38450</v>
          </cell>
          <cell r="C101">
            <v>4</v>
          </cell>
        </row>
        <row r="102">
          <cell r="B102">
            <v>38451</v>
          </cell>
          <cell r="C102">
            <v>4</v>
          </cell>
        </row>
        <row r="103">
          <cell r="B103">
            <v>38452</v>
          </cell>
          <cell r="C103">
            <v>4</v>
          </cell>
        </row>
        <row r="104">
          <cell r="B104">
            <v>38453</v>
          </cell>
          <cell r="C104">
            <v>4</v>
          </cell>
        </row>
        <row r="105">
          <cell r="B105">
            <v>38454</v>
          </cell>
          <cell r="C105">
            <v>4</v>
          </cell>
        </row>
        <row r="106">
          <cell r="B106">
            <v>38455</v>
          </cell>
          <cell r="C106">
            <v>4</v>
          </cell>
        </row>
        <row r="107">
          <cell r="B107">
            <v>38456</v>
          </cell>
          <cell r="C107">
            <v>4</v>
          </cell>
        </row>
        <row r="108">
          <cell r="B108">
            <v>38457</v>
          </cell>
          <cell r="C108">
            <v>4</v>
          </cell>
        </row>
        <row r="109">
          <cell r="B109">
            <v>38458</v>
          </cell>
          <cell r="C109">
            <v>4</v>
          </cell>
        </row>
        <row r="110">
          <cell r="B110">
            <v>38459</v>
          </cell>
          <cell r="C110">
            <v>4</v>
          </cell>
        </row>
        <row r="111">
          <cell r="B111">
            <v>38460</v>
          </cell>
          <cell r="C111">
            <v>4</v>
          </cell>
        </row>
        <row r="112">
          <cell r="B112">
            <v>38461</v>
          </cell>
          <cell r="C112">
            <v>4</v>
          </cell>
        </row>
        <row r="113">
          <cell r="B113">
            <v>38462</v>
          </cell>
          <cell r="C113">
            <v>4</v>
          </cell>
        </row>
        <row r="114">
          <cell r="B114">
            <v>38463</v>
          </cell>
          <cell r="C114">
            <v>4</v>
          </cell>
        </row>
        <row r="115">
          <cell r="B115">
            <v>38464</v>
          </cell>
          <cell r="C115">
            <v>4</v>
          </cell>
        </row>
        <row r="116">
          <cell r="B116">
            <v>38465</v>
          </cell>
          <cell r="C116">
            <v>4</v>
          </cell>
        </row>
        <row r="117">
          <cell r="B117">
            <v>38466</v>
          </cell>
          <cell r="C117">
            <v>4</v>
          </cell>
        </row>
        <row r="118">
          <cell r="B118">
            <v>38467</v>
          </cell>
          <cell r="C118">
            <v>4</v>
          </cell>
        </row>
        <row r="119">
          <cell r="B119">
            <v>38468</v>
          </cell>
          <cell r="C119">
            <v>4</v>
          </cell>
        </row>
        <row r="120">
          <cell r="B120">
            <v>38469</v>
          </cell>
          <cell r="C120">
            <v>4</v>
          </cell>
        </row>
        <row r="121">
          <cell r="B121">
            <v>38470</v>
          </cell>
          <cell r="C121">
            <v>4</v>
          </cell>
        </row>
        <row r="122">
          <cell r="B122">
            <v>38471</v>
          </cell>
          <cell r="C122">
            <v>4</v>
          </cell>
        </row>
        <row r="123">
          <cell r="B123">
            <v>38472</v>
          </cell>
          <cell r="C123">
            <v>4</v>
          </cell>
        </row>
        <row r="124">
          <cell r="B124">
            <v>38473</v>
          </cell>
          <cell r="C124">
            <v>5</v>
          </cell>
        </row>
        <row r="125">
          <cell r="B125">
            <v>38474</v>
          </cell>
          <cell r="C125">
            <v>5</v>
          </cell>
        </row>
        <row r="126">
          <cell r="B126">
            <v>38475</v>
          </cell>
          <cell r="C126">
            <v>5</v>
          </cell>
        </row>
        <row r="127">
          <cell r="B127">
            <v>38476</v>
          </cell>
          <cell r="C127">
            <v>5</v>
          </cell>
        </row>
        <row r="128">
          <cell r="B128">
            <v>38477</v>
          </cell>
          <cell r="C128">
            <v>5</v>
          </cell>
        </row>
        <row r="129">
          <cell r="B129">
            <v>38478</v>
          </cell>
          <cell r="C129">
            <v>5</v>
          </cell>
        </row>
        <row r="130">
          <cell r="B130">
            <v>38479</v>
          </cell>
          <cell r="C130">
            <v>5</v>
          </cell>
        </row>
        <row r="131">
          <cell r="B131">
            <v>38480</v>
          </cell>
          <cell r="C131">
            <v>5</v>
          </cell>
        </row>
        <row r="132">
          <cell r="B132">
            <v>38481</v>
          </cell>
          <cell r="C132">
            <v>5</v>
          </cell>
        </row>
        <row r="133">
          <cell r="B133">
            <v>38482</v>
          </cell>
          <cell r="C133">
            <v>5</v>
          </cell>
        </row>
        <row r="134">
          <cell r="B134">
            <v>38483</v>
          </cell>
          <cell r="C134">
            <v>5</v>
          </cell>
        </row>
        <row r="135">
          <cell r="B135">
            <v>38484</v>
          </cell>
          <cell r="C135">
            <v>5</v>
          </cell>
        </row>
        <row r="136">
          <cell r="B136">
            <v>38485</v>
          </cell>
          <cell r="C136">
            <v>5</v>
          </cell>
        </row>
        <row r="137">
          <cell r="B137">
            <v>38486</v>
          </cell>
          <cell r="C137">
            <v>5</v>
          </cell>
        </row>
        <row r="138">
          <cell r="B138">
            <v>38487</v>
          </cell>
          <cell r="C138">
            <v>5</v>
          </cell>
        </row>
        <row r="139">
          <cell r="B139">
            <v>38488</v>
          </cell>
          <cell r="C139">
            <v>5</v>
          </cell>
        </row>
        <row r="140">
          <cell r="B140">
            <v>38489</v>
          </cell>
          <cell r="C140">
            <v>5</v>
          </cell>
        </row>
        <row r="141">
          <cell r="B141">
            <v>38490</v>
          </cell>
          <cell r="C141">
            <v>5</v>
          </cell>
        </row>
        <row r="142">
          <cell r="B142">
            <v>38491</v>
          </cell>
          <cell r="C142">
            <v>5</v>
          </cell>
        </row>
        <row r="143">
          <cell r="B143">
            <v>38492</v>
          </cell>
          <cell r="C143">
            <v>5</v>
          </cell>
        </row>
        <row r="144">
          <cell r="B144">
            <v>38493</v>
          </cell>
          <cell r="C144">
            <v>5</v>
          </cell>
        </row>
        <row r="145">
          <cell r="B145">
            <v>38494</v>
          </cell>
          <cell r="C145">
            <v>5</v>
          </cell>
        </row>
        <row r="146">
          <cell r="B146">
            <v>38495</v>
          </cell>
          <cell r="C146">
            <v>5</v>
          </cell>
        </row>
        <row r="147">
          <cell r="B147">
            <v>38496</v>
          </cell>
          <cell r="C147">
            <v>5</v>
          </cell>
        </row>
        <row r="148">
          <cell r="B148">
            <v>38497</v>
          </cell>
          <cell r="C148">
            <v>5</v>
          </cell>
        </row>
        <row r="149">
          <cell r="B149">
            <v>38498</v>
          </cell>
          <cell r="C149">
            <v>5</v>
          </cell>
        </row>
        <row r="150">
          <cell r="B150">
            <v>38499</v>
          </cell>
          <cell r="C150">
            <v>5</v>
          </cell>
        </row>
        <row r="151">
          <cell r="B151">
            <v>38500</v>
          </cell>
          <cell r="C151">
            <v>5</v>
          </cell>
        </row>
        <row r="152">
          <cell r="B152">
            <v>38501</v>
          </cell>
          <cell r="C152">
            <v>5</v>
          </cell>
        </row>
        <row r="153">
          <cell r="B153">
            <v>38502</v>
          </cell>
          <cell r="C153">
            <v>5</v>
          </cell>
        </row>
        <row r="154">
          <cell r="B154">
            <v>38503</v>
          </cell>
          <cell r="C154">
            <v>5</v>
          </cell>
        </row>
        <row r="155">
          <cell r="B155">
            <v>38504</v>
          </cell>
          <cell r="C155">
            <v>6</v>
          </cell>
        </row>
        <row r="156">
          <cell r="B156">
            <v>38505</v>
          </cell>
          <cell r="C156">
            <v>6</v>
          </cell>
        </row>
        <row r="157">
          <cell r="B157">
            <v>38506</v>
          </cell>
          <cell r="C157">
            <v>6</v>
          </cell>
        </row>
        <row r="158">
          <cell r="B158">
            <v>38507</v>
          </cell>
          <cell r="C158">
            <v>6</v>
          </cell>
        </row>
        <row r="159">
          <cell r="B159">
            <v>38508</v>
          </cell>
          <cell r="C159">
            <v>6</v>
          </cell>
        </row>
        <row r="160">
          <cell r="B160">
            <v>38509</v>
          </cell>
          <cell r="C160">
            <v>6</v>
          </cell>
        </row>
        <row r="161">
          <cell r="B161">
            <v>38510</v>
          </cell>
          <cell r="C161">
            <v>6</v>
          </cell>
        </row>
        <row r="162">
          <cell r="B162">
            <v>38511</v>
          </cell>
          <cell r="C162">
            <v>6</v>
          </cell>
        </row>
        <row r="163">
          <cell r="B163">
            <v>38512</v>
          </cell>
          <cell r="C163">
            <v>6</v>
          </cell>
        </row>
        <row r="164">
          <cell r="B164">
            <v>38513</v>
          </cell>
          <cell r="C164">
            <v>6</v>
          </cell>
        </row>
        <row r="165">
          <cell r="B165">
            <v>38514</v>
          </cell>
          <cell r="C165">
            <v>6</v>
          </cell>
        </row>
        <row r="166">
          <cell r="B166">
            <v>38515</v>
          </cell>
          <cell r="C166">
            <v>6</v>
          </cell>
        </row>
        <row r="167">
          <cell r="B167">
            <v>38516</v>
          </cell>
          <cell r="C167">
            <v>6</v>
          </cell>
        </row>
        <row r="168">
          <cell r="B168">
            <v>38517</v>
          </cell>
          <cell r="C168">
            <v>6</v>
          </cell>
        </row>
        <row r="169">
          <cell r="B169">
            <v>38518</v>
          </cell>
          <cell r="C169">
            <v>6</v>
          </cell>
        </row>
        <row r="170">
          <cell r="B170">
            <v>38519</v>
          </cell>
          <cell r="C170">
            <v>6</v>
          </cell>
        </row>
        <row r="171">
          <cell r="B171">
            <v>38520</v>
          </cell>
          <cell r="C171">
            <v>6</v>
          </cell>
        </row>
        <row r="172">
          <cell r="B172">
            <v>38521</v>
          </cell>
          <cell r="C172">
            <v>6</v>
          </cell>
        </row>
        <row r="173">
          <cell r="B173">
            <v>38522</v>
          </cell>
          <cell r="C173">
            <v>6</v>
          </cell>
        </row>
        <row r="174">
          <cell r="B174">
            <v>38523</v>
          </cell>
          <cell r="C174">
            <v>6</v>
          </cell>
        </row>
        <row r="175">
          <cell r="B175">
            <v>38524</v>
          </cell>
          <cell r="C175">
            <v>6</v>
          </cell>
        </row>
        <row r="176">
          <cell r="B176">
            <v>38525</v>
          </cell>
          <cell r="C176">
            <v>6</v>
          </cell>
        </row>
        <row r="177">
          <cell r="B177">
            <v>38526</v>
          </cell>
          <cell r="C177">
            <v>6</v>
          </cell>
        </row>
        <row r="178">
          <cell r="B178">
            <v>38527</v>
          </cell>
          <cell r="C178">
            <v>6</v>
          </cell>
        </row>
        <row r="179">
          <cell r="B179">
            <v>38528</v>
          </cell>
          <cell r="C179">
            <v>6</v>
          </cell>
        </row>
        <row r="180">
          <cell r="B180">
            <v>38529</v>
          </cell>
          <cell r="C180">
            <v>6</v>
          </cell>
        </row>
        <row r="181">
          <cell r="B181">
            <v>38530</v>
          </cell>
          <cell r="C181">
            <v>6</v>
          </cell>
        </row>
        <row r="182">
          <cell r="B182">
            <v>38531</v>
          </cell>
          <cell r="C182">
            <v>6</v>
          </cell>
        </row>
        <row r="183">
          <cell r="B183">
            <v>38532</v>
          </cell>
          <cell r="C183">
            <v>6</v>
          </cell>
        </row>
        <row r="184">
          <cell r="B184">
            <v>38533</v>
          </cell>
          <cell r="C184">
            <v>6</v>
          </cell>
        </row>
        <row r="185">
          <cell r="B185">
            <v>38534</v>
          </cell>
          <cell r="C185">
            <v>7</v>
          </cell>
        </row>
        <row r="186">
          <cell r="B186">
            <v>38535</v>
          </cell>
          <cell r="C186">
            <v>7</v>
          </cell>
        </row>
        <row r="187">
          <cell r="B187">
            <v>38536</v>
          </cell>
          <cell r="C187">
            <v>7</v>
          </cell>
        </row>
        <row r="188">
          <cell r="B188">
            <v>38537</v>
          </cell>
          <cell r="C188">
            <v>7</v>
          </cell>
        </row>
        <row r="189">
          <cell r="B189">
            <v>38538</v>
          </cell>
          <cell r="C189">
            <v>7</v>
          </cell>
        </row>
        <row r="190">
          <cell r="B190">
            <v>38539</v>
          </cell>
          <cell r="C190">
            <v>7</v>
          </cell>
        </row>
        <row r="191">
          <cell r="B191">
            <v>38540</v>
          </cell>
          <cell r="C191">
            <v>7</v>
          </cell>
        </row>
        <row r="192">
          <cell r="B192">
            <v>38541</v>
          </cell>
          <cell r="C192">
            <v>7</v>
          </cell>
        </row>
        <row r="193">
          <cell r="B193">
            <v>38542</v>
          </cell>
          <cell r="C193">
            <v>7</v>
          </cell>
        </row>
        <row r="194">
          <cell r="B194">
            <v>38543</v>
          </cell>
          <cell r="C194">
            <v>7</v>
          </cell>
        </row>
        <row r="195">
          <cell r="B195">
            <v>38544</v>
          </cell>
          <cell r="C195">
            <v>7</v>
          </cell>
        </row>
        <row r="196">
          <cell r="B196">
            <v>38545</v>
          </cell>
          <cell r="C196">
            <v>7</v>
          </cell>
        </row>
        <row r="197">
          <cell r="B197">
            <v>38546</v>
          </cell>
          <cell r="C197">
            <v>7</v>
          </cell>
        </row>
        <row r="198">
          <cell r="B198">
            <v>38547</v>
          </cell>
          <cell r="C198">
            <v>7</v>
          </cell>
        </row>
        <row r="199">
          <cell r="B199">
            <v>38548</v>
          </cell>
          <cell r="C199">
            <v>7</v>
          </cell>
        </row>
        <row r="200">
          <cell r="B200">
            <v>38549</v>
          </cell>
          <cell r="C200">
            <v>7</v>
          </cell>
        </row>
        <row r="201">
          <cell r="B201">
            <v>38550</v>
          </cell>
          <cell r="C201">
            <v>7</v>
          </cell>
        </row>
        <row r="202">
          <cell r="B202">
            <v>38551</v>
          </cell>
          <cell r="C202">
            <v>7</v>
          </cell>
        </row>
        <row r="203">
          <cell r="B203">
            <v>38552</v>
          </cell>
          <cell r="C203">
            <v>7</v>
          </cell>
        </row>
        <row r="204">
          <cell r="B204">
            <v>38553</v>
          </cell>
          <cell r="C204">
            <v>7</v>
          </cell>
        </row>
        <row r="205">
          <cell r="B205">
            <v>38554</v>
          </cell>
          <cell r="C205">
            <v>7</v>
          </cell>
        </row>
        <row r="206">
          <cell r="B206">
            <v>38555</v>
          </cell>
          <cell r="C206">
            <v>7</v>
          </cell>
        </row>
        <row r="207">
          <cell r="B207">
            <v>38556</v>
          </cell>
          <cell r="C207">
            <v>7</v>
          </cell>
        </row>
        <row r="208">
          <cell r="B208">
            <v>38557</v>
          </cell>
          <cell r="C208">
            <v>7</v>
          </cell>
        </row>
        <row r="209">
          <cell r="B209">
            <v>38558</v>
          </cell>
          <cell r="C209">
            <v>7</v>
          </cell>
        </row>
        <row r="210">
          <cell r="B210">
            <v>38559</v>
          </cell>
          <cell r="C210">
            <v>7</v>
          </cell>
        </row>
        <row r="211">
          <cell r="B211">
            <v>38560</v>
          </cell>
          <cell r="C211">
            <v>7</v>
          </cell>
        </row>
        <row r="212">
          <cell r="B212">
            <v>38561</v>
          </cell>
          <cell r="C212">
            <v>7</v>
          </cell>
        </row>
        <row r="213">
          <cell r="B213">
            <v>38562</v>
          </cell>
          <cell r="C213">
            <v>7</v>
          </cell>
        </row>
        <row r="214">
          <cell r="B214">
            <v>38563</v>
          </cell>
          <cell r="C214">
            <v>7</v>
          </cell>
        </row>
        <row r="215">
          <cell r="B215">
            <v>38564</v>
          </cell>
          <cell r="C215">
            <v>7</v>
          </cell>
        </row>
        <row r="216">
          <cell r="B216">
            <v>38565</v>
          </cell>
          <cell r="C216">
            <v>8</v>
          </cell>
        </row>
        <row r="217">
          <cell r="B217">
            <v>38566</v>
          </cell>
          <cell r="C217">
            <v>8</v>
          </cell>
        </row>
        <row r="218">
          <cell r="B218">
            <v>38567</v>
          </cell>
          <cell r="C218">
            <v>8</v>
          </cell>
        </row>
        <row r="219">
          <cell r="B219">
            <v>38568</v>
          </cell>
          <cell r="C219">
            <v>8</v>
          </cell>
        </row>
        <row r="220">
          <cell r="B220">
            <v>38569</v>
          </cell>
          <cell r="C220">
            <v>8</v>
          </cell>
        </row>
        <row r="221">
          <cell r="B221">
            <v>38570</v>
          </cell>
          <cell r="C221">
            <v>8</v>
          </cell>
        </row>
        <row r="222">
          <cell r="B222">
            <v>38571</v>
          </cell>
          <cell r="C222">
            <v>8</v>
          </cell>
        </row>
        <row r="223">
          <cell r="B223">
            <v>38572</v>
          </cell>
          <cell r="C223">
            <v>8</v>
          </cell>
        </row>
        <row r="224">
          <cell r="B224">
            <v>38573</v>
          </cell>
          <cell r="C224">
            <v>8</v>
          </cell>
        </row>
        <row r="225">
          <cell r="B225">
            <v>38574</v>
          </cell>
          <cell r="C225">
            <v>8</v>
          </cell>
        </row>
        <row r="226">
          <cell r="B226">
            <v>38575</v>
          </cell>
          <cell r="C226">
            <v>8</v>
          </cell>
        </row>
        <row r="227">
          <cell r="B227">
            <v>38576</v>
          </cell>
          <cell r="C227">
            <v>8</v>
          </cell>
        </row>
        <row r="228">
          <cell r="B228">
            <v>38577</v>
          </cell>
          <cell r="C228">
            <v>8</v>
          </cell>
        </row>
        <row r="229">
          <cell r="B229">
            <v>38578</v>
          </cell>
          <cell r="C229">
            <v>8</v>
          </cell>
        </row>
        <row r="230">
          <cell r="B230">
            <v>38579</v>
          </cell>
          <cell r="C230">
            <v>8</v>
          </cell>
        </row>
        <row r="231">
          <cell r="B231">
            <v>38580</v>
          </cell>
          <cell r="C231">
            <v>8</v>
          </cell>
        </row>
        <row r="232">
          <cell r="B232">
            <v>38581</v>
          </cell>
          <cell r="C232">
            <v>8</v>
          </cell>
        </row>
        <row r="233">
          <cell r="B233">
            <v>38582</v>
          </cell>
          <cell r="C233">
            <v>8</v>
          </cell>
        </row>
        <row r="234">
          <cell r="B234">
            <v>38583</v>
          </cell>
          <cell r="C234">
            <v>8</v>
          </cell>
        </row>
        <row r="235">
          <cell r="B235">
            <v>38584</v>
          </cell>
          <cell r="C235">
            <v>8</v>
          </cell>
        </row>
        <row r="236">
          <cell r="B236">
            <v>38585</v>
          </cell>
          <cell r="C236">
            <v>8</v>
          </cell>
        </row>
        <row r="237">
          <cell r="B237">
            <v>38586</v>
          </cell>
          <cell r="C237">
            <v>8</v>
          </cell>
        </row>
        <row r="238">
          <cell r="B238">
            <v>38587</v>
          </cell>
          <cell r="C238">
            <v>8</v>
          </cell>
        </row>
        <row r="239">
          <cell r="B239">
            <v>38588</v>
          </cell>
          <cell r="C239">
            <v>8</v>
          </cell>
        </row>
        <row r="240">
          <cell r="B240">
            <v>38589</v>
          </cell>
          <cell r="C240">
            <v>8</v>
          </cell>
        </row>
        <row r="241">
          <cell r="B241">
            <v>38590</v>
          </cell>
          <cell r="C241">
            <v>8</v>
          </cell>
        </row>
        <row r="242">
          <cell r="B242">
            <v>38591</v>
          </cell>
          <cell r="C242">
            <v>8</v>
          </cell>
        </row>
        <row r="243">
          <cell r="B243">
            <v>38592</v>
          </cell>
          <cell r="C243">
            <v>8</v>
          </cell>
        </row>
        <row r="244">
          <cell r="B244">
            <v>38593</v>
          </cell>
          <cell r="C244">
            <v>8</v>
          </cell>
        </row>
        <row r="245">
          <cell r="B245">
            <v>38594</v>
          </cell>
          <cell r="C245">
            <v>8</v>
          </cell>
        </row>
        <row r="246">
          <cell r="B246">
            <v>38595</v>
          </cell>
          <cell r="C246">
            <v>8</v>
          </cell>
        </row>
        <row r="247">
          <cell r="B247">
            <v>38596</v>
          </cell>
          <cell r="C247">
            <v>9</v>
          </cell>
        </row>
        <row r="248">
          <cell r="B248">
            <v>38597</v>
          </cell>
          <cell r="C248">
            <v>9</v>
          </cell>
        </row>
        <row r="249">
          <cell r="B249">
            <v>38598</v>
          </cell>
          <cell r="C249">
            <v>9</v>
          </cell>
        </row>
        <row r="250">
          <cell r="B250">
            <v>38599</v>
          </cell>
          <cell r="C250">
            <v>9</v>
          </cell>
        </row>
        <row r="251">
          <cell r="B251">
            <v>38600</v>
          </cell>
          <cell r="C251">
            <v>9</v>
          </cell>
        </row>
        <row r="252">
          <cell r="B252">
            <v>38601</v>
          </cell>
          <cell r="C252">
            <v>9</v>
          </cell>
        </row>
        <row r="253">
          <cell r="B253">
            <v>38602</v>
          </cell>
          <cell r="C253">
            <v>9</v>
          </cell>
        </row>
        <row r="254">
          <cell r="B254">
            <v>38603</v>
          </cell>
          <cell r="C254">
            <v>9</v>
          </cell>
        </row>
        <row r="255">
          <cell r="B255">
            <v>38604</v>
          </cell>
          <cell r="C255">
            <v>9</v>
          </cell>
        </row>
        <row r="256">
          <cell r="B256">
            <v>38605</v>
          </cell>
          <cell r="C256">
            <v>9</v>
          </cell>
        </row>
        <row r="257">
          <cell r="B257">
            <v>38606</v>
          </cell>
          <cell r="C257">
            <v>9</v>
          </cell>
        </row>
        <row r="258">
          <cell r="B258">
            <v>38607</v>
          </cell>
          <cell r="C258">
            <v>9</v>
          </cell>
        </row>
        <row r="259">
          <cell r="B259">
            <v>38608</v>
          </cell>
          <cell r="C259">
            <v>9</v>
          </cell>
        </row>
        <row r="260">
          <cell r="B260">
            <v>38609</v>
          </cell>
          <cell r="C260">
            <v>9</v>
          </cell>
        </row>
        <row r="261">
          <cell r="B261">
            <v>38610</v>
          </cell>
          <cell r="C261">
            <v>9</v>
          </cell>
        </row>
        <row r="262">
          <cell r="B262">
            <v>38611</v>
          </cell>
          <cell r="C262">
            <v>9</v>
          </cell>
        </row>
        <row r="263">
          <cell r="B263">
            <v>38612</v>
          </cell>
          <cell r="C263">
            <v>9</v>
          </cell>
        </row>
        <row r="264">
          <cell r="B264">
            <v>38613</v>
          </cell>
          <cell r="C264">
            <v>9</v>
          </cell>
        </row>
        <row r="265">
          <cell r="B265">
            <v>38614</v>
          </cell>
          <cell r="C265">
            <v>9</v>
          </cell>
        </row>
        <row r="266">
          <cell r="B266">
            <v>38615</v>
          </cell>
          <cell r="C266">
            <v>9</v>
          </cell>
        </row>
        <row r="267">
          <cell r="B267">
            <v>38616</v>
          </cell>
          <cell r="C267">
            <v>9</v>
          </cell>
        </row>
        <row r="268">
          <cell r="B268">
            <v>38617</v>
          </cell>
          <cell r="C268">
            <v>9</v>
          </cell>
        </row>
        <row r="269">
          <cell r="B269">
            <v>38618</v>
          </cell>
          <cell r="C269">
            <v>9</v>
          </cell>
        </row>
        <row r="270">
          <cell r="B270">
            <v>38619</v>
          </cell>
          <cell r="C270">
            <v>9</v>
          </cell>
        </row>
        <row r="271">
          <cell r="B271">
            <v>38620</v>
          </cell>
          <cell r="C271">
            <v>9</v>
          </cell>
        </row>
        <row r="272">
          <cell r="B272">
            <v>38621</v>
          </cell>
          <cell r="C272">
            <v>9</v>
          </cell>
        </row>
        <row r="273">
          <cell r="B273">
            <v>38622</v>
          </cell>
          <cell r="C273">
            <v>9</v>
          </cell>
        </row>
        <row r="274">
          <cell r="B274">
            <v>38623</v>
          </cell>
          <cell r="C274">
            <v>9</v>
          </cell>
        </row>
        <row r="275">
          <cell r="B275">
            <v>38624</v>
          </cell>
          <cell r="C275">
            <v>9</v>
          </cell>
        </row>
        <row r="276">
          <cell r="B276">
            <v>38625</v>
          </cell>
          <cell r="C276">
            <v>9</v>
          </cell>
        </row>
        <row r="277">
          <cell r="B277">
            <v>38626</v>
          </cell>
          <cell r="C277">
            <v>10</v>
          </cell>
        </row>
        <row r="278">
          <cell r="B278">
            <v>38627</v>
          </cell>
          <cell r="C278">
            <v>10</v>
          </cell>
        </row>
        <row r="279">
          <cell r="B279">
            <v>38628</v>
          </cell>
          <cell r="C279">
            <v>10</v>
          </cell>
        </row>
        <row r="280">
          <cell r="B280">
            <v>38629</v>
          </cell>
          <cell r="C280">
            <v>10</v>
          </cell>
        </row>
        <row r="281">
          <cell r="B281">
            <v>38630</v>
          </cell>
          <cell r="C281">
            <v>10</v>
          </cell>
        </row>
        <row r="282">
          <cell r="B282">
            <v>38631</v>
          </cell>
          <cell r="C282">
            <v>10</v>
          </cell>
        </row>
        <row r="283">
          <cell r="B283">
            <v>38632</v>
          </cell>
          <cell r="C283">
            <v>10</v>
          </cell>
        </row>
        <row r="284">
          <cell r="B284">
            <v>38633</v>
          </cell>
          <cell r="C284">
            <v>10</v>
          </cell>
        </row>
        <row r="285">
          <cell r="B285">
            <v>38634</v>
          </cell>
          <cell r="C285">
            <v>10</v>
          </cell>
        </row>
        <row r="286">
          <cell r="B286">
            <v>38635</v>
          </cell>
          <cell r="C286">
            <v>10</v>
          </cell>
        </row>
        <row r="287">
          <cell r="B287">
            <v>38636</v>
          </cell>
          <cell r="C287">
            <v>10</v>
          </cell>
        </row>
        <row r="288">
          <cell r="B288">
            <v>38637</v>
          </cell>
          <cell r="C288">
            <v>10</v>
          </cell>
        </row>
        <row r="289">
          <cell r="B289">
            <v>38638</v>
          </cell>
          <cell r="C289">
            <v>10</v>
          </cell>
        </row>
        <row r="290">
          <cell r="B290">
            <v>38639</v>
          </cell>
          <cell r="C290">
            <v>10</v>
          </cell>
        </row>
        <row r="291">
          <cell r="B291">
            <v>38640</v>
          </cell>
          <cell r="C291">
            <v>10</v>
          </cell>
        </row>
        <row r="292">
          <cell r="B292">
            <v>38641</v>
          </cell>
          <cell r="C292">
            <v>10</v>
          </cell>
        </row>
        <row r="293">
          <cell r="B293">
            <v>38642</v>
          </cell>
          <cell r="C293">
            <v>10</v>
          </cell>
        </row>
        <row r="294">
          <cell r="B294">
            <v>38643</v>
          </cell>
          <cell r="C294">
            <v>10</v>
          </cell>
        </row>
        <row r="295">
          <cell r="B295">
            <v>38644</v>
          </cell>
          <cell r="C295">
            <v>10</v>
          </cell>
        </row>
        <row r="296">
          <cell r="B296">
            <v>38645</v>
          </cell>
          <cell r="C296">
            <v>10</v>
          </cell>
        </row>
        <row r="297">
          <cell r="B297">
            <v>38646</v>
          </cell>
          <cell r="C297">
            <v>10</v>
          </cell>
        </row>
        <row r="298">
          <cell r="B298">
            <v>38647</v>
          </cell>
          <cell r="C298">
            <v>10</v>
          </cell>
        </row>
        <row r="299">
          <cell r="B299">
            <v>38648</v>
          </cell>
          <cell r="C299">
            <v>10</v>
          </cell>
        </row>
        <row r="300">
          <cell r="B300">
            <v>38649</v>
          </cell>
          <cell r="C300">
            <v>10</v>
          </cell>
        </row>
        <row r="301">
          <cell r="B301">
            <v>38650</v>
          </cell>
          <cell r="C301">
            <v>10</v>
          </cell>
        </row>
        <row r="302">
          <cell r="B302">
            <v>38651</v>
          </cell>
          <cell r="C302">
            <v>10</v>
          </cell>
        </row>
        <row r="303">
          <cell r="B303">
            <v>38652</v>
          </cell>
          <cell r="C303">
            <v>10</v>
          </cell>
        </row>
        <row r="304">
          <cell r="B304">
            <v>38653</v>
          </cell>
          <cell r="C304">
            <v>10</v>
          </cell>
        </row>
        <row r="305">
          <cell r="B305">
            <v>38654</v>
          </cell>
          <cell r="C305">
            <v>10</v>
          </cell>
        </row>
        <row r="306">
          <cell r="B306">
            <v>38655</v>
          </cell>
          <cell r="C306">
            <v>10</v>
          </cell>
        </row>
        <row r="307">
          <cell r="B307">
            <v>38656</v>
          </cell>
          <cell r="C307">
            <v>10</v>
          </cell>
        </row>
        <row r="308">
          <cell r="B308">
            <v>38657</v>
          </cell>
          <cell r="C308">
            <v>11</v>
          </cell>
        </row>
        <row r="309">
          <cell r="B309">
            <v>38658</v>
          </cell>
          <cell r="C309">
            <v>11</v>
          </cell>
        </row>
        <row r="310">
          <cell r="B310">
            <v>38659</v>
          </cell>
          <cell r="C310">
            <v>11</v>
          </cell>
        </row>
        <row r="311">
          <cell r="B311">
            <v>38660</v>
          </cell>
          <cell r="C311">
            <v>11</v>
          </cell>
        </row>
        <row r="312">
          <cell r="B312">
            <v>38661</v>
          </cell>
          <cell r="C312">
            <v>11</v>
          </cell>
        </row>
        <row r="313">
          <cell r="B313">
            <v>38662</v>
          </cell>
          <cell r="C313">
            <v>11</v>
          </cell>
        </row>
        <row r="314">
          <cell r="B314">
            <v>38663</v>
          </cell>
          <cell r="C314">
            <v>11</v>
          </cell>
        </row>
        <row r="315">
          <cell r="B315">
            <v>38664</v>
          </cell>
          <cell r="C315">
            <v>11</v>
          </cell>
        </row>
        <row r="316">
          <cell r="B316">
            <v>38665</v>
          </cell>
          <cell r="C316">
            <v>11</v>
          </cell>
        </row>
        <row r="317">
          <cell r="B317">
            <v>38666</v>
          </cell>
          <cell r="C317">
            <v>11</v>
          </cell>
        </row>
        <row r="318">
          <cell r="B318">
            <v>38667</v>
          </cell>
          <cell r="C318">
            <v>11</v>
          </cell>
        </row>
        <row r="319">
          <cell r="B319">
            <v>38668</v>
          </cell>
          <cell r="C319">
            <v>11</v>
          </cell>
        </row>
        <row r="320">
          <cell r="B320">
            <v>38669</v>
          </cell>
          <cell r="C320">
            <v>11</v>
          </cell>
        </row>
        <row r="321">
          <cell r="B321">
            <v>38670</v>
          </cell>
          <cell r="C321">
            <v>11</v>
          </cell>
        </row>
        <row r="322">
          <cell r="B322">
            <v>38671</v>
          </cell>
          <cell r="C322">
            <v>11</v>
          </cell>
        </row>
        <row r="323">
          <cell r="B323">
            <v>38672</v>
          </cell>
          <cell r="C323">
            <v>11</v>
          </cell>
        </row>
        <row r="324">
          <cell r="B324">
            <v>38673</v>
          </cell>
          <cell r="C324">
            <v>11</v>
          </cell>
        </row>
        <row r="325">
          <cell r="B325">
            <v>38674</v>
          </cell>
          <cell r="C325">
            <v>11</v>
          </cell>
        </row>
        <row r="326">
          <cell r="B326">
            <v>38675</v>
          </cell>
          <cell r="C326">
            <v>11</v>
          </cell>
        </row>
        <row r="327">
          <cell r="B327">
            <v>38676</v>
          </cell>
          <cell r="C327">
            <v>11</v>
          </cell>
        </row>
        <row r="328">
          <cell r="B328">
            <v>38677</v>
          </cell>
          <cell r="C328">
            <v>11</v>
          </cell>
        </row>
        <row r="329">
          <cell r="B329">
            <v>38678</v>
          </cell>
          <cell r="C329">
            <v>11</v>
          </cell>
        </row>
        <row r="330">
          <cell r="B330">
            <v>38679</v>
          </cell>
          <cell r="C330">
            <v>11</v>
          </cell>
        </row>
        <row r="331">
          <cell r="B331">
            <v>38680</v>
          </cell>
          <cell r="C331">
            <v>11</v>
          </cell>
        </row>
        <row r="332">
          <cell r="B332">
            <v>38681</v>
          </cell>
          <cell r="C332">
            <v>11</v>
          </cell>
        </row>
        <row r="333">
          <cell r="B333">
            <v>38682</v>
          </cell>
          <cell r="C333">
            <v>11</v>
          </cell>
        </row>
        <row r="334">
          <cell r="B334">
            <v>38683</v>
          </cell>
          <cell r="C334">
            <v>11</v>
          </cell>
        </row>
        <row r="335">
          <cell r="B335">
            <v>38684</v>
          </cell>
          <cell r="C335">
            <v>11</v>
          </cell>
        </row>
        <row r="336">
          <cell r="B336">
            <v>38685</v>
          </cell>
          <cell r="C336">
            <v>11</v>
          </cell>
        </row>
        <row r="337">
          <cell r="B337">
            <v>38686</v>
          </cell>
          <cell r="C337">
            <v>11</v>
          </cell>
        </row>
        <row r="338">
          <cell r="B338">
            <v>38687</v>
          </cell>
          <cell r="C338">
            <v>12</v>
          </cell>
        </row>
        <row r="339">
          <cell r="B339">
            <v>38688</v>
          </cell>
          <cell r="C339">
            <v>12</v>
          </cell>
        </row>
        <row r="340">
          <cell r="B340">
            <v>38689</v>
          </cell>
          <cell r="C340">
            <v>12</v>
          </cell>
        </row>
        <row r="341">
          <cell r="B341">
            <v>38690</v>
          </cell>
          <cell r="C341">
            <v>12</v>
          </cell>
        </row>
        <row r="342">
          <cell r="B342">
            <v>38691</v>
          </cell>
          <cell r="C342">
            <v>12</v>
          </cell>
        </row>
        <row r="343">
          <cell r="B343">
            <v>38692</v>
          </cell>
          <cell r="C343">
            <v>12</v>
          </cell>
        </row>
        <row r="344">
          <cell r="B344">
            <v>38693</v>
          </cell>
          <cell r="C344">
            <v>12</v>
          </cell>
        </row>
        <row r="345">
          <cell r="B345">
            <v>38694</v>
          </cell>
          <cell r="C345">
            <v>12</v>
          </cell>
        </row>
        <row r="346">
          <cell r="B346">
            <v>38695</v>
          </cell>
          <cell r="C346">
            <v>12</v>
          </cell>
        </row>
        <row r="347">
          <cell r="B347">
            <v>38696</v>
          </cell>
          <cell r="C347">
            <v>12</v>
          </cell>
        </row>
        <row r="348">
          <cell r="B348">
            <v>38697</v>
          </cell>
          <cell r="C348">
            <v>12</v>
          </cell>
        </row>
        <row r="349">
          <cell r="B349">
            <v>38698</v>
          </cell>
          <cell r="C349">
            <v>12</v>
          </cell>
        </row>
        <row r="350">
          <cell r="B350">
            <v>38699</v>
          </cell>
          <cell r="C350">
            <v>12</v>
          </cell>
        </row>
        <row r="351">
          <cell r="B351">
            <v>38700</v>
          </cell>
          <cell r="C351">
            <v>12</v>
          </cell>
        </row>
        <row r="352">
          <cell r="B352">
            <v>38701</v>
          </cell>
          <cell r="C352">
            <v>12</v>
          </cell>
        </row>
        <row r="353">
          <cell r="B353">
            <v>38702</v>
          </cell>
          <cell r="C353">
            <v>12</v>
          </cell>
        </row>
        <row r="354">
          <cell r="B354">
            <v>38703</v>
          </cell>
          <cell r="C354">
            <v>12</v>
          </cell>
        </row>
        <row r="355">
          <cell r="B355">
            <v>38704</v>
          </cell>
          <cell r="C355">
            <v>12</v>
          </cell>
        </row>
        <row r="356">
          <cell r="B356">
            <v>38705</v>
          </cell>
          <cell r="C356">
            <v>12</v>
          </cell>
        </row>
        <row r="357">
          <cell r="B357">
            <v>38706</v>
          </cell>
          <cell r="C357">
            <v>12</v>
          </cell>
        </row>
        <row r="358">
          <cell r="B358">
            <v>38707</v>
          </cell>
          <cell r="C358">
            <v>12</v>
          </cell>
        </row>
        <row r="359">
          <cell r="B359">
            <v>38708</v>
          </cell>
          <cell r="C359">
            <v>12</v>
          </cell>
        </row>
        <row r="360">
          <cell r="B360">
            <v>38709</v>
          </cell>
          <cell r="C360">
            <v>12</v>
          </cell>
        </row>
        <row r="361">
          <cell r="B361">
            <v>38710</v>
          </cell>
          <cell r="C361">
            <v>12</v>
          </cell>
        </row>
        <row r="362">
          <cell r="B362">
            <v>38711</v>
          </cell>
          <cell r="C362">
            <v>12</v>
          </cell>
        </row>
        <row r="363">
          <cell r="B363">
            <v>38712</v>
          </cell>
          <cell r="C363">
            <v>12</v>
          </cell>
        </row>
        <row r="364">
          <cell r="B364">
            <v>38713</v>
          </cell>
          <cell r="C364">
            <v>12</v>
          </cell>
        </row>
        <row r="365">
          <cell r="B365">
            <v>38714</v>
          </cell>
          <cell r="C365">
            <v>12</v>
          </cell>
        </row>
        <row r="366">
          <cell r="B366">
            <v>38715</v>
          </cell>
          <cell r="C366">
            <v>12</v>
          </cell>
        </row>
        <row r="367">
          <cell r="B367">
            <v>38716</v>
          </cell>
          <cell r="C367">
            <v>12</v>
          </cell>
        </row>
        <row r="368">
          <cell r="B368">
            <v>38717</v>
          </cell>
          <cell r="C368">
            <v>12</v>
          </cell>
        </row>
        <row r="369">
          <cell r="B369">
            <v>38718</v>
          </cell>
          <cell r="C369">
            <v>1</v>
          </cell>
        </row>
        <row r="370">
          <cell r="B370">
            <v>38719</v>
          </cell>
          <cell r="C370">
            <v>1</v>
          </cell>
        </row>
        <row r="371">
          <cell r="B371">
            <v>38720</v>
          </cell>
          <cell r="C371">
            <v>1</v>
          </cell>
        </row>
        <row r="372">
          <cell r="B372">
            <v>38721</v>
          </cell>
          <cell r="C372">
            <v>1</v>
          </cell>
        </row>
        <row r="373">
          <cell r="B373">
            <v>38722</v>
          </cell>
          <cell r="C373">
            <v>1</v>
          </cell>
        </row>
        <row r="374">
          <cell r="B374">
            <v>38723</v>
          </cell>
          <cell r="C374">
            <v>1</v>
          </cell>
        </row>
        <row r="375">
          <cell r="B375">
            <v>38724</v>
          </cell>
          <cell r="C375">
            <v>1</v>
          </cell>
        </row>
        <row r="376">
          <cell r="B376">
            <v>38725</v>
          </cell>
          <cell r="C376">
            <v>1</v>
          </cell>
        </row>
        <row r="377">
          <cell r="B377">
            <v>38726</v>
          </cell>
          <cell r="C377">
            <v>1</v>
          </cell>
        </row>
        <row r="378">
          <cell r="B378">
            <v>38727</v>
          </cell>
          <cell r="C378">
            <v>1</v>
          </cell>
        </row>
        <row r="379">
          <cell r="B379">
            <v>38728</v>
          </cell>
          <cell r="C379">
            <v>1</v>
          </cell>
        </row>
        <row r="380">
          <cell r="B380">
            <v>38729</v>
          </cell>
          <cell r="C380">
            <v>1</v>
          </cell>
        </row>
        <row r="381">
          <cell r="B381">
            <v>38730</v>
          </cell>
          <cell r="C381">
            <v>1</v>
          </cell>
        </row>
        <row r="382">
          <cell r="B382">
            <v>38731</v>
          </cell>
          <cell r="C382">
            <v>1</v>
          </cell>
        </row>
        <row r="383">
          <cell r="B383">
            <v>38732</v>
          </cell>
          <cell r="C383">
            <v>1</v>
          </cell>
        </row>
        <row r="384">
          <cell r="B384">
            <v>38733</v>
          </cell>
          <cell r="C384">
            <v>1</v>
          </cell>
        </row>
        <row r="385">
          <cell r="B385">
            <v>38734</v>
          </cell>
          <cell r="C385">
            <v>1</v>
          </cell>
        </row>
        <row r="386">
          <cell r="B386">
            <v>38735</v>
          </cell>
          <cell r="C386">
            <v>1</v>
          </cell>
        </row>
        <row r="387">
          <cell r="B387">
            <v>38736</v>
          </cell>
          <cell r="C387">
            <v>1</v>
          </cell>
        </row>
        <row r="388">
          <cell r="B388">
            <v>38737</v>
          </cell>
          <cell r="C388">
            <v>1</v>
          </cell>
        </row>
        <row r="389">
          <cell r="B389">
            <v>38738</v>
          </cell>
          <cell r="C389">
            <v>1</v>
          </cell>
        </row>
        <row r="390">
          <cell r="B390">
            <v>38739</v>
          </cell>
          <cell r="C390">
            <v>1</v>
          </cell>
        </row>
        <row r="391">
          <cell r="B391">
            <v>38740</v>
          </cell>
          <cell r="C391">
            <v>1</v>
          </cell>
        </row>
        <row r="392">
          <cell r="B392">
            <v>38741</v>
          </cell>
          <cell r="C392">
            <v>1</v>
          </cell>
        </row>
        <row r="393">
          <cell r="B393">
            <v>38742</v>
          </cell>
          <cell r="C393">
            <v>1</v>
          </cell>
        </row>
        <row r="394">
          <cell r="B394">
            <v>38743</v>
          </cell>
          <cell r="C394">
            <v>1</v>
          </cell>
        </row>
        <row r="395">
          <cell r="B395">
            <v>38744</v>
          </cell>
          <cell r="C395">
            <v>1</v>
          </cell>
        </row>
        <row r="396">
          <cell r="B396">
            <v>38745</v>
          </cell>
          <cell r="C396">
            <v>1</v>
          </cell>
        </row>
        <row r="397">
          <cell r="B397">
            <v>38746</v>
          </cell>
          <cell r="C397">
            <v>1</v>
          </cell>
        </row>
        <row r="398">
          <cell r="B398">
            <v>38747</v>
          </cell>
          <cell r="C398">
            <v>1</v>
          </cell>
        </row>
        <row r="399">
          <cell r="B399">
            <v>38748</v>
          </cell>
          <cell r="C399">
            <v>1</v>
          </cell>
        </row>
        <row r="400">
          <cell r="B400">
            <v>38749</v>
          </cell>
          <cell r="C400">
            <v>2</v>
          </cell>
        </row>
        <row r="401">
          <cell r="B401">
            <v>38750</v>
          </cell>
          <cell r="C401">
            <v>2</v>
          </cell>
        </row>
        <row r="402">
          <cell r="B402">
            <v>38751</v>
          </cell>
          <cell r="C402">
            <v>2</v>
          </cell>
        </row>
        <row r="403">
          <cell r="B403">
            <v>38752</v>
          </cell>
          <cell r="C403">
            <v>2</v>
          </cell>
        </row>
        <row r="404">
          <cell r="B404">
            <v>38753</v>
          </cell>
          <cell r="C404">
            <v>2</v>
          </cell>
        </row>
        <row r="405">
          <cell r="B405">
            <v>38754</v>
          </cell>
          <cell r="C405">
            <v>2</v>
          </cell>
        </row>
        <row r="406">
          <cell r="B406">
            <v>38755</v>
          </cell>
          <cell r="C406">
            <v>2</v>
          </cell>
        </row>
        <row r="407">
          <cell r="B407">
            <v>38756</v>
          </cell>
          <cell r="C407">
            <v>2</v>
          </cell>
        </row>
        <row r="408">
          <cell r="B408">
            <v>38757</v>
          </cell>
          <cell r="C408">
            <v>2</v>
          </cell>
        </row>
        <row r="409">
          <cell r="B409">
            <v>38758</v>
          </cell>
          <cell r="C409">
            <v>2</v>
          </cell>
        </row>
        <row r="410">
          <cell r="B410">
            <v>38759</v>
          </cell>
          <cell r="C410">
            <v>2</v>
          </cell>
        </row>
        <row r="411">
          <cell r="B411">
            <v>38760</v>
          </cell>
          <cell r="C411">
            <v>2</v>
          </cell>
        </row>
        <row r="412">
          <cell r="B412">
            <v>38761</v>
          </cell>
          <cell r="C412">
            <v>2</v>
          </cell>
        </row>
        <row r="413">
          <cell r="B413">
            <v>38762</v>
          </cell>
          <cell r="C413">
            <v>2</v>
          </cell>
        </row>
        <row r="414">
          <cell r="B414">
            <v>38763</v>
          </cell>
          <cell r="C414">
            <v>2</v>
          </cell>
        </row>
        <row r="415">
          <cell r="B415">
            <v>38764</v>
          </cell>
          <cell r="C415">
            <v>2</v>
          </cell>
        </row>
        <row r="416">
          <cell r="B416">
            <v>38765</v>
          </cell>
          <cell r="C416">
            <v>2</v>
          </cell>
        </row>
        <row r="417">
          <cell r="B417">
            <v>38766</v>
          </cell>
          <cell r="C417">
            <v>2</v>
          </cell>
        </row>
        <row r="418">
          <cell r="B418">
            <v>38767</v>
          </cell>
          <cell r="C418">
            <v>2</v>
          </cell>
        </row>
        <row r="419">
          <cell r="B419">
            <v>38768</v>
          </cell>
          <cell r="C419">
            <v>2</v>
          </cell>
        </row>
        <row r="420">
          <cell r="B420">
            <v>38769</v>
          </cell>
          <cell r="C420">
            <v>2</v>
          </cell>
        </row>
        <row r="421">
          <cell r="B421">
            <v>38770</v>
          </cell>
          <cell r="C421">
            <v>2</v>
          </cell>
        </row>
        <row r="422">
          <cell r="B422">
            <v>38771</v>
          </cell>
          <cell r="C422">
            <v>2</v>
          </cell>
        </row>
        <row r="423">
          <cell r="B423">
            <v>38772</v>
          </cell>
          <cell r="C423">
            <v>2</v>
          </cell>
        </row>
        <row r="424">
          <cell r="B424">
            <v>38773</v>
          </cell>
          <cell r="C424">
            <v>2</v>
          </cell>
        </row>
        <row r="425">
          <cell r="B425">
            <v>38774</v>
          </cell>
          <cell r="C425">
            <v>2</v>
          </cell>
        </row>
        <row r="426">
          <cell r="B426">
            <v>38775</v>
          </cell>
          <cell r="C426">
            <v>2</v>
          </cell>
        </row>
        <row r="427">
          <cell r="B427">
            <v>38776</v>
          </cell>
          <cell r="C427">
            <v>2</v>
          </cell>
        </row>
        <row r="428">
          <cell r="B428">
            <v>38777</v>
          </cell>
          <cell r="C428">
            <v>3</v>
          </cell>
        </row>
        <row r="429">
          <cell r="B429">
            <v>38778</v>
          </cell>
          <cell r="C429">
            <v>3</v>
          </cell>
        </row>
        <row r="430">
          <cell r="B430">
            <v>38779</v>
          </cell>
          <cell r="C430">
            <v>3</v>
          </cell>
        </row>
        <row r="431">
          <cell r="B431">
            <v>38780</v>
          </cell>
          <cell r="C431">
            <v>3</v>
          </cell>
        </row>
        <row r="432">
          <cell r="B432">
            <v>38781</v>
          </cell>
          <cell r="C432">
            <v>3</v>
          </cell>
        </row>
        <row r="433">
          <cell r="B433">
            <v>38782</v>
          </cell>
          <cell r="C433">
            <v>3</v>
          </cell>
        </row>
        <row r="434">
          <cell r="B434">
            <v>38783</v>
          </cell>
          <cell r="C434">
            <v>3</v>
          </cell>
        </row>
        <row r="435">
          <cell r="B435">
            <v>38784</v>
          </cell>
          <cell r="C435">
            <v>3</v>
          </cell>
        </row>
        <row r="436">
          <cell r="B436">
            <v>38785</v>
          </cell>
          <cell r="C436">
            <v>3</v>
          </cell>
        </row>
        <row r="437">
          <cell r="B437">
            <v>38786</v>
          </cell>
          <cell r="C437">
            <v>3</v>
          </cell>
        </row>
        <row r="438">
          <cell r="B438">
            <v>38787</v>
          </cell>
          <cell r="C438">
            <v>3</v>
          </cell>
        </row>
        <row r="439">
          <cell r="B439">
            <v>38788</v>
          </cell>
          <cell r="C439">
            <v>3</v>
          </cell>
        </row>
        <row r="440">
          <cell r="B440">
            <v>38789</v>
          </cell>
          <cell r="C440">
            <v>3</v>
          </cell>
        </row>
        <row r="441">
          <cell r="B441">
            <v>38790</v>
          </cell>
          <cell r="C441">
            <v>3</v>
          </cell>
        </row>
        <row r="442">
          <cell r="B442">
            <v>38791</v>
          </cell>
          <cell r="C442">
            <v>3</v>
          </cell>
        </row>
        <row r="443">
          <cell r="B443">
            <v>38792</v>
          </cell>
          <cell r="C443">
            <v>3</v>
          </cell>
        </row>
        <row r="444">
          <cell r="B444">
            <v>38793</v>
          </cell>
          <cell r="C444">
            <v>3</v>
          </cell>
        </row>
        <row r="445">
          <cell r="B445">
            <v>38794</v>
          </cell>
          <cell r="C445">
            <v>3</v>
          </cell>
        </row>
        <row r="446">
          <cell r="B446">
            <v>38795</v>
          </cell>
          <cell r="C446">
            <v>3</v>
          </cell>
        </row>
        <row r="447">
          <cell r="B447">
            <v>38796</v>
          </cell>
          <cell r="C447">
            <v>3</v>
          </cell>
        </row>
        <row r="448">
          <cell r="B448">
            <v>38797</v>
          </cell>
          <cell r="C448">
            <v>3</v>
          </cell>
        </row>
        <row r="449">
          <cell r="B449">
            <v>38798</v>
          </cell>
          <cell r="C449">
            <v>3</v>
          </cell>
        </row>
        <row r="450">
          <cell r="B450">
            <v>38799</v>
          </cell>
          <cell r="C450">
            <v>3</v>
          </cell>
        </row>
        <row r="451">
          <cell r="B451">
            <v>38800</v>
          </cell>
          <cell r="C451">
            <v>3</v>
          </cell>
        </row>
        <row r="452">
          <cell r="B452">
            <v>38801</v>
          </cell>
          <cell r="C452">
            <v>3</v>
          </cell>
        </row>
        <row r="453">
          <cell r="B453">
            <v>38802</v>
          </cell>
          <cell r="C453">
            <v>3</v>
          </cell>
        </row>
        <row r="454">
          <cell r="B454">
            <v>38803</v>
          </cell>
          <cell r="C454">
            <v>3</v>
          </cell>
        </row>
        <row r="455">
          <cell r="B455">
            <v>38804</v>
          </cell>
          <cell r="C455">
            <v>3</v>
          </cell>
        </row>
        <row r="456">
          <cell r="B456">
            <v>38805</v>
          </cell>
          <cell r="C456">
            <v>3</v>
          </cell>
        </row>
        <row r="457">
          <cell r="B457">
            <v>38806</v>
          </cell>
          <cell r="C457">
            <v>3</v>
          </cell>
        </row>
        <row r="458">
          <cell r="B458">
            <v>38807</v>
          </cell>
          <cell r="C458">
            <v>3</v>
          </cell>
        </row>
        <row r="459">
          <cell r="B459">
            <v>38808</v>
          </cell>
          <cell r="C459">
            <v>4</v>
          </cell>
        </row>
        <row r="460">
          <cell r="B460">
            <v>38809</v>
          </cell>
          <cell r="C460">
            <v>4</v>
          </cell>
        </row>
        <row r="461">
          <cell r="B461">
            <v>38810</v>
          </cell>
          <cell r="C461">
            <v>4</v>
          </cell>
        </row>
        <row r="462">
          <cell r="B462">
            <v>38811</v>
          </cell>
          <cell r="C462">
            <v>4</v>
          </cell>
        </row>
        <row r="463">
          <cell r="B463">
            <v>38812</v>
          </cell>
          <cell r="C463">
            <v>4</v>
          </cell>
        </row>
        <row r="464">
          <cell r="B464">
            <v>38813</v>
          </cell>
          <cell r="C464">
            <v>4</v>
          </cell>
        </row>
        <row r="465">
          <cell r="B465">
            <v>38814</v>
          </cell>
          <cell r="C465">
            <v>4</v>
          </cell>
        </row>
        <row r="466">
          <cell r="B466">
            <v>38815</v>
          </cell>
          <cell r="C466">
            <v>4</v>
          </cell>
        </row>
        <row r="467">
          <cell r="B467">
            <v>38816</v>
          </cell>
          <cell r="C467">
            <v>4</v>
          </cell>
        </row>
        <row r="468">
          <cell r="B468">
            <v>38817</v>
          </cell>
          <cell r="C468">
            <v>4</v>
          </cell>
        </row>
        <row r="469">
          <cell r="B469">
            <v>38818</v>
          </cell>
          <cell r="C469">
            <v>4</v>
          </cell>
        </row>
        <row r="470">
          <cell r="B470">
            <v>38819</v>
          </cell>
          <cell r="C470">
            <v>4</v>
          </cell>
        </row>
        <row r="471">
          <cell r="B471">
            <v>38820</v>
          </cell>
          <cell r="C471">
            <v>4</v>
          </cell>
        </row>
        <row r="472">
          <cell r="B472">
            <v>38821</v>
          </cell>
          <cell r="C472">
            <v>4</v>
          </cell>
        </row>
        <row r="473">
          <cell r="B473">
            <v>38822</v>
          </cell>
          <cell r="C473">
            <v>4</v>
          </cell>
        </row>
        <row r="474">
          <cell r="B474">
            <v>38823</v>
          </cell>
          <cell r="C474">
            <v>4</v>
          </cell>
        </row>
        <row r="475">
          <cell r="B475">
            <v>38824</v>
          </cell>
          <cell r="C475">
            <v>4</v>
          </cell>
        </row>
        <row r="476">
          <cell r="B476">
            <v>38825</v>
          </cell>
          <cell r="C476">
            <v>4</v>
          </cell>
        </row>
        <row r="477">
          <cell r="B477">
            <v>38826</v>
          </cell>
          <cell r="C477">
            <v>4</v>
          </cell>
        </row>
        <row r="478">
          <cell r="B478">
            <v>38827</v>
          </cell>
          <cell r="C478">
            <v>4</v>
          </cell>
        </row>
        <row r="479">
          <cell r="B479">
            <v>38828</v>
          </cell>
          <cell r="C479">
            <v>4</v>
          </cell>
        </row>
        <row r="480">
          <cell r="B480">
            <v>38829</v>
          </cell>
          <cell r="C480">
            <v>4</v>
          </cell>
        </row>
        <row r="481">
          <cell r="B481">
            <v>38830</v>
          </cell>
          <cell r="C481">
            <v>4</v>
          </cell>
        </row>
        <row r="482">
          <cell r="B482">
            <v>38831</v>
          </cell>
          <cell r="C482">
            <v>4</v>
          </cell>
        </row>
        <row r="483">
          <cell r="B483">
            <v>38832</v>
          </cell>
          <cell r="C483">
            <v>4</v>
          </cell>
        </row>
        <row r="484">
          <cell r="B484">
            <v>38833</v>
          </cell>
          <cell r="C484">
            <v>4</v>
          </cell>
        </row>
        <row r="485">
          <cell r="B485">
            <v>38834</v>
          </cell>
          <cell r="C485">
            <v>4</v>
          </cell>
        </row>
        <row r="486">
          <cell r="B486">
            <v>38835</v>
          </cell>
          <cell r="C486">
            <v>4</v>
          </cell>
        </row>
        <row r="487">
          <cell r="B487">
            <v>38836</v>
          </cell>
          <cell r="C487">
            <v>4</v>
          </cell>
        </row>
        <row r="488">
          <cell r="B488">
            <v>38837</v>
          </cell>
          <cell r="C488">
            <v>4</v>
          </cell>
        </row>
        <row r="489">
          <cell r="B489">
            <v>38838</v>
          </cell>
          <cell r="C489">
            <v>5</v>
          </cell>
        </row>
        <row r="490">
          <cell r="B490">
            <v>38839</v>
          </cell>
          <cell r="C490">
            <v>5</v>
          </cell>
        </row>
        <row r="491">
          <cell r="B491">
            <v>38840</v>
          </cell>
          <cell r="C491">
            <v>5</v>
          </cell>
        </row>
        <row r="492">
          <cell r="B492">
            <v>38841</v>
          </cell>
          <cell r="C492">
            <v>5</v>
          </cell>
        </row>
        <row r="493">
          <cell r="B493">
            <v>38842</v>
          </cell>
          <cell r="C493">
            <v>5</v>
          </cell>
        </row>
        <row r="494">
          <cell r="B494">
            <v>38843</v>
          </cell>
          <cell r="C494">
            <v>5</v>
          </cell>
        </row>
        <row r="495">
          <cell r="B495">
            <v>38844</v>
          </cell>
          <cell r="C495">
            <v>5</v>
          </cell>
        </row>
        <row r="496">
          <cell r="B496">
            <v>38845</v>
          </cell>
          <cell r="C496">
            <v>5</v>
          </cell>
        </row>
        <row r="497">
          <cell r="B497">
            <v>38846</v>
          </cell>
          <cell r="C497">
            <v>5</v>
          </cell>
        </row>
        <row r="498">
          <cell r="B498">
            <v>38847</v>
          </cell>
          <cell r="C498">
            <v>5</v>
          </cell>
        </row>
        <row r="499">
          <cell r="B499">
            <v>38848</v>
          </cell>
          <cell r="C499">
            <v>5</v>
          </cell>
        </row>
        <row r="500">
          <cell r="B500">
            <v>38849</v>
          </cell>
          <cell r="C500">
            <v>5</v>
          </cell>
        </row>
        <row r="501">
          <cell r="B501">
            <v>38850</v>
          </cell>
          <cell r="C501">
            <v>5</v>
          </cell>
        </row>
        <row r="502">
          <cell r="B502">
            <v>38851</v>
          </cell>
          <cell r="C502">
            <v>5</v>
          </cell>
        </row>
        <row r="503">
          <cell r="B503">
            <v>38852</v>
          </cell>
          <cell r="C503">
            <v>5</v>
          </cell>
        </row>
        <row r="504">
          <cell r="B504">
            <v>38853</v>
          </cell>
          <cell r="C504">
            <v>5</v>
          </cell>
        </row>
        <row r="505">
          <cell r="B505">
            <v>38854</v>
          </cell>
          <cell r="C505">
            <v>5</v>
          </cell>
        </row>
        <row r="506">
          <cell r="B506">
            <v>38855</v>
          </cell>
          <cell r="C506">
            <v>5</v>
          </cell>
        </row>
        <row r="507">
          <cell r="B507">
            <v>38856</v>
          </cell>
          <cell r="C507">
            <v>5</v>
          </cell>
        </row>
        <row r="508">
          <cell r="B508">
            <v>38857</v>
          </cell>
          <cell r="C508">
            <v>5</v>
          </cell>
        </row>
        <row r="509">
          <cell r="B509">
            <v>38858</v>
          </cell>
          <cell r="C509">
            <v>5</v>
          </cell>
        </row>
        <row r="510">
          <cell r="B510">
            <v>38859</v>
          </cell>
          <cell r="C510">
            <v>5</v>
          </cell>
        </row>
        <row r="511">
          <cell r="B511">
            <v>38860</v>
          </cell>
          <cell r="C511">
            <v>5</v>
          </cell>
        </row>
        <row r="512">
          <cell r="B512">
            <v>38861</v>
          </cell>
          <cell r="C512">
            <v>5</v>
          </cell>
        </row>
        <row r="513">
          <cell r="B513">
            <v>38862</v>
          </cell>
          <cell r="C513">
            <v>5</v>
          </cell>
        </row>
        <row r="514">
          <cell r="B514">
            <v>38863</v>
          </cell>
          <cell r="C514">
            <v>5</v>
          </cell>
        </row>
        <row r="515">
          <cell r="B515">
            <v>38864</v>
          </cell>
          <cell r="C515">
            <v>5</v>
          </cell>
        </row>
        <row r="516">
          <cell r="B516">
            <v>38865</v>
          </cell>
          <cell r="C516">
            <v>5</v>
          </cell>
        </row>
        <row r="517">
          <cell r="B517">
            <v>38866</v>
          </cell>
          <cell r="C517">
            <v>5</v>
          </cell>
        </row>
        <row r="518">
          <cell r="B518">
            <v>38867</v>
          </cell>
          <cell r="C518">
            <v>5</v>
          </cell>
        </row>
        <row r="519">
          <cell r="B519">
            <v>38868</v>
          </cell>
          <cell r="C519">
            <v>5</v>
          </cell>
        </row>
        <row r="520">
          <cell r="B520">
            <v>38869</v>
          </cell>
          <cell r="C520">
            <v>6</v>
          </cell>
        </row>
        <row r="521">
          <cell r="B521">
            <v>38870</v>
          </cell>
          <cell r="C521">
            <v>6</v>
          </cell>
        </row>
        <row r="522">
          <cell r="B522">
            <v>38871</v>
          </cell>
          <cell r="C522">
            <v>6</v>
          </cell>
        </row>
        <row r="523">
          <cell r="B523">
            <v>38872</v>
          </cell>
          <cell r="C523">
            <v>6</v>
          </cell>
        </row>
        <row r="524">
          <cell r="B524">
            <v>38873</v>
          </cell>
          <cell r="C524">
            <v>6</v>
          </cell>
        </row>
        <row r="525">
          <cell r="B525">
            <v>38874</v>
          </cell>
          <cell r="C525">
            <v>6</v>
          </cell>
        </row>
        <row r="526">
          <cell r="B526">
            <v>38875</v>
          </cell>
          <cell r="C526">
            <v>6</v>
          </cell>
        </row>
        <row r="527">
          <cell r="B527">
            <v>38876</v>
          </cell>
          <cell r="C527">
            <v>6</v>
          </cell>
        </row>
        <row r="528">
          <cell r="B528">
            <v>38877</v>
          </cell>
          <cell r="C528">
            <v>6</v>
          </cell>
        </row>
        <row r="529">
          <cell r="B529">
            <v>38878</v>
          </cell>
          <cell r="C529">
            <v>6</v>
          </cell>
        </row>
        <row r="530">
          <cell r="B530">
            <v>38879</v>
          </cell>
          <cell r="C530">
            <v>6</v>
          </cell>
        </row>
        <row r="531">
          <cell r="B531">
            <v>38880</v>
          </cell>
          <cell r="C531">
            <v>6</v>
          </cell>
        </row>
        <row r="532">
          <cell r="B532">
            <v>38881</v>
          </cell>
          <cell r="C532">
            <v>6</v>
          </cell>
        </row>
        <row r="533">
          <cell r="B533">
            <v>38882</v>
          </cell>
          <cell r="C533">
            <v>6</v>
          </cell>
        </row>
        <row r="534">
          <cell r="B534">
            <v>38883</v>
          </cell>
          <cell r="C534">
            <v>6</v>
          </cell>
        </row>
        <row r="535">
          <cell r="B535">
            <v>38884</v>
          </cell>
          <cell r="C535">
            <v>6</v>
          </cell>
        </row>
        <row r="536">
          <cell r="B536">
            <v>38885</v>
          </cell>
          <cell r="C536">
            <v>6</v>
          </cell>
        </row>
        <row r="537">
          <cell r="B537">
            <v>38886</v>
          </cell>
          <cell r="C537">
            <v>6</v>
          </cell>
        </row>
        <row r="538">
          <cell r="B538">
            <v>38887</v>
          </cell>
          <cell r="C538">
            <v>6</v>
          </cell>
        </row>
        <row r="539">
          <cell r="B539">
            <v>38888</v>
          </cell>
          <cell r="C539">
            <v>6</v>
          </cell>
        </row>
        <row r="540">
          <cell r="B540">
            <v>38889</v>
          </cell>
          <cell r="C540">
            <v>6</v>
          </cell>
        </row>
        <row r="541">
          <cell r="B541">
            <v>38890</v>
          </cell>
          <cell r="C541">
            <v>6</v>
          </cell>
        </row>
        <row r="542">
          <cell r="B542">
            <v>38891</v>
          </cell>
          <cell r="C542">
            <v>6</v>
          </cell>
        </row>
        <row r="543">
          <cell r="B543">
            <v>38892</v>
          </cell>
          <cell r="C543">
            <v>6</v>
          </cell>
        </row>
        <row r="544">
          <cell r="B544">
            <v>38893</v>
          </cell>
          <cell r="C544">
            <v>6</v>
          </cell>
        </row>
        <row r="545">
          <cell r="B545">
            <v>38894</v>
          </cell>
          <cell r="C545">
            <v>6</v>
          </cell>
        </row>
        <row r="546">
          <cell r="B546">
            <v>38895</v>
          </cell>
          <cell r="C546">
            <v>6</v>
          </cell>
        </row>
        <row r="547">
          <cell r="B547">
            <v>38896</v>
          </cell>
          <cell r="C547">
            <v>6</v>
          </cell>
        </row>
        <row r="548">
          <cell r="B548">
            <v>38897</v>
          </cell>
          <cell r="C548">
            <v>6</v>
          </cell>
        </row>
        <row r="549">
          <cell r="B549">
            <v>38898</v>
          </cell>
          <cell r="C549">
            <v>6</v>
          </cell>
        </row>
        <row r="550">
          <cell r="B550">
            <v>38899</v>
          </cell>
          <cell r="C550">
            <v>7</v>
          </cell>
        </row>
        <row r="551">
          <cell r="B551">
            <v>38900</v>
          </cell>
          <cell r="C551">
            <v>7</v>
          </cell>
        </row>
        <row r="552">
          <cell r="B552">
            <v>38901</v>
          </cell>
          <cell r="C552">
            <v>7</v>
          </cell>
        </row>
        <row r="553">
          <cell r="B553">
            <v>38902</v>
          </cell>
          <cell r="C553">
            <v>7</v>
          </cell>
        </row>
        <row r="554">
          <cell r="B554">
            <v>38903</v>
          </cell>
          <cell r="C554">
            <v>7</v>
          </cell>
        </row>
        <row r="555">
          <cell r="B555">
            <v>38904</v>
          </cell>
          <cell r="C555">
            <v>7</v>
          </cell>
        </row>
        <row r="556">
          <cell r="B556">
            <v>38905</v>
          </cell>
          <cell r="C556">
            <v>7</v>
          </cell>
        </row>
        <row r="557">
          <cell r="B557">
            <v>38906</v>
          </cell>
          <cell r="C557">
            <v>7</v>
          </cell>
        </row>
        <row r="558">
          <cell r="B558">
            <v>38907</v>
          </cell>
          <cell r="C558">
            <v>7</v>
          </cell>
        </row>
        <row r="559">
          <cell r="B559">
            <v>38908</v>
          </cell>
          <cell r="C559">
            <v>7</v>
          </cell>
        </row>
        <row r="560">
          <cell r="B560">
            <v>38909</v>
          </cell>
          <cell r="C560">
            <v>7</v>
          </cell>
        </row>
        <row r="561">
          <cell r="B561">
            <v>38910</v>
          </cell>
          <cell r="C561">
            <v>7</v>
          </cell>
        </row>
        <row r="562">
          <cell r="B562">
            <v>38911</v>
          </cell>
          <cell r="C562">
            <v>7</v>
          </cell>
        </row>
        <row r="563">
          <cell r="B563">
            <v>38912</v>
          </cell>
          <cell r="C563">
            <v>7</v>
          </cell>
        </row>
        <row r="564">
          <cell r="B564">
            <v>38913</v>
          </cell>
          <cell r="C564">
            <v>7</v>
          </cell>
        </row>
        <row r="565">
          <cell r="B565">
            <v>38914</v>
          </cell>
          <cell r="C565">
            <v>7</v>
          </cell>
        </row>
        <row r="566">
          <cell r="B566">
            <v>38915</v>
          </cell>
          <cell r="C566">
            <v>7</v>
          </cell>
        </row>
        <row r="567">
          <cell r="B567">
            <v>38916</v>
          </cell>
          <cell r="C567">
            <v>7</v>
          </cell>
        </row>
        <row r="568">
          <cell r="B568">
            <v>38917</v>
          </cell>
          <cell r="C568">
            <v>7</v>
          </cell>
        </row>
        <row r="569">
          <cell r="B569">
            <v>38918</v>
          </cell>
          <cell r="C569">
            <v>7</v>
          </cell>
        </row>
        <row r="570">
          <cell r="B570">
            <v>38919</v>
          </cell>
          <cell r="C570">
            <v>7</v>
          </cell>
        </row>
        <row r="571">
          <cell r="B571">
            <v>38920</v>
          </cell>
          <cell r="C571">
            <v>7</v>
          </cell>
        </row>
        <row r="572">
          <cell r="B572">
            <v>38921</v>
          </cell>
          <cell r="C572">
            <v>7</v>
          </cell>
        </row>
        <row r="573">
          <cell r="B573">
            <v>38922</v>
          </cell>
          <cell r="C573">
            <v>7</v>
          </cell>
        </row>
        <row r="574">
          <cell r="B574">
            <v>38923</v>
          </cell>
          <cell r="C574">
            <v>7</v>
          </cell>
        </row>
        <row r="575">
          <cell r="B575">
            <v>38924</v>
          </cell>
          <cell r="C575">
            <v>7</v>
          </cell>
        </row>
        <row r="576">
          <cell r="B576">
            <v>38925</v>
          </cell>
          <cell r="C576">
            <v>7</v>
          </cell>
        </row>
        <row r="577">
          <cell r="B577">
            <v>38926</v>
          </cell>
          <cell r="C577">
            <v>7</v>
          </cell>
        </row>
        <row r="578">
          <cell r="B578">
            <v>38927</v>
          </cell>
          <cell r="C578">
            <v>7</v>
          </cell>
        </row>
        <row r="579">
          <cell r="B579">
            <v>38928</v>
          </cell>
          <cell r="C579">
            <v>7</v>
          </cell>
        </row>
        <row r="580">
          <cell r="B580">
            <v>38929</v>
          </cell>
          <cell r="C580">
            <v>7</v>
          </cell>
        </row>
        <row r="581">
          <cell r="B581">
            <v>38930</v>
          </cell>
          <cell r="C581">
            <v>8</v>
          </cell>
        </row>
        <row r="582">
          <cell r="B582">
            <v>38931</v>
          </cell>
          <cell r="C582">
            <v>8</v>
          </cell>
        </row>
        <row r="583">
          <cell r="B583">
            <v>38932</v>
          </cell>
          <cell r="C583">
            <v>8</v>
          </cell>
        </row>
        <row r="584">
          <cell r="B584">
            <v>38933</v>
          </cell>
          <cell r="C584">
            <v>8</v>
          </cell>
        </row>
        <row r="585">
          <cell r="B585">
            <v>38934</v>
          </cell>
          <cell r="C585">
            <v>8</v>
          </cell>
        </row>
        <row r="586">
          <cell r="B586">
            <v>38935</v>
          </cell>
          <cell r="C586">
            <v>8</v>
          </cell>
        </row>
        <row r="587">
          <cell r="B587">
            <v>38936</v>
          </cell>
          <cell r="C587">
            <v>8</v>
          </cell>
        </row>
        <row r="588">
          <cell r="B588">
            <v>38937</v>
          </cell>
          <cell r="C588">
            <v>8</v>
          </cell>
        </row>
        <row r="589">
          <cell r="B589">
            <v>38938</v>
          </cell>
          <cell r="C589">
            <v>8</v>
          </cell>
        </row>
        <row r="590">
          <cell r="B590">
            <v>38939</v>
          </cell>
          <cell r="C590">
            <v>8</v>
          </cell>
        </row>
        <row r="591">
          <cell r="B591">
            <v>38940</v>
          </cell>
          <cell r="C591">
            <v>8</v>
          </cell>
        </row>
        <row r="592">
          <cell r="B592">
            <v>38941</v>
          </cell>
          <cell r="C592">
            <v>8</v>
          </cell>
        </row>
        <row r="593">
          <cell r="B593">
            <v>38942</v>
          </cell>
          <cell r="C593">
            <v>8</v>
          </cell>
        </row>
        <row r="594">
          <cell r="B594">
            <v>38943</v>
          </cell>
          <cell r="C594">
            <v>8</v>
          </cell>
        </row>
        <row r="595">
          <cell r="B595">
            <v>38944</v>
          </cell>
          <cell r="C595">
            <v>8</v>
          </cell>
        </row>
        <row r="596">
          <cell r="B596">
            <v>38945</v>
          </cell>
          <cell r="C596">
            <v>8</v>
          </cell>
        </row>
        <row r="597">
          <cell r="B597">
            <v>38946</v>
          </cell>
          <cell r="C597">
            <v>8</v>
          </cell>
        </row>
        <row r="598">
          <cell r="B598">
            <v>38947</v>
          </cell>
          <cell r="C598">
            <v>8</v>
          </cell>
        </row>
        <row r="599">
          <cell r="B599">
            <v>38948</v>
          </cell>
          <cell r="C599">
            <v>8</v>
          </cell>
        </row>
        <row r="600">
          <cell r="B600">
            <v>38949</v>
          </cell>
          <cell r="C600">
            <v>8</v>
          </cell>
        </row>
        <row r="601">
          <cell r="B601">
            <v>38950</v>
          </cell>
          <cell r="C601">
            <v>8</v>
          </cell>
        </row>
        <row r="602">
          <cell r="B602">
            <v>38951</v>
          </cell>
          <cell r="C602">
            <v>8</v>
          </cell>
        </row>
        <row r="603">
          <cell r="B603">
            <v>38952</v>
          </cell>
          <cell r="C603">
            <v>8</v>
          </cell>
        </row>
        <row r="604">
          <cell r="B604">
            <v>38953</v>
          </cell>
          <cell r="C604">
            <v>8</v>
          </cell>
        </row>
        <row r="605">
          <cell r="B605">
            <v>38954</v>
          </cell>
          <cell r="C605">
            <v>8</v>
          </cell>
        </row>
        <row r="606">
          <cell r="B606">
            <v>38955</v>
          </cell>
          <cell r="C606">
            <v>8</v>
          </cell>
        </row>
        <row r="607">
          <cell r="B607">
            <v>38956</v>
          </cell>
          <cell r="C607">
            <v>8</v>
          </cell>
        </row>
        <row r="608">
          <cell r="B608">
            <v>38957</v>
          </cell>
          <cell r="C608">
            <v>8</v>
          </cell>
        </row>
        <row r="609">
          <cell r="B609">
            <v>38958</v>
          </cell>
          <cell r="C609">
            <v>8</v>
          </cell>
        </row>
        <row r="610">
          <cell r="B610">
            <v>38959</v>
          </cell>
          <cell r="C610">
            <v>8</v>
          </cell>
        </row>
        <row r="611">
          <cell r="B611">
            <v>38960</v>
          </cell>
          <cell r="C611">
            <v>8</v>
          </cell>
        </row>
        <row r="612">
          <cell r="B612">
            <v>38961</v>
          </cell>
          <cell r="C612">
            <v>9</v>
          </cell>
        </row>
        <row r="613">
          <cell r="B613">
            <v>38962</v>
          </cell>
          <cell r="C613">
            <v>9</v>
          </cell>
        </row>
        <row r="614">
          <cell r="B614">
            <v>38963</v>
          </cell>
          <cell r="C614">
            <v>9</v>
          </cell>
        </row>
        <row r="615">
          <cell r="B615">
            <v>38964</v>
          </cell>
          <cell r="C615">
            <v>9</v>
          </cell>
        </row>
        <row r="616">
          <cell r="B616">
            <v>38965</v>
          </cell>
          <cell r="C616">
            <v>9</v>
          </cell>
        </row>
        <row r="617">
          <cell r="B617">
            <v>38966</v>
          </cell>
          <cell r="C617">
            <v>9</v>
          </cell>
        </row>
        <row r="618">
          <cell r="B618">
            <v>38967</v>
          </cell>
          <cell r="C618">
            <v>9</v>
          </cell>
        </row>
        <row r="619">
          <cell r="B619">
            <v>38968</v>
          </cell>
          <cell r="C619">
            <v>9</v>
          </cell>
        </row>
        <row r="620">
          <cell r="B620">
            <v>38969</v>
          </cell>
          <cell r="C620">
            <v>9</v>
          </cell>
        </row>
        <row r="621">
          <cell r="B621">
            <v>38970</v>
          </cell>
          <cell r="C621">
            <v>9</v>
          </cell>
        </row>
        <row r="622">
          <cell r="B622">
            <v>38971</v>
          </cell>
          <cell r="C622">
            <v>9</v>
          </cell>
        </row>
        <row r="623">
          <cell r="B623">
            <v>38972</v>
          </cell>
          <cell r="C623">
            <v>9</v>
          </cell>
        </row>
        <row r="624">
          <cell r="B624">
            <v>38973</v>
          </cell>
          <cell r="C624">
            <v>9</v>
          </cell>
        </row>
        <row r="625">
          <cell r="B625">
            <v>38974</v>
          </cell>
          <cell r="C625">
            <v>9</v>
          </cell>
        </row>
        <row r="626">
          <cell r="B626">
            <v>38975</v>
          </cell>
          <cell r="C626">
            <v>9</v>
          </cell>
        </row>
        <row r="627">
          <cell r="B627">
            <v>38976</v>
          </cell>
          <cell r="C627">
            <v>9</v>
          </cell>
        </row>
        <row r="628">
          <cell r="B628">
            <v>38977</v>
          </cell>
          <cell r="C628">
            <v>9</v>
          </cell>
        </row>
        <row r="629">
          <cell r="B629">
            <v>38978</v>
          </cell>
          <cell r="C629">
            <v>9</v>
          </cell>
        </row>
        <row r="630">
          <cell r="B630">
            <v>38979</v>
          </cell>
          <cell r="C630">
            <v>9</v>
          </cell>
        </row>
        <row r="631">
          <cell r="B631">
            <v>38980</v>
          </cell>
          <cell r="C631">
            <v>9</v>
          </cell>
        </row>
        <row r="632">
          <cell r="B632">
            <v>38981</v>
          </cell>
          <cell r="C632">
            <v>9</v>
          </cell>
        </row>
        <row r="633">
          <cell r="B633">
            <v>38982</v>
          </cell>
          <cell r="C633">
            <v>9</v>
          </cell>
        </row>
        <row r="634">
          <cell r="B634">
            <v>38983</v>
          </cell>
          <cell r="C634">
            <v>9</v>
          </cell>
        </row>
        <row r="635">
          <cell r="B635">
            <v>38984</v>
          </cell>
          <cell r="C635">
            <v>9</v>
          </cell>
        </row>
        <row r="636">
          <cell r="B636">
            <v>38985</v>
          </cell>
          <cell r="C636">
            <v>9</v>
          </cell>
        </row>
        <row r="637">
          <cell r="B637">
            <v>38986</v>
          </cell>
          <cell r="C637">
            <v>9</v>
          </cell>
        </row>
        <row r="638">
          <cell r="B638">
            <v>38987</v>
          </cell>
          <cell r="C638">
            <v>9</v>
          </cell>
        </row>
        <row r="639">
          <cell r="B639">
            <v>38988</v>
          </cell>
          <cell r="C639">
            <v>9</v>
          </cell>
        </row>
        <row r="640">
          <cell r="B640">
            <v>38989</v>
          </cell>
          <cell r="C640">
            <v>9</v>
          </cell>
        </row>
        <row r="641">
          <cell r="B641">
            <v>38990</v>
          </cell>
          <cell r="C641">
            <v>9</v>
          </cell>
        </row>
        <row r="642">
          <cell r="B642">
            <v>38991</v>
          </cell>
          <cell r="C642">
            <v>10</v>
          </cell>
        </row>
        <row r="643">
          <cell r="B643">
            <v>38992</v>
          </cell>
          <cell r="C643">
            <v>10</v>
          </cell>
        </row>
        <row r="644">
          <cell r="B644">
            <v>38993</v>
          </cell>
          <cell r="C644">
            <v>10</v>
          </cell>
        </row>
        <row r="645">
          <cell r="B645">
            <v>38994</v>
          </cell>
          <cell r="C645">
            <v>10</v>
          </cell>
        </row>
        <row r="646">
          <cell r="B646">
            <v>38995</v>
          </cell>
          <cell r="C646">
            <v>10</v>
          </cell>
        </row>
        <row r="647">
          <cell r="B647">
            <v>38996</v>
          </cell>
          <cell r="C647">
            <v>10</v>
          </cell>
        </row>
        <row r="648">
          <cell r="B648">
            <v>38997</v>
          </cell>
          <cell r="C648">
            <v>10</v>
          </cell>
        </row>
        <row r="649">
          <cell r="B649">
            <v>38998</v>
          </cell>
          <cell r="C649">
            <v>10</v>
          </cell>
        </row>
        <row r="650">
          <cell r="B650">
            <v>38999</v>
          </cell>
          <cell r="C650">
            <v>10</v>
          </cell>
        </row>
        <row r="651">
          <cell r="B651">
            <v>39000</v>
          </cell>
          <cell r="C651">
            <v>10</v>
          </cell>
        </row>
        <row r="652">
          <cell r="B652">
            <v>39001</v>
          </cell>
          <cell r="C652">
            <v>10</v>
          </cell>
        </row>
        <row r="653">
          <cell r="B653">
            <v>39002</v>
          </cell>
          <cell r="C653">
            <v>10</v>
          </cell>
        </row>
        <row r="654">
          <cell r="B654">
            <v>39003</v>
          </cell>
          <cell r="C654">
            <v>10</v>
          </cell>
        </row>
        <row r="655">
          <cell r="B655">
            <v>39004</v>
          </cell>
          <cell r="C655">
            <v>10</v>
          </cell>
        </row>
        <row r="656">
          <cell r="B656">
            <v>39005</v>
          </cell>
          <cell r="C656">
            <v>10</v>
          </cell>
        </row>
        <row r="657">
          <cell r="B657">
            <v>39006</v>
          </cell>
          <cell r="C657">
            <v>10</v>
          </cell>
        </row>
        <row r="658">
          <cell r="B658">
            <v>39007</v>
          </cell>
          <cell r="C658">
            <v>10</v>
          </cell>
        </row>
        <row r="659">
          <cell r="B659">
            <v>39008</v>
          </cell>
          <cell r="C659">
            <v>10</v>
          </cell>
        </row>
        <row r="660">
          <cell r="B660">
            <v>39009</v>
          </cell>
          <cell r="C660">
            <v>10</v>
          </cell>
        </row>
        <row r="661">
          <cell r="B661">
            <v>39010</v>
          </cell>
          <cell r="C661">
            <v>10</v>
          </cell>
        </row>
        <row r="662">
          <cell r="B662">
            <v>39011</v>
          </cell>
          <cell r="C662">
            <v>10</v>
          </cell>
        </row>
        <row r="663">
          <cell r="B663">
            <v>39012</v>
          </cell>
          <cell r="C663">
            <v>10</v>
          </cell>
        </row>
        <row r="664">
          <cell r="B664">
            <v>39013</v>
          </cell>
          <cell r="C664">
            <v>10</v>
          </cell>
        </row>
        <row r="665">
          <cell r="B665">
            <v>39014</v>
          </cell>
          <cell r="C665">
            <v>10</v>
          </cell>
        </row>
        <row r="666">
          <cell r="B666">
            <v>39015</v>
          </cell>
          <cell r="C666">
            <v>10</v>
          </cell>
        </row>
        <row r="667">
          <cell r="B667">
            <v>39016</v>
          </cell>
          <cell r="C667">
            <v>10</v>
          </cell>
        </row>
        <row r="668">
          <cell r="B668">
            <v>39017</v>
          </cell>
          <cell r="C668">
            <v>10</v>
          </cell>
        </row>
        <row r="669">
          <cell r="B669">
            <v>39018</v>
          </cell>
          <cell r="C669">
            <v>10</v>
          </cell>
        </row>
        <row r="670">
          <cell r="B670">
            <v>39019</v>
          </cell>
          <cell r="C670">
            <v>10</v>
          </cell>
        </row>
        <row r="671">
          <cell r="B671">
            <v>39020</v>
          </cell>
          <cell r="C671">
            <v>10</v>
          </cell>
        </row>
        <row r="672">
          <cell r="B672">
            <v>39021</v>
          </cell>
          <cell r="C672">
            <v>10</v>
          </cell>
        </row>
        <row r="673">
          <cell r="B673">
            <v>39022</v>
          </cell>
          <cell r="C673">
            <v>11</v>
          </cell>
        </row>
        <row r="674">
          <cell r="B674">
            <v>39023</v>
          </cell>
          <cell r="C674">
            <v>11</v>
          </cell>
        </row>
        <row r="675">
          <cell r="B675">
            <v>39024</v>
          </cell>
          <cell r="C675">
            <v>11</v>
          </cell>
        </row>
        <row r="676">
          <cell r="B676">
            <v>39025</v>
          </cell>
          <cell r="C676">
            <v>11</v>
          </cell>
        </row>
        <row r="677">
          <cell r="B677">
            <v>39026</v>
          </cell>
          <cell r="C677">
            <v>11</v>
          </cell>
        </row>
        <row r="678">
          <cell r="B678">
            <v>39027</v>
          </cell>
          <cell r="C678">
            <v>11</v>
          </cell>
        </row>
        <row r="679">
          <cell r="B679">
            <v>39028</v>
          </cell>
          <cell r="C679">
            <v>11</v>
          </cell>
        </row>
        <row r="680">
          <cell r="B680">
            <v>39029</v>
          </cell>
          <cell r="C680">
            <v>11</v>
          </cell>
        </row>
        <row r="681">
          <cell r="B681">
            <v>39030</v>
          </cell>
          <cell r="C681">
            <v>11</v>
          </cell>
        </row>
        <row r="682">
          <cell r="B682">
            <v>39031</v>
          </cell>
          <cell r="C682">
            <v>11</v>
          </cell>
        </row>
        <row r="683">
          <cell r="B683">
            <v>39032</v>
          </cell>
          <cell r="C683">
            <v>11</v>
          </cell>
        </row>
        <row r="684">
          <cell r="B684">
            <v>39033</v>
          </cell>
          <cell r="C684">
            <v>11</v>
          </cell>
        </row>
        <row r="685">
          <cell r="B685">
            <v>39034</v>
          </cell>
          <cell r="C685">
            <v>11</v>
          </cell>
        </row>
        <row r="686">
          <cell r="B686">
            <v>39035</v>
          </cell>
          <cell r="C686">
            <v>11</v>
          </cell>
        </row>
        <row r="687">
          <cell r="B687">
            <v>39036</v>
          </cell>
          <cell r="C687">
            <v>11</v>
          </cell>
        </row>
        <row r="688">
          <cell r="B688">
            <v>39037</v>
          </cell>
          <cell r="C688">
            <v>11</v>
          </cell>
        </row>
        <row r="689">
          <cell r="B689">
            <v>39038</v>
          </cell>
          <cell r="C689">
            <v>11</v>
          </cell>
        </row>
        <row r="690">
          <cell r="B690">
            <v>39039</v>
          </cell>
          <cell r="C690">
            <v>11</v>
          </cell>
        </row>
        <row r="691">
          <cell r="B691">
            <v>39040</v>
          </cell>
          <cell r="C691">
            <v>11</v>
          </cell>
        </row>
        <row r="692">
          <cell r="B692">
            <v>39041</v>
          </cell>
          <cell r="C692">
            <v>11</v>
          </cell>
        </row>
        <row r="693">
          <cell r="B693">
            <v>39042</v>
          </cell>
          <cell r="C693">
            <v>11</v>
          </cell>
        </row>
        <row r="694">
          <cell r="B694">
            <v>39043</v>
          </cell>
          <cell r="C694">
            <v>11</v>
          </cell>
        </row>
        <row r="695">
          <cell r="B695">
            <v>39044</v>
          </cell>
          <cell r="C695">
            <v>11</v>
          </cell>
        </row>
        <row r="696">
          <cell r="B696">
            <v>39045</v>
          </cell>
          <cell r="C696">
            <v>11</v>
          </cell>
        </row>
        <row r="697">
          <cell r="B697">
            <v>39046</v>
          </cell>
          <cell r="C697">
            <v>11</v>
          </cell>
        </row>
        <row r="698">
          <cell r="B698">
            <v>39047</v>
          </cell>
          <cell r="C698">
            <v>11</v>
          </cell>
        </row>
        <row r="699">
          <cell r="B699">
            <v>39048</v>
          </cell>
          <cell r="C699">
            <v>11</v>
          </cell>
        </row>
        <row r="700">
          <cell r="B700">
            <v>39049</v>
          </cell>
          <cell r="C700">
            <v>11</v>
          </cell>
        </row>
        <row r="701">
          <cell r="B701">
            <v>39050</v>
          </cell>
          <cell r="C701">
            <v>11</v>
          </cell>
        </row>
        <row r="702">
          <cell r="B702">
            <v>39051</v>
          </cell>
          <cell r="C702">
            <v>11</v>
          </cell>
        </row>
        <row r="703">
          <cell r="B703">
            <v>39052</v>
          </cell>
          <cell r="C703">
            <v>12</v>
          </cell>
        </row>
        <row r="704">
          <cell r="B704">
            <v>39053</v>
          </cell>
          <cell r="C704">
            <v>12</v>
          </cell>
        </row>
        <row r="705">
          <cell r="B705">
            <v>39054</v>
          </cell>
          <cell r="C705">
            <v>12</v>
          </cell>
        </row>
        <row r="706">
          <cell r="B706">
            <v>39055</v>
          </cell>
          <cell r="C706">
            <v>12</v>
          </cell>
        </row>
        <row r="707">
          <cell r="B707">
            <v>39056</v>
          </cell>
          <cell r="C707">
            <v>12</v>
          </cell>
        </row>
        <row r="708">
          <cell r="B708">
            <v>39057</v>
          </cell>
          <cell r="C708">
            <v>12</v>
          </cell>
        </row>
        <row r="709">
          <cell r="B709">
            <v>39058</v>
          </cell>
          <cell r="C709">
            <v>12</v>
          </cell>
        </row>
        <row r="710">
          <cell r="B710">
            <v>39059</v>
          </cell>
          <cell r="C710">
            <v>12</v>
          </cell>
        </row>
        <row r="711">
          <cell r="B711">
            <v>39060</v>
          </cell>
          <cell r="C711">
            <v>12</v>
          </cell>
        </row>
        <row r="712">
          <cell r="B712">
            <v>39061</v>
          </cell>
          <cell r="C712">
            <v>12</v>
          </cell>
        </row>
        <row r="713">
          <cell r="B713">
            <v>39062</v>
          </cell>
          <cell r="C713">
            <v>12</v>
          </cell>
        </row>
        <row r="714">
          <cell r="B714">
            <v>39063</v>
          </cell>
          <cell r="C714">
            <v>12</v>
          </cell>
        </row>
        <row r="715">
          <cell r="B715">
            <v>39064</v>
          </cell>
          <cell r="C715">
            <v>12</v>
          </cell>
        </row>
        <row r="716">
          <cell r="B716">
            <v>39065</v>
          </cell>
          <cell r="C716">
            <v>12</v>
          </cell>
        </row>
        <row r="717">
          <cell r="B717">
            <v>39066</v>
          </cell>
          <cell r="C717">
            <v>12</v>
          </cell>
        </row>
        <row r="718">
          <cell r="B718">
            <v>39067</v>
          </cell>
          <cell r="C718">
            <v>12</v>
          </cell>
        </row>
        <row r="719">
          <cell r="B719">
            <v>39068</v>
          </cell>
          <cell r="C719">
            <v>12</v>
          </cell>
        </row>
        <row r="720">
          <cell r="B720">
            <v>39069</v>
          </cell>
          <cell r="C720">
            <v>12</v>
          </cell>
        </row>
        <row r="721">
          <cell r="B721">
            <v>39070</v>
          </cell>
          <cell r="C721">
            <v>12</v>
          </cell>
        </row>
        <row r="722">
          <cell r="B722">
            <v>39071</v>
          </cell>
          <cell r="C722">
            <v>12</v>
          </cell>
        </row>
        <row r="723">
          <cell r="B723">
            <v>39072</v>
          </cell>
          <cell r="C723">
            <v>12</v>
          </cell>
        </row>
        <row r="724">
          <cell r="B724">
            <v>39073</v>
          </cell>
          <cell r="C724">
            <v>12</v>
          </cell>
        </row>
        <row r="725">
          <cell r="B725">
            <v>39074</v>
          </cell>
          <cell r="C725">
            <v>12</v>
          </cell>
        </row>
        <row r="726">
          <cell r="B726">
            <v>39075</v>
          </cell>
          <cell r="C726">
            <v>12</v>
          </cell>
        </row>
        <row r="727">
          <cell r="B727">
            <v>39076</v>
          </cell>
          <cell r="C727">
            <v>12</v>
          </cell>
        </row>
        <row r="728">
          <cell r="B728">
            <v>39077</v>
          </cell>
          <cell r="C728">
            <v>12</v>
          </cell>
        </row>
        <row r="729">
          <cell r="B729">
            <v>39078</v>
          </cell>
          <cell r="C729">
            <v>12</v>
          </cell>
        </row>
        <row r="730">
          <cell r="B730">
            <v>39079</v>
          </cell>
          <cell r="C730">
            <v>12</v>
          </cell>
        </row>
        <row r="731">
          <cell r="B731">
            <v>39080</v>
          </cell>
          <cell r="C731">
            <v>12</v>
          </cell>
        </row>
        <row r="732">
          <cell r="B732">
            <v>39081</v>
          </cell>
          <cell r="C732">
            <v>12</v>
          </cell>
        </row>
        <row r="733">
          <cell r="B733">
            <v>39082</v>
          </cell>
          <cell r="C733">
            <v>12</v>
          </cell>
        </row>
        <row r="734">
          <cell r="B734">
            <v>39083</v>
          </cell>
          <cell r="C734">
            <v>1</v>
          </cell>
        </row>
        <row r="735">
          <cell r="B735">
            <v>39084</v>
          </cell>
          <cell r="C735">
            <v>1</v>
          </cell>
        </row>
        <row r="736">
          <cell r="B736">
            <v>39085</v>
          </cell>
          <cell r="C736">
            <v>1</v>
          </cell>
        </row>
        <row r="737">
          <cell r="B737">
            <v>39086</v>
          </cell>
          <cell r="C737">
            <v>1</v>
          </cell>
        </row>
        <row r="738">
          <cell r="B738">
            <v>39087</v>
          </cell>
          <cell r="C738">
            <v>1</v>
          </cell>
        </row>
        <row r="739">
          <cell r="B739">
            <v>39088</v>
          </cell>
          <cell r="C739">
            <v>1</v>
          </cell>
        </row>
        <row r="740">
          <cell r="B740">
            <v>39089</v>
          </cell>
          <cell r="C740">
            <v>1</v>
          </cell>
        </row>
        <row r="741">
          <cell r="B741">
            <v>39090</v>
          </cell>
          <cell r="C741">
            <v>1</v>
          </cell>
        </row>
        <row r="742">
          <cell r="B742">
            <v>39091</v>
          </cell>
          <cell r="C742">
            <v>1</v>
          </cell>
        </row>
        <row r="743">
          <cell r="B743">
            <v>39092</v>
          </cell>
          <cell r="C743">
            <v>1</v>
          </cell>
        </row>
        <row r="744">
          <cell r="B744">
            <v>39093</v>
          </cell>
          <cell r="C744">
            <v>1</v>
          </cell>
        </row>
        <row r="745">
          <cell r="B745">
            <v>39094</v>
          </cell>
          <cell r="C745">
            <v>1</v>
          </cell>
        </row>
        <row r="746">
          <cell r="B746">
            <v>39095</v>
          </cell>
          <cell r="C746">
            <v>1</v>
          </cell>
        </row>
        <row r="747">
          <cell r="B747">
            <v>39096</v>
          </cell>
          <cell r="C747">
            <v>1</v>
          </cell>
        </row>
        <row r="748">
          <cell r="B748">
            <v>39097</v>
          </cell>
          <cell r="C748">
            <v>1</v>
          </cell>
        </row>
        <row r="749">
          <cell r="B749">
            <v>39098</v>
          </cell>
          <cell r="C749">
            <v>1</v>
          </cell>
        </row>
        <row r="750">
          <cell r="B750">
            <v>39099</v>
          </cell>
          <cell r="C750">
            <v>1</v>
          </cell>
        </row>
        <row r="751">
          <cell r="B751">
            <v>39100</v>
          </cell>
          <cell r="C751">
            <v>1</v>
          </cell>
        </row>
        <row r="752">
          <cell r="B752">
            <v>39101</v>
          </cell>
          <cell r="C752">
            <v>1</v>
          </cell>
        </row>
        <row r="753">
          <cell r="B753">
            <v>39102</v>
          </cell>
          <cell r="C753">
            <v>1</v>
          </cell>
        </row>
        <row r="754">
          <cell r="B754">
            <v>39103</v>
          </cell>
          <cell r="C754">
            <v>1</v>
          </cell>
        </row>
        <row r="755">
          <cell r="B755">
            <v>39104</v>
          </cell>
          <cell r="C755">
            <v>1</v>
          </cell>
        </row>
        <row r="756">
          <cell r="B756">
            <v>39105</v>
          </cell>
          <cell r="C756">
            <v>1</v>
          </cell>
        </row>
        <row r="757">
          <cell r="B757">
            <v>39106</v>
          </cell>
          <cell r="C757">
            <v>1</v>
          </cell>
        </row>
        <row r="758">
          <cell r="B758">
            <v>39107</v>
          </cell>
          <cell r="C758">
            <v>1</v>
          </cell>
        </row>
        <row r="759">
          <cell r="B759">
            <v>39108</v>
          </cell>
          <cell r="C759">
            <v>1</v>
          </cell>
        </row>
        <row r="760">
          <cell r="B760">
            <v>39109</v>
          </cell>
          <cell r="C760">
            <v>1</v>
          </cell>
        </row>
        <row r="761">
          <cell r="B761">
            <v>39110</v>
          </cell>
          <cell r="C761">
            <v>1</v>
          </cell>
        </row>
        <row r="762">
          <cell r="B762">
            <v>39111</v>
          </cell>
          <cell r="C762">
            <v>1</v>
          </cell>
        </row>
        <row r="763">
          <cell r="B763">
            <v>39112</v>
          </cell>
          <cell r="C763">
            <v>1</v>
          </cell>
        </row>
        <row r="764">
          <cell r="B764">
            <v>39113</v>
          </cell>
          <cell r="C764">
            <v>1</v>
          </cell>
        </row>
        <row r="765">
          <cell r="B765">
            <v>39114</v>
          </cell>
          <cell r="C765">
            <v>2</v>
          </cell>
        </row>
        <row r="766">
          <cell r="B766">
            <v>39115</v>
          </cell>
          <cell r="C766">
            <v>2</v>
          </cell>
        </row>
        <row r="767">
          <cell r="B767">
            <v>39116</v>
          </cell>
          <cell r="C767">
            <v>2</v>
          </cell>
        </row>
        <row r="768">
          <cell r="B768">
            <v>39117</v>
          </cell>
          <cell r="C768">
            <v>2</v>
          </cell>
        </row>
        <row r="769">
          <cell r="B769">
            <v>39118</v>
          </cell>
          <cell r="C769">
            <v>2</v>
          </cell>
        </row>
        <row r="770">
          <cell r="B770">
            <v>39119</v>
          </cell>
          <cell r="C770">
            <v>2</v>
          </cell>
        </row>
        <row r="771">
          <cell r="B771">
            <v>39120</v>
          </cell>
          <cell r="C771">
            <v>2</v>
          </cell>
        </row>
        <row r="772">
          <cell r="B772">
            <v>39121</v>
          </cell>
          <cell r="C772">
            <v>2</v>
          </cell>
        </row>
        <row r="773">
          <cell r="B773">
            <v>39122</v>
          </cell>
          <cell r="C773">
            <v>2</v>
          </cell>
        </row>
        <row r="774">
          <cell r="B774">
            <v>39123</v>
          </cell>
          <cell r="C774">
            <v>2</v>
          </cell>
        </row>
        <row r="775">
          <cell r="B775">
            <v>39124</v>
          </cell>
          <cell r="C775">
            <v>2</v>
          </cell>
        </row>
        <row r="776">
          <cell r="B776">
            <v>39125</v>
          </cell>
          <cell r="C776">
            <v>2</v>
          </cell>
        </row>
        <row r="777">
          <cell r="B777">
            <v>39126</v>
          </cell>
          <cell r="C777">
            <v>2</v>
          </cell>
        </row>
        <row r="778">
          <cell r="B778">
            <v>39127</v>
          </cell>
          <cell r="C778">
            <v>2</v>
          </cell>
        </row>
        <row r="779">
          <cell r="B779">
            <v>39128</v>
          </cell>
          <cell r="C779">
            <v>2</v>
          </cell>
        </row>
        <row r="780">
          <cell r="B780">
            <v>39129</v>
          </cell>
          <cell r="C780">
            <v>2</v>
          </cell>
        </row>
        <row r="781">
          <cell r="B781">
            <v>39130</v>
          </cell>
          <cell r="C781">
            <v>2</v>
          </cell>
        </row>
        <row r="782">
          <cell r="B782">
            <v>39131</v>
          </cell>
          <cell r="C782">
            <v>2</v>
          </cell>
        </row>
        <row r="783">
          <cell r="B783">
            <v>39132</v>
          </cell>
          <cell r="C783">
            <v>2</v>
          </cell>
        </row>
        <row r="784">
          <cell r="B784">
            <v>39133</v>
          </cell>
          <cell r="C784">
            <v>2</v>
          </cell>
        </row>
        <row r="785">
          <cell r="B785">
            <v>39134</v>
          </cell>
          <cell r="C785">
            <v>2</v>
          </cell>
        </row>
        <row r="786">
          <cell r="B786">
            <v>39135</v>
          </cell>
          <cell r="C786">
            <v>2</v>
          </cell>
        </row>
        <row r="787">
          <cell r="B787">
            <v>39136</v>
          </cell>
          <cell r="C787">
            <v>2</v>
          </cell>
        </row>
        <row r="788">
          <cell r="B788">
            <v>39137</v>
          </cell>
          <cell r="C788">
            <v>2</v>
          </cell>
        </row>
        <row r="789">
          <cell r="B789">
            <v>39138</v>
          </cell>
          <cell r="C789">
            <v>2</v>
          </cell>
        </row>
        <row r="790">
          <cell r="B790">
            <v>39139</v>
          </cell>
          <cell r="C790">
            <v>2</v>
          </cell>
        </row>
        <row r="791">
          <cell r="B791">
            <v>39140</v>
          </cell>
          <cell r="C791">
            <v>2</v>
          </cell>
        </row>
        <row r="792">
          <cell r="B792">
            <v>39141</v>
          </cell>
          <cell r="C792">
            <v>2</v>
          </cell>
        </row>
        <row r="793">
          <cell r="B793">
            <v>39142</v>
          </cell>
          <cell r="C793">
            <v>3</v>
          </cell>
        </row>
        <row r="794">
          <cell r="B794">
            <v>39143</v>
          </cell>
          <cell r="C794">
            <v>3</v>
          </cell>
        </row>
        <row r="795">
          <cell r="B795">
            <v>39144</v>
          </cell>
          <cell r="C795">
            <v>3</v>
          </cell>
        </row>
        <row r="796">
          <cell r="B796">
            <v>39145</v>
          </cell>
          <cell r="C796">
            <v>3</v>
          </cell>
        </row>
        <row r="797">
          <cell r="B797">
            <v>39146</v>
          </cell>
          <cell r="C797">
            <v>3</v>
          </cell>
        </row>
        <row r="798">
          <cell r="B798">
            <v>39147</v>
          </cell>
          <cell r="C798">
            <v>3</v>
          </cell>
        </row>
        <row r="799">
          <cell r="B799">
            <v>39148</v>
          </cell>
          <cell r="C799">
            <v>3</v>
          </cell>
        </row>
        <row r="800">
          <cell r="B800">
            <v>39149</v>
          </cell>
          <cell r="C800">
            <v>3</v>
          </cell>
        </row>
        <row r="801">
          <cell r="B801">
            <v>39150</v>
          </cell>
          <cell r="C801">
            <v>3</v>
          </cell>
        </row>
        <row r="802">
          <cell r="B802">
            <v>39151</v>
          </cell>
          <cell r="C802">
            <v>3</v>
          </cell>
        </row>
        <row r="803">
          <cell r="B803">
            <v>39152</v>
          </cell>
          <cell r="C803">
            <v>3</v>
          </cell>
        </row>
        <row r="804">
          <cell r="B804">
            <v>39153</v>
          </cell>
          <cell r="C804">
            <v>3</v>
          </cell>
        </row>
        <row r="805">
          <cell r="B805">
            <v>39154</v>
          </cell>
          <cell r="C805">
            <v>3</v>
          </cell>
        </row>
        <row r="806">
          <cell r="B806">
            <v>39155</v>
          </cell>
          <cell r="C806">
            <v>3</v>
          </cell>
        </row>
        <row r="807">
          <cell r="B807">
            <v>39156</v>
          </cell>
          <cell r="C807">
            <v>3</v>
          </cell>
        </row>
        <row r="808">
          <cell r="B808">
            <v>39157</v>
          </cell>
          <cell r="C808">
            <v>3</v>
          </cell>
        </row>
        <row r="809">
          <cell r="B809">
            <v>39158</v>
          </cell>
          <cell r="C809">
            <v>3</v>
          </cell>
        </row>
        <row r="810">
          <cell r="B810">
            <v>39159</v>
          </cell>
          <cell r="C810">
            <v>3</v>
          </cell>
        </row>
        <row r="811">
          <cell r="B811">
            <v>39160</v>
          </cell>
          <cell r="C811">
            <v>3</v>
          </cell>
        </row>
        <row r="812">
          <cell r="B812">
            <v>39161</v>
          </cell>
          <cell r="C812">
            <v>3</v>
          </cell>
        </row>
        <row r="813">
          <cell r="B813">
            <v>39162</v>
          </cell>
          <cell r="C813">
            <v>3</v>
          </cell>
        </row>
        <row r="814">
          <cell r="B814">
            <v>39163</v>
          </cell>
          <cell r="C814">
            <v>3</v>
          </cell>
        </row>
        <row r="815">
          <cell r="B815">
            <v>39164</v>
          </cell>
          <cell r="C815">
            <v>3</v>
          </cell>
        </row>
        <row r="816">
          <cell r="B816">
            <v>39165</v>
          </cell>
          <cell r="C816">
            <v>3</v>
          </cell>
        </row>
        <row r="817">
          <cell r="B817">
            <v>39166</v>
          </cell>
          <cell r="C817">
            <v>3</v>
          </cell>
        </row>
        <row r="818">
          <cell r="B818">
            <v>39167</v>
          </cell>
          <cell r="C818">
            <v>3</v>
          </cell>
        </row>
        <row r="819">
          <cell r="B819">
            <v>39168</v>
          </cell>
          <cell r="C819">
            <v>3</v>
          </cell>
        </row>
        <row r="820">
          <cell r="B820">
            <v>39169</v>
          </cell>
          <cell r="C820">
            <v>3</v>
          </cell>
        </row>
        <row r="821">
          <cell r="B821">
            <v>39170</v>
          </cell>
          <cell r="C821">
            <v>3</v>
          </cell>
        </row>
        <row r="822">
          <cell r="B822">
            <v>39171</v>
          </cell>
          <cell r="C822">
            <v>3</v>
          </cell>
        </row>
        <row r="823">
          <cell r="B823">
            <v>39172</v>
          </cell>
          <cell r="C823">
            <v>3</v>
          </cell>
        </row>
        <row r="824">
          <cell r="B824">
            <v>39173</v>
          </cell>
          <cell r="C824">
            <v>4</v>
          </cell>
        </row>
        <row r="825">
          <cell r="B825">
            <v>39174</v>
          </cell>
          <cell r="C825">
            <v>4</v>
          </cell>
        </row>
        <row r="826">
          <cell r="B826">
            <v>39175</v>
          </cell>
          <cell r="C826">
            <v>4</v>
          </cell>
        </row>
        <row r="827">
          <cell r="B827">
            <v>39176</v>
          </cell>
          <cell r="C827">
            <v>4</v>
          </cell>
        </row>
        <row r="828">
          <cell r="B828">
            <v>39177</v>
          </cell>
          <cell r="C828">
            <v>4</v>
          </cell>
        </row>
        <row r="829">
          <cell r="B829">
            <v>39178</v>
          </cell>
          <cell r="C829">
            <v>4</v>
          </cell>
        </row>
        <row r="830">
          <cell r="B830">
            <v>39179</v>
          </cell>
          <cell r="C830">
            <v>4</v>
          </cell>
        </row>
        <row r="831">
          <cell r="B831">
            <v>39180</v>
          </cell>
          <cell r="C831">
            <v>4</v>
          </cell>
        </row>
        <row r="832">
          <cell r="B832">
            <v>39181</v>
          </cell>
          <cell r="C832">
            <v>4</v>
          </cell>
        </row>
        <row r="833">
          <cell r="B833">
            <v>39182</v>
          </cell>
          <cell r="C833">
            <v>4</v>
          </cell>
        </row>
        <row r="834">
          <cell r="B834">
            <v>39183</v>
          </cell>
          <cell r="C834">
            <v>4</v>
          </cell>
        </row>
        <row r="835">
          <cell r="B835">
            <v>39184</v>
          </cell>
          <cell r="C835">
            <v>4</v>
          </cell>
        </row>
        <row r="836">
          <cell r="B836">
            <v>39185</v>
          </cell>
          <cell r="C836">
            <v>4</v>
          </cell>
        </row>
        <row r="837">
          <cell r="B837">
            <v>39186</v>
          </cell>
          <cell r="C837">
            <v>4</v>
          </cell>
        </row>
        <row r="838">
          <cell r="B838">
            <v>39187</v>
          </cell>
          <cell r="C838">
            <v>4</v>
          </cell>
        </row>
        <row r="839">
          <cell r="B839">
            <v>39188</v>
          </cell>
          <cell r="C839">
            <v>4</v>
          </cell>
        </row>
        <row r="840">
          <cell r="B840">
            <v>39189</v>
          </cell>
          <cell r="C840">
            <v>4</v>
          </cell>
        </row>
        <row r="841">
          <cell r="B841">
            <v>39190</v>
          </cell>
          <cell r="C841">
            <v>4</v>
          </cell>
        </row>
        <row r="842">
          <cell r="B842">
            <v>39191</v>
          </cell>
          <cell r="C842">
            <v>4</v>
          </cell>
        </row>
        <row r="843">
          <cell r="B843">
            <v>39192</v>
          </cell>
          <cell r="C843">
            <v>4</v>
          </cell>
        </row>
        <row r="844">
          <cell r="B844">
            <v>39193</v>
          </cell>
          <cell r="C844">
            <v>4</v>
          </cell>
        </row>
        <row r="845">
          <cell r="B845">
            <v>39194</v>
          </cell>
          <cell r="C845">
            <v>4</v>
          </cell>
        </row>
        <row r="846">
          <cell r="B846">
            <v>39195</v>
          </cell>
          <cell r="C846">
            <v>4</v>
          </cell>
        </row>
        <row r="847">
          <cell r="B847">
            <v>39196</v>
          </cell>
          <cell r="C847">
            <v>4</v>
          </cell>
        </row>
        <row r="848">
          <cell r="B848">
            <v>39197</v>
          </cell>
          <cell r="C848">
            <v>4</v>
          </cell>
        </row>
        <row r="849">
          <cell r="B849">
            <v>39198</v>
          </cell>
          <cell r="C849">
            <v>4</v>
          </cell>
        </row>
        <row r="850">
          <cell r="B850">
            <v>39199</v>
          </cell>
          <cell r="C850">
            <v>4</v>
          </cell>
        </row>
        <row r="851">
          <cell r="B851">
            <v>39200</v>
          </cell>
          <cell r="C851">
            <v>4</v>
          </cell>
        </row>
        <row r="852">
          <cell r="B852">
            <v>39201</v>
          </cell>
          <cell r="C852">
            <v>4</v>
          </cell>
        </row>
        <row r="853">
          <cell r="B853">
            <v>39202</v>
          </cell>
          <cell r="C853">
            <v>4</v>
          </cell>
        </row>
        <row r="854">
          <cell r="B854">
            <v>39203</v>
          </cell>
          <cell r="C854">
            <v>5</v>
          </cell>
        </row>
        <row r="855">
          <cell r="B855">
            <v>39204</v>
          </cell>
          <cell r="C855">
            <v>5</v>
          </cell>
        </row>
        <row r="856">
          <cell r="B856">
            <v>39205</v>
          </cell>
          <cell r="C856">
            <v>5</v>
          </cell>
        </row>
        <row r="857">
          <cell r="B857">
            <v>39206</v>
          </cell>
          <cell r="C857">
            <v>5</v>
          </cell>
        </row>
        <row r="858">
          <cell r="B858">
            <v>39207</v>
          </cell>
          <cell r="C858">
            <v>5</v>
          </cell>
        </row>
        <row r="859">
          <cell r="B859">
            <v>39208</v>
          </cell>
          <cell r="C859">
            <v>5</v>
          </cell>
        </row>
        <row r="860">
          <cell r="B860">
            <v>39209</v>
          </cell>
          <cell r="C860">
            <v>5</v>
          </cell>
        </row>
        <row r="861">
          <cell r="B861">
            <v>39210</v>
          </cell>
          <cell r="C861">
            <v>5</v>
          </cell>
        </row>
        <row r="862">
          <cell r="B862">
            <v>39211</v>
          </cell>
          <cell r="C862">
            <v>5</v>
          </cell>
        </row>
        <row r="863">
          <cell r="B863">
            <v>39212</v>
          </cell>
          <cell r="C863">
            <v>5</v>
          </cell>
        </row>
        <row r="864">
          <cell r="B864">
            <v>39213</v>
          </cell>
          <cell r="C864">
            <v>5</v>
          </cell>
        </row>
        <row r="865">
          <cell r="B865">
            <v>39214</v>
          </cell>
          <cell r="C865">
            <v>5</v>
          </cell>
        </row>
        <row r="866">
          <cell r="B866">
            <v>39215</v>
          </cell>
          <cell r="C866">
            <v>5</v>
          </cell>
        </row>
        <row r="867">
          <cell r="B867">
            <v>39216</v>
          </cell>
          <cell r="C867">
            <v>5</v>
          </cell>
        </row>
        <row r="868">
          <cell r="B868">
            <v>39217</v>
          </cell>
          <cell r="C868">
            <v>5</v>
          </cell>
        </row>
        <row r="869">
          <cell r="B869">
            <v>39218</v>
          </cell>
          <cell r="C869">
            <v>5</v>
          </cell>
        </row>
        <row r="870">
          <cell r="B870">
            <v>39219</v>
          </cell>
          <cell r="C870">
            <v>5</v>
          </cell>
        </row>
        <row r="871">
          <cell r="B871">
            <v>39220</v>
          </cell>
          <cell r="C871">
            <v>5</v>
          </cell>
        </row>
        <row r="872">
          <cell r="B872">
            <v>39221</v>
          </cell>
          <cell r="C872">
            <v>5</v>
          </cell>
        </row>
        <row r="873">
          <cell r="B873">
            <v>39222</v>
          </cell>
          <cell r="C873">
            <v>5</v>
          </cell>
        </row>
        <row r="874">
          <cell r="B874">
            <v>39223</v>
          </cell>
          <cell r="C874">
            <v>5</v>
          </cell>
        </row>
        <row r="875">
          <cell r="B875">
            <v>39224</v>
          </cell>
          <cell r="C875">
            <v>5</v>
          </cell>
        </row>
        <row r="876">
          <cell r="B876">
            <v>39225</v>
          </cell>
          <cell r="C876">
            <v>5</v>
          </cell>
        </row>
        <row r="877">
          <cell r="B877">
            <v>39226</v>
          </cell>
          <cell r="C877">
            <v>5</v>
          </cell>
        </row>
        <row r="878">
          <cell r="B878">
            <v>39227</v>
          </cell>
          <cell r="C878">
            <v>5</v>
          </cell>
        </row>
        <row r="879">
          <cell r="B879">
            <v>39228</v>
          </cell>
          <cell r="C879">
            <v>5</v>
          </cell>
        </row>
        <row r="880">
          <cell r="B880">
            <v>39229</v>
          </cell>
          <cell r="C880">
            <v>5</v>
          </cell>
        </row>
        <row r="881">
          <cell r="B881">
            <v>39230</v>
          </cell>
          <cell r="C881">
            <v>5</v>
          </cell>
        </row>
        <row r="882">
          <cell r="B882">
            <v>39231</v>
          </cell>
          <cell r="C882">
            <v>5</v>
          </cell>
        </row>
        <row r="883">
          <cell r="B883">
            <v>39232</v>
          </cell>
          <cell r="C883">
            <v>5</v>
          </cell>
        </row>
        <row r="884">
          <cell r="B884">
            <v>39233</v>
          </cell>
          <cell r="C884">
            <v>5</v>
          </cell>
        </row>
        <row r="885">
          <cell r="B885">
            <v>39234</v>
          </cell>
          <cell r="C885">
            <v>6</v>
          </cell>
        </row>
        <row r="886">
          <cell r="B886">
            <v>39235</v>
          </cell>
          <cell r="C886">
            <v>6</v>
          </cell>
        </row>
        <row r="887">
          <cell r="B887">
            <v>39236</v>
          </cell>
          <cell r="C887">
            <v>6</v>
          </cell>
        </row>
        <row r="888">
          <cell r="B888">
            <v>39237</v>
          </cell>
          <cell r="C888">
            <v>6</v>
          </cell>
        </row>
        <row r="889">
          <cell r="B889">
            <v>39238</v>
          </cell>
          <cell r="C889">
            <v>6</v>
          </cell>
        </row>
        <row r="890">
          <cell r="B890">
            <v>39239</v>
          </cell>
          <cell r="C890">
            <v>6</v>
          </cell>
        </row>
        <row r="891">
          <cell r="B891">
            <v>39240</v>
          </cell>
          <cell r="C891">
            <v>6</v>
          </cell>
        </row>
        <row r="892">
          <cell r="B892">
            <v>39241</v>
          </cell>
          <cell r="C892">
            <v>6</v>
          </cell>
        </row>
        <row r="893">
          <cell r="B893">
            <v>39242</v>
          </cell>
          <cell r="C893">
            <v>6</v>
          </cell>
        </row>
        <row r="894">
          <cell r="B894">
            <v>39243</v>
          </cell>
          <cell r="C894">
            <v>6</v>
          </cell>
        </row>
        <row r="895">
          <cell r="B895">
            <v>39244</v>
          </cell>
          <cell r="C895">
            <v>6</v>
          </cell>
        </row>
        <row r="896">
          <cell r="B896">
            <v>39245</v>
          </cell>
          <cell r="C896">
            <v>6</v>
          </cell>
        </row>
        <row r="897">
          <cell r="B897">
            <v>39246</v>
          </cell>
          <cell r="C897">
            <v>6</v>
          </cell>
        </row>
        <row r="898">
          <cell r="B898">
            <v>39247</v>
          </cell>
          <cell r="C898">
            <v>6</v>
          </cell>
        </row>
        <row r="899">
          <cell r="B899">
            <v>39248</v>
          </cell>
          <cell r="C899">
            <v>6</v>
          </cell>
        </row>
        <row r="900">
          <cell r="B900">
            <v>39249</v>
          </cell>
          <cell r="C900">
            <v>6</v>
          </cell>
        </row>
        <row r="901">
          <cell r="B901">
            <v>39250</v>
          </cell>
          <cell r="C901">
            <v>6</v>
          </cell>
        </row>
        <row r="902">
          <cell r="B902">
            <v>39251</v>
          </cell>
          <cell r="C902">
            <v>6</v>
          </cell>
        </row>
        <row r="903">
          <cell r="B903">
            <v>39252</v>
          </cell>
          <cell r="C903">
            <v>6</v>
          </cell>
        </row>
        <row r="904">
          <cell r="B904">
            <v>39253</v>
          </cell>
          <cell r="C904">
            <v>6</v>
          </cell>
        </row>
        <row r="905">
          <cell r="B905">
            <v>39254</v>
          </cell>
          <cell r="C905">
            <v>6</v>
          </cell>
        </row>
        <row r="906">
          <cell r="B906">
            <v>39255</v>
          </cell>
          <cell r="C906">
            <v>6</v>
          </cell>
        </row>
        <row r="907">
          <cell r="B907">
            <v>39256</v>
          </cell>
          <cell r="C907">
            <v>6</v>
          </cell>
        </row>
        <row r="908">
          <cell r="B908">
            <v>39257</v>
          </cell>
          <cell r="C908">
            <v>6</v>
          </cell>
        </row>
        <row r="909">
          <cell r="B909">
            <v>39258</v>
          </cell>
          <cell r="C909">
            <v>6</v>
          </cell>
        </row>
        <row r="910">
          <cell r="B910">
            <v>39259</v>
          </cell>
          <cell r="C910">
            <v>6</v>
          </cell>
        </row>
        <row r="911">
          <cell r="B911">
            <v>39260</v>
          </cell>
          <cell r="C911">
            <v>6</v>
          </cell>
        </row>
        <row r="912">
          <cell r="B912">
            <v>39261</v>
          </cell>
          <cell r="C912">
            <v>6</v>
          </cell>
        </row>
        <row r="913">
          <cell r="B913">
            <v>39262</v>
          </cell>
          <cell r="C913">
            <v>6</v>
          </cell>
        </row>
        <row r="914">
          <cell r="B914">
            <v>39263</v>
          </cell>
          <cell r="C914">
            <v>6</v>
          </cell>
        </row>
        <row r="915">
          <cell r="B915">
            <v>39264</v>
          </cell>
          <cell r="C915">
            <v>7</v>
          </cell>
        </row>
        <row r="916">
          <cell r="B916">
            <v>39265</v>
          </cell>
          <cell r="C916">
            <v>7</v>
          </cell>
        </row>
        <row r="917">
          <cell r="B917">
            <v>39266</v>
          </cell>
          <cell r="C917">
            <v>7</v>
          </cell>
        </row>
        <row r="918">
          <cell r="B918">
            <v>39267</v>
          </cell>
          <cell r="C918">
            <v>7</v>
          </cell>
        </row>
        <row r="919">
          <cell r="B919">
            <v>39268</v>
          </cell>
          <cell r="C919">
            <v>7</v>
          </cell>
        </row>
        <row r="920">
          <cell r="B920">
            <v>39269</v>
          </cell>
          <cell r="C920">
            <v>7</v>
          </cell>
        </row>
        <row r="921">
          <cell r="B921">
            <v>39270</v>
          </cell>
          <cell r="C921">
            <v>7</v>
          </cell>
        </row>
        <row r="922">
          <cell r="B922">
            <v>39271</v>
          </cell>
          <cell r="C922">
            <v>7</v>
          </cell>
        </row>
        <row r="923">
          <cell r="B923">
            <v>39272</v>
          </cell>
          <cell r="C923">
            <v>7</v>
          </cell>
        </row>
        <row r="924">
          <cell r="B924">
            <v>39273</v>
          </cell>
          <cell r="C924">
            <v>7</v>
          </cell>
        </row>
        <row r="925">
          <cell r="B925">
            <v>39274</v>
          </cell>
          <cell r="C925">
            <v>7</v>
          </cell>
        </row>
        <row r="926">
          <cell r="B926">
            <v>39275</v>
          </cell>
          <cell r="C926">
            <v>7</v>
          </cell>
        </row>
        <row r="927">
          <cell r="B927">
            <v>39276</v>
          </cell>
          <cell r="C927">
            <v>7</v>
          </cell>
        </row>
        <row r="928">
          <cell r="B928">
            <v>39277</v>
          </cell>
          <cell r="C928">
            <v>7</v>
          </cell>
        </row>
        <row r="929">
          <cell r="B929">
            <v>39278</v>
          </cell>
          <cell r="C929">
            <v>7</v>
          </cell>
        </row>
        <row r="930">
          <cell r="B930">
            <v>39279</v>
          </cell>
          <cell r="C930">
            <v>7</v>
          </cell>
        </row>
        <row r="931">
          <cell r="B931">
            <v>39280</v>
          </cell>
          <cell r="C931">
            <v>7</v>
          </cell>
        </row>
        <row r="932">
          <cell r="B932">
            <v>39281</v>
          </cell>
          <cell r="C932">
            <v>7</v>
          </cell>
        </row>
        <row r="933">
          <cell r="B933">
            <v>39282</v>
          </cell>
          <cell r="C933">
            <v>7</v>
          </cell>
        </row>
        <row r="934">
          <cell r="B934">
            <v>39283</v>
          </cell>
          <cell r="C934">
            <v>7</v>
          </cell>
        </row>
        <row r="935">
          <cell r="B935">
            <v>39284</v>
          </cell>
          <cell r="C935">
            <v>7</v>
          </cell>
        </row>
        <row r="936">
          <cell r="B936">
            <v>39285</v>
          </cell>
          <cell r="C936">
            <v>7</v>
          </cell>
        </row>
        <row r="937">
          <cell r="B937">
            <v>39286</v>
          </cell>
          <cell r="C937">
            <v>7</v>
          </cell>
        </row>
        <row r="938">
          <cell r="B938">
            <v>39287</v>
          </cell>
          <cell r="C938">
            <v>7</v>
          </cell>
        </row>
        <row r="939">
          <cell r="B939">
            <v>39288</v>
          </cell>
          <cell r="C939">
            <v>7</v>
          </cell>
        </row>
        <row r="940">
          <cell r="B940">
            <v>39289</v>
          </cell>
          <cell r="C940">
            <v>7</v>
          </cell>
        </row>
        <row r="941">
          <cell r="B941">
            <v>39290</v>
          </cell>
          <cell r="C941">
            <v>7</v>
          </cell>
        </row>
        <row r="942">
          <cell r="B942">
            <v>39291</v>
          </cell>
          <cell r="C942">
            <v>7</v>
          </cell>
        </row>
        <row r="943">
          <cell r="B943">
            <v>39292</v>
          </cell>
          <cell r="C943">
            <v>7</v>
          </cell>
        </row>
        <row r="944">
          <cell r="B944">
            <v>39293</v>
          </cell>
          <cell r="C944">
            <v>7</v>
          </cell>
        </row>
        <row r="945">
          <cell r="B945">
            <v>39294</v>
          </cell>
          <cell r="C945">
            <v>7</v>
          </cell>
        </row>
        <row r="946">
          <cell r="B946">
            <v>39295</v>
          </cell>
          <cell r="C946">
            <v>8</v>
          </cell>
        </row>
        <row r="947">
          <cell r="B947">
            <v>39296</v>
          </cell>
          <cell r="C947">
            <v>8</v>
          </cell>
        </row>
        <row r="948">
          <cell r="B948">
            <v>39297</v>
          </cell>
          <cell r="C948">
            <v>8</v>
          </cell>
        </row>
        <row r="949">
          <cell r="B949">
            <v>39298</v>
          </cell>
          <cell r="C949">
            <v>8</v>
          </cell>
        </row>
        <row r="950">
          <cell r="B950">
            <v>39299</v>
          </cell>
          <cell r="C950">
            <v>8</v>
          </cell>
        </row>
        <row r="951">
          <cell r="B951">
            <v>39300</v>
          </cell>
          <cell r="C951">
            <v>8</v>
          </cell>
        </row>
        <row r="952">
          <cell r="B952">
            <v>39301</v>
          </cell>
          <cell r="C952">
            <v>8</v>
          </cell>
        </row>
        <row r="953">
          <cell r="B953">
            <v>39302</v>
          </cell>
          <cell r="C953">
            <v>8</v>
          </cell>
        </row>
        <row r="954">
          <cell r="B954">
            <v>39303</v>
          </cell>
          <cell r="C954">
            <v>8</v>
          </cell>
        </row>
        <row r="955">
          <cell r="B955">
            <v>39304</v>
          </cell>
          <cell r="C955">
            <v>8</v>
          </cell>
        </row>
        <row r="956">
          <cell r="B956">
            <v>39305</v>
          </cell>
          <cell r="C956">
            <v>8</v>
          </cell>
        </row>
        <row r="957">
          <cell r="B957">
            <v>39306</v>
          </cell>
          <cell r="C957">
            <v>8</v>
          </cell>
        </row>
        <row r="958">
          <cell r="B958">
            <v>39307</v>
          </cell>
          <cell r="C958">
            <v>8</v>
          </cell>
        </row>
        <row r="959">
          <cell r="B959">
            <v>39308</v>
          </cell>
          <cell r="C959">
            <v>8</v>
          </cell>
        </row>
        <row r="960">
          <cell r="B960">
            <v>39309</v>
          </cell>
          <cell r="C960">
            <v>8</v>
          </cell>
        </row>
        <row r="961">
          <cell r="B961">
            <v>39310</v>
          </cell>
          <cell r="C961">
            <v>8</v>
          </cell>
        </row>
        <row r="962">
          <cell r="B962">
            <v>39311</v>
          </cell>
          <cell r="C962">
            <v>8</v>
          </cell>
        </row>
        <row r="963">
          <cell r="B963">
            <v>39312</v>
          </cell>
          <cell r="C963">
            <v>8</v>
          </cell>
        </row>
        <row r="964">
          <cell r="B964">
            <v>39313</v>
          </cell>
          <cell r="C964">
            <v>8</v>
          </cell>
        </row>
        <row r="965">
          <cell r="B965">
            <v>39314</v>
          </cell>
          <cell r="C965">
            <v>8</v>
          </cell>
        </row>
        <row r="966">
          <cell r="B966">
            <v>39315</v>
          </cell>
          <cell r="C966">
            <v>8</v>
          </cell>
        </row>
        <row r="967">
          <cell r="B967">
            <v>39316</v>
          </cell>
          <cell r="C967">
            <v>8</v>
          </cell>
        </row>
        <row r="968">
          <cell r="B968">
            <v>39317</v>
          </cell>
          <cell r="C968">
            <v>8</v>
          </cell>
        </row>
        <row r="969">
          <cell r="B969">
            <v>39318</v>
          </cell>
          <cell r="C969">
            <v>8</v>
          </cell>
        </row>
        <row r="970">
          <cell r="B970">
            <v>39319</v>
          </cell>
          <cell r="C970">
            <v>8</v>
          </cell>
        </row>
        <row r="971">
          <cell r="B971">
            <v>39320</v>
          </cell>
          <cell r="C971">
            <v>8</v>
          </cell>
        </row>
        <row r="972">
          <cell r="B972">
            <v>39321</v>
          </cell>
          <cell r="C972">
            <v>8</v>
          </cell>
        </row>
        <row r="973">
          <cell r="B973">
            <v>39322</v>
          </cell>
          <cell r="C973">
            <v>8</v>
          </cell>
        </row>
        <row r="974">
          <cell r="B974">
            <v>39323</v>
          </cell>
          <cell r="C974">
            <v>8</v>
          </cell>
        </row>
        <row r="975">
          <cell r="B975">
            <v>39324</v>
          </cell>
          <cell r="C975">
            <v>8</v>
          </cell>
        </row>
        <row r="976">
          <cell r="B976">
            <v>39325</v>
          </cell>
          <cell r="C976">
            <v>8</v>
          </cell>
        </row>
        <row r="977">
          <cell r="B977">
            <v>39326</v>
          </cell>
          <cell r="C977">
            <v>9</v>
          </cell>
        </row>
        <row r="978">
          <cell r="B978">
            <v>39327</v>
          </cell>
          <cell r="C978">
            <v>9</v>
          </cell>
        </row>
        <row r="979">
          <cell r="B979">
            <v>39328</v>
          </cell>
          <cell r="C979">
            <v>9</v>
          </cell>
        </row>
        <row r="980">
          <cell r="B980">
            <v>39329</v>
          </cell>
          <cell r="C980">
            <v>9</v>
          </cell>
        </row>
        <row r="981">
          <cell r="B981">
            <v>39330</v>
          </cell>
          <cell r="C981">
            <v>9</v>
          </cell>
        </row>
        <row r="982">
          <cell r="B982">
            <v>39331</v>
          </cell>
          <cell r="C982">
            <v>9</v>
          </cell>
        </row>
        <row r="983">
          <cell r="B983">
            <v>39332</v>
          </cell>
          <cell r="C983">
            <v>9</v>
          </cell>
        </row>
        <row r="984">
          <cell r="B984">
            <v>39333</v>
          </cell>
          <cell r="C984">
            <v>9</v>
          </cell>
        </row>
        <row r="985">
          <cell r="B985">
            <v>39334</v>
          </cell>
          <cell r="C985">
            <v>9</v>
          </cell>
        </row>
        <row r="986">
          <cell r="B986">
            <v>39335</v>
          </cell>
          <cell r="C986">
            <v>9</v>
          </cell>
        </row>
        <row r="987">
          <cell r="B987">
            <v>39336</v>
          </cell>
          <cell r="C987">
            <v>9</v>
          </cell>
        </row>
        <row r="988">
          <cell r="B988">
            <v>39337</v>
          </cell>
          <cell r="C988">
            <v>9</v>
          </cell>
        </row>
        <row r="989">
          <cell r="B989">
            <v>39338</v>
          </cell>
          <cell r="C989">
            <v>9</v>
          </cell>
        </row>
        <row r="990">
          <cell r="B990">
            <v>39339</v>
          </cell>
          <cell r="C990">
            <v>9</v>
          </cell>
        </row>
        <row r="991">
          <cell r="B991">
            <v>39340</v>
          </cell>
          <cell r="C991">
            <v>9</v>
          </cell>
        </row>
        <row r="992">
          <cell r="B992">
            <v>39341</v>
          </cell>
          <cell r="C992">
            <v>9</v>
          </cell>
        </row>
        <row r="993">
          <cell r="B993">
            <v>39342</v>
          </cell>
          <cell r="C993">
            <v>9</v>
          </cell>
        </row>
        <row r="994">
          <cell r="B994">
            <v>39343</v>
          </cell>
          <cell r="C994">
            <v>9</v>
          </cell>
        </row>
        <row r="995">
          <cell r="B995">
            <v>39344</v>
          </cell>
          <cell r="C995">
            <v>9</v>
          </cell>
        </row>
        <row r="996">
          <cell r="B996">
            <v>39345</v>
          </cell>
          <cell r="C996">
            <v>9</v>
          </cell>
        </row>
        <row r="997">
          <cell r="B997">
            <v>39346</v>
          </cell>
          <cell r="C997">
            <v>9</v>
          </cell>
        </row>
        <row r="998">
          <cell r="B998">
            <v>39347</v>
          </cell>
          <cell r="C998">
            <v>9</v>
          </cell>
        </row>
        <row r="999">
          <cell r="B999">
            <v>39348</v>
          </cell>
          <cell r="C999">
            <v>9</v>
          </cell>
        </row>
        <row r="1000">
          <cell r="B1000">
            <v>39349</v>
          </cell>
          <cell r="C1000">
            <v>9</v>
          </cell>
        </row>
        <row r="1001">
          <cell r="B1001">
            <v>39350</v>
          </cell>
          <cell r="C1001">
            <v>9</v>
          </cell>
        </row>
        <row r="1002">
          <cell r="B1002">
            <v>39351</v>
          </cell>
          <cell r="C1002">
            <v>9</v>
          </cell>
        </row>
        <row r="1003">
          <cell r="B1003">
            <v>39352</v>
          </cell>
          <cell r="C1003">
            <v>9</v>
          </cell>
        </row>
        <row r="1004">
          <cell r="B1004">
            <v>39353</v>
          </cell>
          <cell r="C1004">
            <v>9</v>
          </cell>
        </row>
        <row r="1005">
          <cell r="B1005">
            <v>39354</v>
          </cell>
          <cell r="C1005">
            <v>9</v>
          </cell>
        </row>
        <row r="1006">
          <cell r="B1006">
            <v>39355</v>
          </cell>
          <cell r="C1006">
            <v>9</v>
          </cell>
        </row>
        <row r="1007">
          <cell r="B1007">
            <v>39356</v>
          </cell>
          <cell r="C1007">
            <v>10</v>
          </cell>
        </row>
        <row r="1008">
          <cell r="B1008">
            <v>39357</v>
          </cell>
          <cell r="C1008">
            <v>10</v>
          </cell>
        </row>
        <row r="1009">
          <cell r="B1009">
            <v>39358</v>
          </cell>
          <cell r="C1009">
            <v>10</v>
          </cell>
        </row>
        <row r="1010">
          <cell r="B1010">
            <v>39359</v>
          </cell>
          <cell r="C1010">
            <v>10</v>
          </cell>
        </row>
        <row r="1011">
          <cell r="B1011">
            <v>39360</v>
          </cell>
          <cell r="C1011">
            <v>10</v>
          </cell>
        </row>
        <row r="1012">
          <cell r="B1012">
            <v>39361</v>
          </cell>
          <cell r="C1012">
            <v>10</v>
          </cell>
        </row>
        <row r="1013">
          <cell r="B1013">
            <v>39362</v>
          </cell>
          <cell r="C1013">
            <v>10</v>
          </cell>
        </row>
        <row r="1014">
          <cell r="B1014">
            <v>39363</v>
          </cell>
          <cell r="C1014">
            <v>10</v>
          </cell>
        </row>
        <row r="1015">
          <cell r="B1015">
            <v>39364</v>
          </cell>
          <cell r="C1015">
            <v>10</v>
          </cell>
        </row>
        <row r="1016">
          <cell r="B1016">
            <v>39365</v>
          </cell>
          <cell r="C1016">
            <v>10</v>
          </cell>
        </row>
        <row r="1017">
          <cell r="B1017">
            <v>39366</v>
          </cell>
          <cell r="C1017">
            <v>10</v>
          </cell>
        </row>
        <row r="1018">
          <cell r="B1018">
            <v>39367</v>
          </cell>
          <cell r="C1018">
            <v>10</v>
          </cell>
        </row>
        <row r="1019">
          <cell r="B1019">
            <v>39368</v>
          </cell>
          <cell r="C1019">
            <v>10</v>
          </cell>
        </row>
        <row r="1020">
          <cell r="B1020">
            <v>39369</v>
          </cell>
          <cell r="C1020">
            <v>10</v>
          </cell>
        </row>
        <row r="1021">
          <cell r="B1021">
            <v>39370</v>
          </cell>
          <cell r="C1021">
            <v>10</v>
          </cell>
        </row>
        <row r="1022">
          <cell r="B1022">
            <v>39371</v>
          </cell>
          <cell r="C1022">
            <v>10</v>
          </cell>
        </row>
        <row r="1023">
          <cell r="B1023">
            <v>39372</v>
          </cell>
          <cell r="C1023">
            <v>10</v>
          </cell>
        </row>
        <row r="1024">
          <cell r="B1024">
            <v>39373</v>
          </cell>
          <cell r="C1024">
            <v>10</v>
          </cell>
        </row>
        <row r="1025">
          <cell r="B1025">
            <v>39374</v>
          </cell>
          <cell r="C1025">
            <v>10</v>
          </cell>
        </row>
        <row r="1026">
          <cell r="B1026">
            <v>39375</v>
          </cell>
          <cell r="C1026">
            <v>10</v>
          </cell>
        </row>
        <row r="1027">
          <cell r="B1027">
            <v>39376</v>
          </cell>
          <cell r="C1027">
            <v>10</v>
          </cell>
        </row>
        <row r="1028">
          <cell r="B1028">
            <v>39377</v>
          </cell>
          <cell r="C1028">
            <v>10</v>
          </cell>
        </row>
        <row r="1029">
          <cell r="B1029">
            <v>39378</v>
          </cell>
          <cell r="C1029">
            <v>10</v>
          </cell>
        </row>
        <row r="1030">
          <cell r="B1030">
            <v>39379</v>
          </cell>
          <cell r="C1030">
            <v>10</v>
          </cell>
        </row>
        <row r="1031">
          <cell r="B1031">
            <v>39380</v>
          </cell>
          <cell r="C1031">
            <v>10</v>
          </cell>
        </row>
        <row r="1032">
          <cell r="B1032">
            <v>39381</v>
          </cell>
          <cell r="C1032">
            <v>10</v>
          </cell>
        </row>
        <row r="1033">
          <cell r="B1033">
            <v>39382</v>
          </cell>
          <cell r="C1033">
            <v>10</v>
          </cell>
        </row>
        <row r="1034">
          <cell r="B1034">
            <v>39383</v>
          </cell>
          <cell r="C1034">
            <v>10</v>
          </cell>
        </row>
        <row r="1035">
          <cell r="B1035">
            <v>39384</v>
          </cell>
          <cell r="C1035">
            <v>10</v>
          </cell>
        </row>
        <row r="1036">
          <cell r="B1036">
            <v>39385</v>
          </cell>
          <cell r="C1036">
            <v>10</v>
          </cell>
        </row>
        <row r="1037">
          <cell r="B1037">
            <v>39386</v>
          </cell>
          <cell r="C1037">
            <v>10</v>
          </cell>
        </row>
        <row r="1038">
          <cell r="B1038">
            <v>39387</v>
          </cell>
          <cell r="C1038">
            <v>11</v>
          </cell>
        </row>
        <row r="1039">
          <cell r="B1039">
            <v>39388</v>
          </cell>
          <cell r="C1039">
            <v>11</v>
          </cell>
        </row>
        <row r="1040">
          <cell r="B1040">
            <v>39389</v>
          </cell>
          <cell r="C1040">
            <v>11</v>
          </cell>
        </row>
        <row r="1041">
          <cell r="B1041">
            <v>39390</v>
          </cell>
          <cell r="C1041">
            <v>11</v>
          </cell>
        </row>
        <row r="1042">
          <cell r="B1042">
            <v>39391</v>
          </cell>
          <cell r="C1042">
            <v>11</v>
          </cell>
        </row>
        <row r="1043">
          <cell r="B1043">
            <v>39392</v>
          </cell>
          <cell r="C1043">
            <v>11</v>
          </cell>
        </row>
        <row r="1044">
          <cell r="B1044">
            <v>39393</v>
          </cell>
          <cell r="C1044">
            <v>11</v>
          </cell>
        </row>
        <row r="1045">
          <cell r="B1045">
            <v>39394</v>
          </cell>
          <cell r="C1045">
            <v>11</v>
          </cell>
        </row>
        <row r="1046">
          <cell r="B1046">
            <v>39395</v>
          </cell>
          <cell r="C1046">
            <v>11</v>
          </cell>
        </row>
        <row r="1047">
          <cell r="B1047">
            <v>39396</v>
          </cell>
          <cell r="C1047">
            <v>11</v>
          </cell>
        </row>
        <row r="1048">
          <cell r="B1048">
            <v>39397</v>
          </cell>
          <cell r="C1048">
            <v>11</v>
          </cell>
        </row>
        <row r="1049">
          <cell r="B1049">
            <v>39398</v>
          </cell>
          <cell r="C1049">
            <v>11</v>
          </cell>
        </row>
        <row r="1050">
          <cell r="B1050">
            <v>39399</v>
          </cell>
          <cell r="C1050">
            <v>11</v>
          </cell>
        </row>
        <row r="1051">
          <cell r="B1051">
            <v>39400</v>
          </cell>
          <cell r="C1051">
            <v>11</v>
          </cell>
        </row>
        <row r="1052">
          <cell r="B1052">
            <v>39401</v>
          </cell>
          <cell r="C1052">
            <v>11</v>
          </cell>
        </row>
        <row r="1053">
          <cell r="B1053">
            <v>39402</v>
          </cell>
          <cell r="C1053">
            <v>11</v>
          </cell>
        </row>
        <row r="1054">
          <cell r="B1054">
            <v>39403</v>
          </cell>
          <cell r="C1054">
            <v>11</v>
          </cell>
        </row>
        <row r="1055">
          <cell r="B1055">
            <v>39404</v>
          </cell>
          <cell r="C1055">
            <v>11</v>
          </cell>
        </row>
        <row r="1056">
          <cell r="B1056">
            <v>39405</v>
          </cell>
          <cell r="C1056">
            <v>11</v>
          </cell>
        </row>
        <row r="1057">
          <cell r="B1057">
            <v>39406</v>
          </cell>
          <cell r="C1057">
            <v>11</v>
          </cell>
        </row>
        <row r="1058">
          <cell r="B1058">
            <v>39407</v>
          </cell>
          <cell r="C1058">
            <v>11</v>
          </cell>
        </row>
        <row r="1059">
          <cell r="B1059">
            <v>39408</v>
          </cell>
          <cell r="C1059">
            <v>11</v>
          </cell>
        </row>
        <row r="1060">
          <cell r="B1060">
            <v>39409</v>
          </cell>
          <cell r="C1060">
            <v>11</v>
          </cell>
        </row>
        <row r="1061">
          <cell r="B1061">
            <v>39410</v>
          </cell>
          <cell r="C1061">
            <v>11</v>
          </cell>
        </row>
        <row r="1062">
          <cell r="B1062">
            <v>39411</v>
          </cell>
          <cell r="C1062">
            <v>11</v>
          </cell>
        </row>
        <row r="1063">
          <cell r="B1063">
            <v>39412</v>
          </cell>
          <cell r="C1063">
            <v>11</v>
          </cell>
        </row>
        <row r="1064">
          <cell r="B1064">
            <v>39413</v>
          </cell>
          <cell r="C1064">
            <v>11</v>
          </cell>
        </row>
        <row r="1065">
          <cell r="B1065">
            <v>39414</v>
          </cell>
          <cell r="C1065">
            <v>11</v>
          </cell>
        </row>
        <row r="1066">
          <cell r="B1066">
            <v>39415</v>
          </cell>
          <cell r="C1066">
            <v>11</v>
          </cell>
        </row>
        <row r="1067">
          <cell r="B1067">
            <v>39416</v>
          </cell>
          <cell r="C1067">
            <v>11</v>
          </cell>
        </row>
        <row r="1068">
          <cell r="B1068">
            <v>39417</v>
          </cell>
          <cell r="C1068">
            <v>12</v>
          </cell>
        </row>
        <row r="1069">
          <cell r="B1069">
            <v>39418</v>
          </cell>
          <cell r="C1069">
            <v>12</v>
          </cell>
        </row>
        <row r="1070">
          <cell r="B1070">
            <v>39419</v>
          </cell>
          <cell r="C1070">
            <v>12</v>
          </cell>
        </row>
        <row r="1071">
          <cell r="B1071">
            <v>39420</v>
          </cell>
          <cell r="C1071">
            <v>12</v>
          </cell>
        </row>
        <row r="1072">
          <cell r="B1072">
            <v>39421</v>
          </cell>
          <cell r="C1072">
            <v>12</v>
          </cell>
        </row>
        <row r="1073">
          <cell r="B1073">
            <v>39422</v>
          </cell>
          <cell r="C1073">
            <v>12</v>
          </cell>
        </row>
        <row r="1074">
          <cell r="B1074">
            <v>39423</v>
          </cell>
          <cell r="C1074">
            <v>12</v>
          </cell>
        </row>
        <row r="1075">
          <cell r="B1075">
            <v>39424</v>
          </cell>
          <cell r="C1075">
            <v>12</v>
          </cell>
        </row>
        <row r="1076">
          <cell r="B1076">
            <v>39425</v>
          </cell>
          <cell r="C1076">
            <v>12</v>
          </cell>
        </row>
        <row r="1077">
          <cell r="B1077">
            <v>39426</v>
          </cell>
          <cell r="C1077">
            <v>12</v>
          </cell>
        </row>
        <row r="1078">
          <cell r="B1078">
            <v>39427</v>
          </cell>
          <cell r="C1078">
            <v>12</v>
          </cell>
        </row>
        <row r="1079">
          <cell r="B1079">
            <v>39428</v>
          </cell>
          <cell r="C1079">
            <v>12</v>
          </cell>
        </row>
        <row r="1080">
          <cell r="B1080">
            <v>39429</v>
          </cell>
          <cell r="C1080">
            <v>12</v>
          </cell>
        </row>
        <row r="1081">
          <cell r="B1081">
            <v>39430</v>
          </cell>
          <cell r="C1081">
            <v>12</v>
          </cell>
        </row>
        <row r="1082">
          <cell r="B1082">
            <v>39431</v>
          </cell>
          <cell r="C1082">
            <v>12</v>
          </cell>
        </row>
        <row r="1083">
          <cell r="B1083">
            <v>39432</v>
          </cell>
          <cell r="C1083">
            <v>12</v>
          </cell>
        </row>
        <row r="1084">
          <cell r="B1084">
            <v>39433</v>
          </cell>
          <cell r="C1084">
            <v>12</v>
          </cell>
        </row>
        <row r="1085">
          <cell r="B1085">
            <v>39434</v>
          </cell>
          <cell r="C1085">
            <v>12</v>
          </cell>
        </row>
        <row r="1086">
          <cell r="B1086">
            <v>39435</v>
          </cell>
          <cell r="C1086">
            <v>12</v>
          </cell>
        </row>
        <row r="1087">
          <cell r="B1087">
            <v>39436</v>
          </cell>
          <cell r="C1087">
            <v>12</v>
          </cell>
        </row>
        <row r="1088">
          <cell r="B1088">
            <v>39437</v>
          </cell>
          <cell r="C1088">
            <v>12</v>
          </cell>
        </row>
        <row r="1089">
          <cell r="B1089">
            <v>39438</v>
          </cell>
          <cell r="C1089">
            <v>12</v>
          </cell>
        </row>
        <row r="1090">
          <cell r="B1090">
            <v>39439</v>
          </cell>
          <cell r="C1090">
            <v>12</v>
          </cell>
        </row>
        <row r="1091">
          <cell r="B1091">
            <v>39440</v>
          </cell>
          <cell r="C1091">
            <v>12</v>
          </cell>
        </row>
        <row r="1092">
          <cell r="B1092">
            <v>39441</v>
          </cell>
          <cell r="C1092">
            <v>12</v>
          </cell>
        </row>
        <row r="1093">
          <cell r="B1093">
            <v>39442</v>
          </cell>
          <cell r="C1093">
            <v>12</v>
          </cell>
        </row>
        <row r="1094">
          <cell r="B1094">
            <v>39443</v>
          </cell>
          <cell r="C1094">
            <v>12</v>
          </cell>
        </row>
        <row r="1095">
          <cell r="B1095">
            <v>39444</v>
          </cell>
          <cell r="C1095">
            <v>12</v>
          </cell>
        </row>
        <row r="1096">
          <cell r="B1096">
            <v>39445</v>
          </cell>
          <cell r="C1096">
            <v>12</v>
          </cell>
        </row>
        <row r="1097">
          <cell r="B1097">
            <v>39446</v>
          </cell>
          <cell r="C1097">
            <v>12</v>
          </cell>
        </row>
        <row r="1098">
          <cell r="B1098">
            <v>39447</v>
          </cell>
          <cell r="C1098">
            <v>12</v>
          </cell>
        </row>
        <row r="1099">
          <cell r="B1099">
            <v>39448</v>
          </cell>
          <cell r="C1099">
            <v>1</v>
          </cell>
        </row>
        <row r="1100">
          <cell r="B1100">
            <v>39449</v>
          </cell>
          <cell r="C1100">
            <v>1</v>
          </cell>
        </row>
        <row r="1101">
          <cell r="B1101">
            <v>39450</v>
          </cell>
          <cell r="C1101">
            <v>1</v>
          </cell>
        </row>
        <row r="1102">
          <cell r="B1102">
            <v>39451</v>
          </cell>
          <cell r="C1102">
            <v>1</v>
          </cell>
        </row>
        <row r="1103">
          <cell r="B1103">
            <v>39452</v>
          </cell>
          <cell r="C1103">
            <v>1</v>
          </cell>
        </row>
        <row r="1104">
          <cell r="B1104">
            <v>39453</v>
          </cell>
          <cell r="C1104">
            <v>1</v>
          </cell>
        </row>
        <row r="1105">
          <cell r="B1105">
            <v>39454</v>
          </cell>
          <cell r="C1105">
            <v>1</v>
          </cell>
        </row>
        <row r="1106">
          <cell r="B1106">
            <v>39455</v>
          </cell>
          <cell r="C1106">
            <v>1</v>
          </cell>
        </row>
        <row r="1107">
          <cell r="B1107">
            <v>39456</v>
          </cell>
          <cell r="C1107">
            <v>1</v>
          </cell>
        </row>
        <row r="1108">
          <cell r="B1108">
            <v>39457</v>
          </cell>
          <cell r="C1108">
            <v>1</v>
          </cell>
        </row>
        <row r="1109">
          <cell r="B1109">
            <v>39458</v>
          </cell>
          <cell r="C1109">
            <v>1</v>
          </cell>
        </row>
        <row r="1110">
          <cell r="B1110">
            <v>39459</v>
          </cell>
          <cell r="C1110">
            <v>1</v>
          </cell>
        </row>
        <row r="1111">
          <cell r="B1111">
            <v>39460</v>
          </cell>
          <cell r="C1111">
            <v>1</v>
          </cell>
        </row>
        <row r="1112">
          <cell r="B1112">
            <v>39461</v>
          </cell>
          <cell r="C1112">
            <v>1</v>
          </cell>
        </row>
        <row r="1113">
          <cell r="B1113">
            <v>39462</v>
          </cell>
          <cell r="C1113">
            <v>1</v>
          </cell>
        </row>
        <row r="1114">
          <cell r="B1114">
            <v>39463</v>
          </cell>
          <cell r="C1114">
            <v>1</v>
          </cell>
        </row>
        <row r="1115">
          <cell r="B1115">
            <v>39464</v>
          </cell>
          <cell r="C1115">
            <v>1</v>
          </cell>
        </row>
        <row r="1116">
          <cell r="B1116">
            <v>39465</v>
          </cell>
          <cell r="C1116">
            <v>1</v>
          </cell>
        </row>
        <row r="1117">
          <cell r="B1117">
            <v>39466</v>
          </cell>
          <cell r="C1117">
            <v>1</v>
          </cell>
        </row>
        <row r="1118">
          <cell r="B1118">
            <v>39467</v>
          </cell>
          <cell r="C1118">
            <v>1</v>
          </cell>
        </row>
        <row r="1119">
          <cell r="B1119">
            <v>39468</v>
          </cell>
          <cell r="C1119">
            <v>1</v>
          </cell>
        </row>
        <row r="1120">
          <cell r="B1120">
            <v>39469</v>
          </cell>
          <cell r="C1120">
            <v>1</v>
          </cell>
        </row>
        <row r="1121">
          <cell r="B1121">
            <v>39470</v>
          </cell>
          <cell r="C1121">
            <v>1</v>
          </cell>
        </row>
        <row r="1122">
          <cell r="B1122">
            <v>39471</v>
          </cell>
          <cell r="C1122">
            <v>1</v>
          </cell>
        </row>
        <row r="1123">
          <cell r="B1123">
            <v>39472</v>
          </cell>
          <cell r="C1123">
            <v>1</v>
          </cell>
        </row>
        <row r="1124">
          <cell r="B1124">
            <v>39473</v>
          </cell>
          <cell r="C1124">
            <v>1</v>
          </cell>
        </row>
        <row r="1125">
          <cell r="B1125">
            <v>39474</v>
          </cell>
          <cell r="C1125">
            <v>1</v>
          </cell>
        </row>
        <row r="1126">
          <cell r="B1126">
            <v>39475</v>
          </cell>
          <cell r="C1126">
            <v>1</v>
          </cell>
        </row>
        <row r="1127">
          <cell r="B1127">
            <v>39476</v>
          </cell>
          <cell r="C1127">
            <v>1</v>
          </cell>
        </row>
        <row r="1128">
          <cell r="B1128">
            <v>39477</v>
          </cell>
          <cell r="C1128">
            <v>1</v>
          </cell>
        </row>
        <row r="1129">
          <cell r="B1129">
            <v>39478</v>
          </cell>
          <cell r="C1129">
            <v>1</v>
          </cell>
        </row>
        <row r="1130">
          <cell r="B1130">
            <v>39479</v>
          </cell>
          <cell r="C1130">
            <v>2</v>
          </cell>
        </row>
        <row r="1131">
          <cell r="B1131">
            <v>39480</v>
          </cell>
          <cell r="C1131">
            <v>2</v>
          </cell>
        </row>
        <row r="1132">
          <cell r="B1132">
            <v>39481</v>
          </cell>
          <cell r="C1132">
            <v>2</v>
          </cell>
        </row>
        <row r="1133">
          <cell r="B1133">
            <v>39482</v>
          </cell>
          <cell r="C1133">
            <v>2</v>
          </cell>
        </row>
        <row r="1134">
          <cell r="B1134">
            <v>39483</v>
          </cell>
          <cell r="C1134">
            <v>2</v>
          </cell>
        </row>
        <row r="1135">
          <cell r="B1135">
            <v>39484</v>
          </cell>
          <cell r="C1135">
            <v>2</v>
          </cell>
        </row>
        <row r="1136">
          <cell r="B1136">
            <v>39485</v>
          </cell>
          <cell r="C1136">
            <v>2</v>
          </cell>
        </row>
        <row r="1137">
          <cell r="B1137">
            <v>39486</v>
          </cell>
          <cell r="C1137">
            <v>2</v>
          </cell>
        </row>
        <row r="1138">
          <cell r="B1138">
            <v>39487</v>
          </cell>
          <cell r="C1138">
            <v>2</v>
          </cell>
        </row>
        <row r="1139">
          <cell r="B1139">
            <v>39488</v>
          </cell>
          <cell r="C1139">
            <v>2</v>
          </cell>
        </row>
        <row r="1140">
          <cell r="B1140">
            <v>39489</v>
          </cell>
          <cell r="C1140">
            <v>2</v>
          </cell>
        </row>
        <row r="1141">
          <cell r="B1141">
            <v>39490</v>
          </cell>
          <cell r="C1141">
            <v>2</v>
          </cell>
        </row>
        <row r="1142">
          <cell r="B1142">
            <v>39491</v>
          </cell>
          <cell r="C1142">
            <v>2</v>
          </cell>
        </row>
        <row r="1143">
          <cell r="B1143">
            <v>39492</v>
          </cell>
          <cell r="C1143">
            <v>2</v>
          </cell>
        </row>
        <row r="1144">
          <cell r="B1144">
            <v>39493</v>
          </cell>
          <cell r="C1144">
            <v>2</v>
          </cell>
        </row>
        <row r="1145">
          <cell r="B1145">
            <v>39494</v>
          </cell>
          <cell r="C1145">
            <v>2</v>
          </cell>
        </row>
        <row r="1146">
          <cell r="B1146">
            <v>39495</v>
          </cell>
          <cell r="C1146">
            <v>2</v>
          </cell>
        </row>
        <row r="1147">
          <cell r="B1147">
            <v>39496</v>
          </cell>
          <cell r="C1147">
            <v>2</v>
          </cell>
        </row>
        <row r="1148">
          <cell r="B1148">
            <v>39497</v>
          </cell>
          <cell r="C1148">
            <v>2</v>
          </cell>
        </row>
        <row r="1149">
          <cell r="B1149">
            <v>39498</v>
          </cell>
          <cell r="C1149">
            <v>2</v>
          </cell>
        </row>
        <row r="1150">
          <cell r="B1150">
            <v>39499</v>
          </cell>
          <cell r="C1150">
            <v>2</v>
          </cell>
        </row>
        <row r="1151">
          <cell r="B1151">
            <v>39500</v>
          </cell>
          <cell r="C1151">
            <v>2</v>
          </cell>
        </row>
        <row r="1152">
          <cell r="B1152">
            <v>39501</v>
          </cell>
          <cell r="C1152">
            <v>2</v>
          </cell>
        </row>
        <row r="1153">
          <cell r="B1153">
            <v>39502</v>
          </cell>
          <cell r="C1153">
            <v>2</v>
          </cell>
        </row>
        <row r="1154">
          <cell r="B1154">
            <v>39503</v>
          </cell>
          <cell r="C1154">
            <v>2</v>
          </cell>
        </row>
        <row r="1155">
          <cell r="B1155">
            <v>39504</v>
          </cell>
          <cell r="C1155">
            <v>2</v>
          </cell>
        </row>
        <row r="1156">
          <cell r="B1156">
            <v>39505</v>
          </cell>
          <cell r="C1156">
            <v>2</v>
          </cell>
        </row>
        <row r="1157">
          <cell r="B1157">
            <v>39506</v>
          </cell>
          <cell r="C1157">
            <v>2</v>
          </cell>
        </row>
        <row r="1158">
          <cell r="B1158">
            <v>39507</v>
          </cell>
          <cell r="C1158">
            <v>2</v>
          </cell>
        </row>
        <row r="1159">
          <cell r="B1159">
            <v>39508</v>
          </cell>
          <cell r="C1159">
            <v>3</v>
          </cell>
        </row>
        <row r="1160">
          <cell r="B1160">
            <v>39509</v>
          </cell>
          <cell r="C1160">
            <v>3</v>
          </cell>
        </row>
        <row r="1161">
          <cell r="B1161">
            <v>39510</v>
          </cell>
          <cell r="C1161">
            <v>3</v>
          </cell>
        </row>
        <row r="1162">
          <cell r="B1162">
            <v>39511</v>
          </cell>
          <cell r="C1162">
            <v>3</v>
          </cell>
        </row>
        <row r="1163">
          <cell r="B1163">
            <v>39512</v>
          </cell>
          <cell r="C1163">
            <v>3</v>
          </cell>
        </row>
        <row r="1164">
          <cell r="B1164">
            <v>39513</v>
          </cell>
          <cell r="C1164">
            <v>3</v>
          </cell>
        </row>
        <row r="1165">
          <cell r="B1165">
            <v>39514</v>
          </cell>
          <cell r="C1165">
            <v>3</v>
          </cell>
        </row>
        <row r="1166">
          <cell r="B1166">
            <v>39515</v>
          </cell>
          <cell r="C1166">
            <v>3</v>
          </cell>
        </row>
        <row r="1167">
          <cell r="B1167">
            <v>39516</v>
          </cell>
          <cell r="C1167">
            <v>3</v>
          </cell>
        </row>
        <row r="1168">
          <cell r="B1168">
            <v>39517</v>
          </cell>
          <cell r="C1168">
            <v>3</v>
          </cell>
        </row>
        <row r="1169">
          <cell r="B1169">
            <v>39518</v>
          </cell>
          <cell r="C1169">
            <v>3</v>
          </cell>
        </row>
        <row r="1170">
          <cell r="B1170">
            <v>39519</v>
          </cell>
          <cell r="C1170">
            <v>3</v>
          </cell>
        </row>
        <row r="1171">
          <cell r="B1171">
            <v>39520</v>
          </cell>
          <cell r="C1171">
            <v>3</v>
          </cell>
        </row>
        <row r="1172">
          <cell r="B1172">
            <v>39521</v>
          </cell>
          <cell r="C1172">
            <v>3</v>
          </cell>
        </row>
        <row r="1173">
          <cell r="B1173">
            <v>39522</v>
          </cell>
          <cell r="C1173">
            <v>3</v>
          </cell>
        </row>
        <row r="1174">
          <cell r="B1174">
            <v>39523</v>
          </cell>
          <cell r="C1174">
            <v>3</v>
          </cell>
        </row>
        <row r="1175">
          <cell r="B1175">
            <v>39524</v>
          </cell>
          <cell r="C1175">
            <v>3</v>
          </cell>
        </row>
        <row r="1176">
          <cell r="B1176">
            <v>39525</v>
          </cell>
          <cell r="C1176">
            <v>3</v>
          </cell>
        </row>
        <row r="1177">
          <cell r="B1177">
            <v>39526</v>
          </cell>
          <cell r="C1177">
            <v>3</v>
          </cell>
        </row>
        <row r="1178">
          <cell r="B1178">
            <v>39527</v>
          </cell>
          <cell r="C1178">
            <v>3</v>
          </cell>
        </row>
        <row r="1179">
          <cell r="B1179">
            <v>39528</v>
          </cell>
          <cell r="C1179">
            <v>3</v>
          </cell>
        </row>
        <row r="1180">
          <cell r="B1180">
            <v>39529</v>
          </cell>
          <cell r="C1180">
            <v>3</v>
          </cell>
        </row>
        <row r="1181">
          <cell r="B1181">
            <v>39530</v>
          </cell>
          <cell r="C1181">
            <v>3</v>
          </cell>
        </row>
        <row r="1182">
          <cell r="B1182">
            <v>39531</v>
          </cell>
          <cell r="C1182">
            <v>3</v>
          </cell>
        </row>
        <row r="1183">
          <cell r="B1183">
            <v>39532</v>
          </cell>
          <cell r="C1183">
            <v>3</v>
          </cell>
        </row>
        <row r="1184">
          <cell r="B1184">
            <v>39533</v>
          </cell>
          <cell r="C1184">
            <v>3</v>
          </cell>
        </row>
        <row r="1185">
          <cell r="B1185">
            <v>39534</v>
          </cell>
          <cell r="C1185">
            <v>3</v>
          </cell>
        </row>
        <row r="1186">
          <cell r="B1186">
            <v>39535</v>
          </cell>
          <cell r="C1186">
            <v>3</v>
          </cell>
        </row>
        <row r="1187">
          <cell r="B1187">
            <v>39536</v>
          </cell>
          <cell r="C1187">
            <v>3</v>
          </cell>
        </row>
        <row r="1188">
          <cell r="B1188">
            <v>39537</v>
          </cell>
          <cell r="C1188">
            <v>3</v>
          </cell>
        </row>
        <row r="1189">
          <cell r="B1189">
            <v>39538</v>
          </cell>
          <cell r="C1189">
            <v>3</v>
          </cell>
        </row>
        <row r="1190">
          <cell r="B1190">
            <v>39539</v>
          </cell>
          <cell r="C1190">
            <v>4</v>
          </cell>
        </row>
        <row r="1191">
          <cell r="B1191">
            <v>39540</v>
          </cell>
          <cell r="C1191">
            <v>4</v>
          </cell>
        </row>
        <row r="1192">
          <cell r="B1192">
            <v>39541</v>
          </cell>
          <cell r="C1192">
            <v>4</v>
          </cell>
        </row>
        <row r="1193">
          <cell r="B1193">
            <v>39542</v>
          </cell>
          <cell r="C1193">
            <v>4</v>
          </cell>
        </row>
        <row r="1194">
          <cell r="B1194">
            <v>39543</v>
          </cell>
          <cell r="C1194">
            <v>4</v>
          </cell>
        </row>
        <row r="1195">
          <cell r="B1195">
            <v>39544</v>
          </cell>
          <cell r="C1195">
            <v>4</v>
          </cell>
        </row>
        <row r="1196">
          <cell r="B1196">
            <v>39545</v>
          </cell>
          <cell r="C1196">
            <v>4</v>
          </cell>
        </row>
        <row r="1197">
          <cell r="B1197">
            <v>39546</v>
          </cell>
          <cell r="C1197">
            <v>4</v>
          </cell>
        </row>
        <row r="1198">
          <cell r="B1198">
            <v>39547</v>
          </cell>
          <cell r="C1198">
            <v>4</v>
          </cell>
        </row>
        <row r="1199">
          <cell r="B1199">
            <v>39548</v>
          </cell>
          <cell r="C1199">
            <v>4</v>
          </cell>
        </row>
        <row r="1200">
          <cell r="B1200">
            <v>39549</v>
          </cell>
          <cell r="C1200">
            <v>4</v>
          </cell>
        </row>
        <row r="1201">
          <cell r="B1201">
            <v>39550</v>
          </cell>
          <cell r="C1201">
            <v>4</v>
          </cell>
        </row>
        <row r="1202">
          <cell r="B1202">
            <v>39551</v>
          </cell>
          <cell r="C1202">
            <v>4</v>
          </cell>
        </row>
        <row r="1203">
          <cell r="B1203">
            <v>39552</v>
          </cell>
          <cell r="C1203">
            <v>4</v>
          </cell>
        </row>
        <row r="1204">
          <cell r="B1204">
            <v>39553</v>
          </cell>
          <cell r="C1204">
            <v>4</v>
          </cell>
        </row>
        <row r="1205">
          <cell r="B1205">
            <v>39554</v>
          </cell>
          <cell r="C1205">
            <v>4</v>
          </cell>
        </row>
        <row r="1206">
          <cell r="B1206">
            <v>39555</v>
          </cell>
          <cell r="C1206">
            <v>4</v>
          </cell>
        </row>
        <row r="1207">
          <cell r="B1207">
            <v>39556</v>
          </cell>
          <cell r="C1207">
            <v>4</v>
          </cell>
        </row>
        <row r="1208">
          <cell r="B1208">
            <v>39557</v>
          </cell>
          <cell r="C1208">
            <v>4</v>
          </cell>
        </row>
        <row r="1209">
          <cell r="B1209">
            <v>39558</v>
          </cell>
          <cell r="C1209">
            <v>4</v>
          </cell>
        </row>
        <row r="1210">
          <cell r="B1210">
            <v>39559</v>
          </cell>
          <cell r="C1210">
            <v>4</v>
          </cell>
        </row>
        <row r="1211">
          <cell r="B1211">
            <v>39560</v>
          </cell>
          <cell r="C1211">
            <v>4</v>
          </cell>
        </row>
        <row r="1212">
          <cell r="B1212">
            <v>39561</v>
          </cell>
          <cell r="C1212">
            <v>4</v>
          </cell>
        </row>
        <row r="1213">
          <cell r="B1213">
            <v>39562</v>
          </cell>
          <cell r="C1213">
            <v>4</v>
          </cell>
        </row>
        <row r="1214">
          <cell r="B1214">
            <v>39563</v>
          </cell>
          <cell r="C1214">
            <v>4</v>
          </cell>
        </row>
        <row r="1215">
          <cell r="B1215">
            <v>39564</v>
          </cell>
          <cell r="C1215">
            <v>4</v>
          </cell>
        </row>
        <row r="1216">
          <cell r="B1216">
            <v>39565</v>
          </cell>
          <cell r="C1216">
            <v>4</v>
          </cell>
        </row>
        <row r="1217">
          <cell r="B1217">
            <v>39566</v>
          </cell>
          <cell r="C1217">
            <v>4</v>
          </cell>
        </row>
        <row r="1218">
          <cell r="B1218">
            <v>39567</v>
          </cell>
          <cell r="C1218">
            <v>4</v>
          </cell>
        </row>
        <row r="1219">
          <cell r="B1219">
            <v>39568</v>
          </cell>
          <cell r="C1219">
            <v>4</v>
          </cell>
        </row>
        <row r="1220">
          <cell r="B1220">
            <v>39569</v>
          </cell>
          <cell r="C1220">
            <v>5</v>
          </cell>
        </row>
        <row r="1221">
          <cell r="B1221">
            <v>39570</v>
          </cell>
          <cell r="C1221">
            <v>5</v>
          </cell>
        </row>
        <row r="1222">
          <cell r="B1222">
            <v>39571</v>
          </cell>
          <cell r="C1222">
            <v>5</v>
          </cell>
        </row>
        <row r="1223">
          <cell r="B1223">
            <v>39572</v>
          </cell>
          <cell r="C1223">
            <v>5</v>
          </cell>
        </row>
        <row r="1224">
          <cell r="B1224">
            <v>39573</v>
          </cell>
          <cell r="C1224">
            <v>5</v>
          </cell>
        </row>
        <row r="1225">
          <cell r="B1225">
            <v>39574</v>
          </cell>
          <cell r="C1225">
            <v>5</v>
          </cell>
        </row>
        <row r="1226">
          <cell r="B1226">
            <v>39575</v>
          </cell>
          <cell r="C1226">
            <v>5</v>
          </cell>
        </row>
        <row r="1227">
          <cell r="B1227">
            <v>39576</v>
          </cell>
          <cell r="C1227">
            <v>5</v>
          </cell>
        </row>
        <row r="1228">
          <cell r="B1228">
            <v>39577</v>
          </cell>
          <cell r="C1228">
            <v>5</v>
          </cell>
        </row>
        <row r="1229">
          <cell r="B1229">
            <v>39578</v>
          </cell>
          <cell r="C1229">
            <v>5</v>
          </cell>
        </row>
        <row r="1230">
          <cell r="B1230">
            <v>39579</v>
          </cell>
          <cell r="C1230">
            <v>5</v>
          </cell>
        </row>
        <row r="1231">
          <cell r="B1231">
            <v>39580</v>
          </cell>
          <cell r="C1231">
            <v>5</v>
          </cell>
        </row>
        <row r="1232">
          <cell r="B1232">
            <v>39581</v>
          </cell>
          <cell r="C1232">
            <v>5</v>
          </cell>
        </row>
        <row r="1233">
          <cell r="B1233">
            <v>39582</v>
          </cell>
          <cell r="C1233">
            <v>5</v>
          </cell>
        </row>
        <row r="1234">
          <cell r="B1234">
            <v>39583</v>
          </cell>
          <cell r="C1234">
            <v>5</v>
          </cell>
        </row>
        <row r="1235">
          <cell r="B1235">
            <v>39584</v>
          </cell>
          <cell r="C1235">
            <v>5</v>
          </cell>
        </row>
        <row r="1236">
          <cell r="B1236">
            <v>39585</v>
          </cell>
          <cell r="C1236">
            <v>5</v>
          </cell>
        </row>
        <row r="1237">
          <cell r="B1237">
            <v>39586</v>
          </cell>
          <cell r="C1237">
            <v>5</v>
          </cell>
        </row>
        <row r="1238">
          <cell r="B1238">
            <v>39587</v>
          </cell>
          <cell r="C1238">
            <v>5</v>
          </cell>
        </row>
        <row r="1239">
          <cell r="B1239">
            <v>39588</v>
          </cell>
          <cell r="C1239">
            <v>5</v>
          </cell>
        </row>
        <row r="1240">
          <cell r="B1240">
            <v>39589</v>
          </cell>
          <cell r="C1240">
            <v>5</v>
          </cell>
        </row>
        <row r="1241">
          <cell r="B1241">
            <v>39590</v>
          </cell>
          <cell r="C1241">
            <v>5</v>
          </cell>
        </row>
        <row r="1242">
          <cell r="B1242">
            <v>39591</v>
          </cell>
          <cell r="C1242">
            <v>5</v>
          </cell>
        </row>
        <row r="1243">
          <cell r="B1243">
            <v>39592</v>
          </cell>
          <cell r="C1243">
            <v>5</v>
          </cell>
        </row>
        <row r="1244">
          <cell r="B1244">
            <v>39593</v>
          </cell>
          <cell r="C1244">
            <v>5</v>
          </cell>
        </row>
        <row r="1245">
          <cell r="B1245">
            <v>39594</v>
          </cell>
          <cell r="C1245">
            <v>5</v>
          </cell>
        </row>
        <row r="1246">
          <cell r="B1246">
            <v>39595</v>
          </cell>
          <cell r="C1246">
            <v>5</v>
          </cell>
        </row>
        <row r="1247">
          <cell r="B1247">
            <v>39596</v>
          </cell>
          <cell r="C1247">
            <v>5</v>
          </cell>
        </row>
        <row r="1248">
          <cell r="B1248">
            <v>39597</v>
          </cell>
          <cell r="C1248">
            <v>5</v>
          </cell>
        </row>
        <row r="1249">
          <cell r="B1249">
            <v>39598</v>
          </cell>
          <cell r="C1249">
            <v>5</v>
          </cell>
        </row>
        <row r="1250">
          <cell r="B1250">
            <v>39599</v>
          </cell>
          <cell r="C1250">
            <v>5</v>
          </cell>
        </row>
        <row r="1251">
          <cell r="B1251">
            <v>39600</v>
          </cell>
          <cell r="C1251">
            <v>6</v>
          </cell>
        </row>
        <row r="1252">
          <cell r="B1252">
            <v>39601</v>
          </cell>
          <cell r="C1252">
            <v>6</v>
          </cell>
        </row>
        <row r="1253">
          <cell r="B1253">
            <v>39602</v>
          </cell>
          <cell r="C1253">
            <v>6</v>
          </cell>
        </row>
        <row r="1254">
          <cell r="B1254">
            <v>39603</v>
          </cell>
          <cell r="C1254">
            <v>6</v>
          </cell>
        </row>
        <row r="1255">
          <cell r="B1255">
            <v>39604</v>
          </cell>
          <cell r="C1255">
            <v>6</v>
          </cell>
        </row>
        <row r="1256">
          <cell r="B1256">
            <v>39605</v>
          </cell>
          <cell r="C1256">
            <v>6</v>
          </cell>
        </row>
        <row r="1257">
          <cell r="B1257">
            <v>39606</v>
          </cell>
          <cell r="C1257">
            <v>6</v>
          </cell>
        </row>
        <row r="1258">
          <cell r="B1258">
            <v>39607</v>
          </cell>
          <cell r="C1258">
            <v>6</v>
          </cell>
        </row>
        <row r="1259">
          <cell r="B1259">
            <v>39608</v>
          </cell>
          <cell r="C1259">
            <v>6</v>
          </cell>
        </row>
        <row r="1260">
          <cell r="B1260">
            <v>39609</v>
          </cell>
          <cell r="C1260">
            <v>6</v>
          </cell>
        </row>
        <row r="1261">
          <cell r="B1261">
            <v>39610</v>
          </cell>
          <cell r="C1261">
            <v>6</v>
          </cell>
        </row>
        <row r="1262">
          <cell r="B1262">
            <v>39611</v>
          </cell>
          <cell r="C1262">
            <v>6</v>
          </cell>
        </row>
        <row r="1263">
          <cell r="B1263">
            <v>39612</v>
          </cell>
          <cell r="C1263">
            <v>6</v>
          </cell>
        </row>
        <row r="1264">
          <cell r="B1264">
            <v>39613</v>
          </cell>
          <cell r="C1264">
            <v>6</v>
          </cell>
        </row>
        <row r="1265">
          <cell r="B1265">
            <v>39614</v>
          </cell>
          <cell r="C1265">
            <v>6</v>
          </cell>
        </row>
        <row r="1266">
          <cell r="B1266">
            <v>39615</v>
          </cell>
          <cell r="C1266">
            <v>6</v>
          </cell>
        </row>
        <row r="1267">
          <cell r="B1267">
            <v>39616</v>
          </cell>
          <cell r="C1267">
            <v>6</v>
          </cell>
        </row>
        <row r="1268">
          <cell r="B1268">
            <v>39617</v>
          </cell>
          <cell r="C1268">
            <v>6</v>
          </cell>
        </row>
        <row r="1269">
          <cell r="B1269">
            <v>39618</v>
          </cell>
          <cell r="C1269">
            <v>6</v>
          </cell>
        </row>
        <row r="1270">
          <cell r="B1270">
            <v>39619</v>
          </cell>
          <cell r="C1270">
            <v>6</v>
          </cell>
        </row>
        <row r="1271">
          <cell r="B1271">
            <v>39620</v>
          </cell>
          <cell r="C1271">
            <v>6</v>
          </cell>
        </row>
        <row r="1272">
          <cell r="B1272">
            <v>39621</v>
          </cell>
          <cell r="C1272">
            <v>6</v>
          </cell>
        </row>
        <row r="1273">
          <cell r="B1273">
            <v>39622</v>
          </cell>
          <cell r="C1273">
            <v>6</v>
          </cell>
        </row>
        <row r="1274">
          <cell r="B1274">
            <v>39623</v>
          </cell>
          <cell r="C1274">
            <v>6</v>
          </cell>
        </row>
        <row r="1275">
          <cell r="B1275">
            <v>39624</v>
          </cell>
          <cell r="C1275">
            <v>6</v>
          </cell>
        </row>
        <row r="1276">
          <cell r="B1276">
            <v>39625</v>
          </cell>
          <cell r="C1276">
            <v>6</v>
          </cell>
        </row>
        <row r="1277">
          <cell r="B1277">
            <v>39626</v>
          </cell>
          <cell r="C1277">
            <v>6</v>
          </cell>
        </row>
        <row r="1278">
          <cell r="B1278">
            <v>39627</v>
          </cell>
          <cell r="C1278">
            <v>6</v>
          </cell>
        </row>
        <row r="1279">
          <cell r="B1279">
            <v>39628</v>
          </cell>
          <cell r="C1279">
            <v>6</v>
          </cell>
        </row>
        <row r="1280">
          <cell r="B1280">
            <v>39629</v>
          </cell>
          <cell r="C1280">
            <v>6</v>
          </cell>
        </row>
        <row r="1281">
          <cell r="B1281">
            <v>39630</v>
          </cell>
          <cell r="C1281">
            <v>7</v>
          </cell>
        </row>
        <row r="1282">
          <cell r="B1282">
            <v>39631</v>
          </cell>
          <cell r="C1282">
            <v>7</v>
          </cell>
        </row>
        <row r="1283">
          <cell r="B1283">
            <v>39632</v>
          </cell>
          <cell r="C1283">
            <v>7</v>
          </cell>
        </row>
        <row r="1284">
          <cell r="B1284">
            <v>39633</v>
          </cell>
          <cell r="C1284">
            <v>7</v>
          </cell>
        </row>
        <row r="1285">
          <cell r="B1285">
            <v>39634</v>
          </cell>
          <cell r="C1285">
            <v>7</v>
          </cell>
        </row>
        <row r="1286">
          <cell r="B1286">
            <v>39635</v>
          </cell>
          <cell r="C1286">
            <v>7</v>
          </cell>
        </row>
        <row r="1287">
          <cell r="B1287">
            <v>39636</v>
          </cell>
          <cell r="C1287">
            <v>7</v>
          </cell>
        </row>
        <row r="1288">
          <cell r="B1288">
            <v>39637</v>
          </cell>
          <cell r="C1288">
            <v>7</v>
          </cell>
        </row>
        <row r="1289">
          <cell r="B1289">
            <v>39638</v>
          </cell>
          <cell r="C1289">
            <v>7</v>
          </cell>
        </row>
        <row r="1290">
          <cell r="B1290">
            <v>39639</v>
          </cell>
          <cell r="C1290">
            <v>7</v>
          </cell>
        </row>
        <row r="1291">
          <cell r="B1291">
            <v>39640</v>
          </cell>
          <cell r="C1291">
            <v>7</v>
          </cell>
        </row>
        <row r="1292">
          <cell r="B1292">
            <v>39641</v>
          </cell>
          <cell r="C1292">
            <v>7</v>
          </cell>
        </row>
        <row r="1293">
          <cell r="B1293">
            <v>39642</v>
          </cell>
          <cell r="C1293">
            <v>7</v>
          </cell>
        </row>
        <row r="1294">
          <cell r="B1294">
            <v>39643</v>
          </cell>
          <cell r="C1294">
            <v>7</v>
          </cell>
        </row>
        <row r="1295">
          <cell r="B1295">
            <v>39644</v>
          </cell>
          <cell r="C1295">
            <v>7</v>
          </cell>
        </row>
        <row r="1296">
          <cell r="B1296">
            <v>39645</v>
          </cell>
          <cell r="C1296">
            <v>7</v>
          </cell>
        </row>
        <row r="1297">
          <cell r="B1297">
            <v>39646</v>
          </cell>
          <cell r="C1297">
            <v>7</v>
          </cell>
        </row>
        <row r="1298">
          <cell r="B1298">
            <v>39647</v>
          </cell>
          <cell r="C1298">
            <v>7</v>
          </cell>
        </row>
        <row r="1299">
          <cell r="B1299">
            <v>39648</v>
          </cell>
          <cell r="C1299">
            <v>7</v>
          </cell>
        </row>
        <row r="1300">
          <cell r="B1300">
            <v>39649</v>
          </cell>
          <cell r="C1300">
            <v>7</v>
          </cell>
        </row>
        <row r="1301">
          <cell r="B1301">
            <v>39650</v>
          </cell>
          <cell r="C1301">
            <v>7</v>
          </cell>
        </row>
        <row r="1302">
          <cell r="B1302">
            <v>39651</v>
          </cell>
          <cell r="C1302">
            <v>7</v>
          </cell>
        </row>
        <row r="1303">
          <cell r="B1303">
            <v>39652</v>
          </cell>
          <cell r="C1303">
            <v>7</v>
          </cell>
        </row>
        <row r="1304">
          <cell r="B1304">
            <v>39653</v>
          </cell>
          <cell r="C1304">
            <v>7</v>
          </cell>
        </row>
        <row r="1305">
          <cell r="B1305">
            <v>39654</v>
          </cell>
          <cell r="C1305">
            <v>7</v>
          </cell>
        </row>
        <row r="1306">
          <cell r="B1306">
            <v>39655</v>
          </cell>
          <cell r="C1306">
            <v>7</v>
          </cell>
        </row>
        <row r="1307">
          <cell r="B1307">
            <v>39656</v>
          </cell>
          <cell r="C1307">
            <v>7</v>
          </cell>
        </row>
        <row r="1308">
          <cell r="B1308">
            <v>39657</v>
          </cell>
          <cell r="C1308">
            <v>7</v>
          </cell>
        </row>
        <row r="1309">
          <cell r="B1309">
            <v>39658</v>
          </cell>
          <cell r="C1309">
            <v>7</v>
          </cell>
        </row>
        <row r="1310">
          <cell r="B1310">
            <v>39659</v>
          </cell>
          <cell r="C1310">
            <v>7</v>
          </cell>
        </row>
        <row r="1311">
          <cell r="B1311">
            <v>39660</v>
          </cell>
          <cell r="C1311">
            <v>7</v>
          </cell>
        </row>
        <row r="1312">
          <cell r="B1312">
            <v>39661</v>
          </cell>
          <cell r="C1312">
            <v>8</v>
          </cell>
        </row>
        <row r="1313">
          <cell r="B1313">
            <v>39662</v>
          </cell>
          <cell r="C1313">
            <v>8</v>
          </cell>
        </row>
        <row r="1314">
          <cell r="B1314">
            <v>39663</v>
          </cell>
          <cell r="C1314">
            <v>8</v>
          </cell>
        </row>
        <row r="1315">
          <cell r="B1315">
            <v>39664</v>
          </cell>
          <cell r="C1315">
            <v>8</v>
          </cell>
        </row>
        <row r="1316">
          <cell r="B1316">
            <v>39665</v>
          </cell>
          <cell r="C1316">
            <v>8</v>
          </cell>
        </row>
        <row r="1317">
          <cell r="B1317">
            <v>39666</v>
          </cell>
          <cell r="C1317">
            <v>8</v>
          </cell>
        </row>
        <row r="1318">
          <cell r="B1318">
            <v>39667</v>
          </cell>
          <cell r="C1318">
            <v>8</v>
          </cell>
        </row>
        <row r="1319">
          <cell r="B1319">
            <v>39668</v>
          </cell>
          <cell r="C1319">
            <v>8</v>
          </cell>
        </row>
        <row r="1320">
          <cell r="B1320">
            <v>39669</v>
          </cell>
          <cell r="C1320">
            <v>8</v>
          </cell>
        </row>
        <row r="1321">
          <cell r="B1321">
            <v>39670</v>
          </cell>
          <cell r="C1321">
            <v>8</v>
          </cell>
        </row>
        <row r="1322">
          <cell r="B1322">
            <v>39671</v>
          </cell>
          <cell r="C1322">
            <v>8</v>
          </cell>
        </row>
        <row r="1323">
          <cell r="B1323">
            <v>39672</v>
          </cell>
          <cell r="C1323">
            <v>8</v>
          </cell>
        </row>
        <row r="1324">
          <cell r="B1324">
            <v>39673</v>
          </cell>
          <cell r="C1324">
            <v>8</v>
          </cell>
        </row>
        <row r="1325">
          <cell r="B1325">
            <v>39674</v>
          </cell>
          <cell r="C1325">
            <v>8</v>
          </cell>
        </row>
        <row r="1326">
          <cell r="B1326">
            <v>39675</v>
          </cell>
          <cell r="C1326">
            <v>8</v>
          </cell>
        </row>
        <row r="1327">
          <cell r="B1327">
            <v>39676</v>
          </cell>
          <cell r="C1327">
            <v>8</v>
          </cell>
        </row>
        <row r="1328">
          <cell r="B1328">
            <v>39677</v>
          </cell>
          <cell r="C1328">
            <v>8</v>
          </cell>
        </row>
        <row r="1329">
          <cell r="B1329">
            <v>39678</v>
          </cell>
          <cell r="C1329">
            <v>8</v>
          </cell>
        </row>
        <row r="1330">
          <cell r="B1330">
            <v>39679</v>
          </cell>
          <cell r="C1330">
            <v>8</v>
          </cell>
        </row>
        <row r="1331">
          <cell r="B1331">
            <v>39680</v>
          </cell>
          <cell r="C1331">
            <v>8</v>
          </cell>
        </row>
        <row r="1332">
          <cell r="B1332">
            <v>39681</v>
          </cell>
          <cell r="C1332">
            <v>8</v>
          </cell>
        </row>
        <row r="1333">
          <cell r="B1333">
            <v>39682</v>
          </cell>
          <cell r="C1333">
            <v>8</v>
          </cell>
        </row>
        <row r="1334">
          <cell r="B1334">
            <v>39683</v>
          </cell>
          <cell r="C1334">
            <v>8</v>
          </cell>
        </row>
        <row r="1335">
          <cell r="B1335">
            <v>39684</v>
          </cell>
          <cell r="C1335">
            <v>8</v>
          </cell>
        </row>
        <row r="1336">
          <cell r="B1336">
            <v>39685</v>
          </cell>
          <cell r="C1336">
            <v>8</v>
          </cell>
        </row>
        <row r="1337">
          <cell r="B1337">
            <v>39686</v>
          </cell>
          <cell r="C1337">
            <v>8</v>
          </cell>
        </row>
        <row r="1338">
          <cell r="B1338">
            <v>39687</v>
          </cell>
          <cell r="C1338">
            <v>8</v>
          </cell>
        </row>
        <row r="1339">
          <cell r="B1339">
            <v>39688</v>
          </cell>
          <cell r="C1339">
            <v>8</v>
          </cell>
        </row>
        <row r="1340">
          <cell r="B1340">
            <v>39689</v>
          </cell>
          <cell r="C1340">
            <v>8</v>
          </cell>
        </row>
        <row r="1341">
          <cell r="B1341">
            <v>39690</v>
          </cell>
          <cell r="C1341">
            <v>8</v>
          </cell>
        </row>
        <row r="1342">
          <cell r="B1342">
            <v>39691</v>
          </cell>
          <cell r="C1342">
            <v>8</v>
          </cell>
        </row>
        <row r="1343">
          <cell r="B1343">
            <v>39692</v>
          </cell>
          <cell r="C1343">
            <v>9</v>
          </cell>
        </row>
        <row r="1344">
          <cell r="B1344">
            <v>39693</v>
          </cell>
          <cell r="C1344">
            <v>9</v>
          </cell>
        </row>
        <row r="1345">
          <cell r="B1345">
            <v>39694</v>
          </cell>
          <cell r="C1345">
            <v>9</v>
          </cell>
        </row>
        <row r="1346">
          <cell r="B1346">
            <v>39695</v>
          </cell>
          <cell r="C1346">
            <v>9</v>
          </cell>
        </row>
        <row r="1347">
          <cell r="B1347">
            <v>39696</v>
          </cell>
          <cell r="C1347">
            <v>9</v>
          </cell>
        </row>
        <row r="1348">
          <cell r="B1348">
            <v>39697</v>
          </cell>
          <cell r="C1348">
            <v>9</v>
          </cell>
        </row>
        <row r="1349">
          <cell r="B1349">
            <v>39698</v>
          </cell>
          <cell r="C1349">
            <v>9</v>
          </cell>
        </row>
        <row r="1350">
          <cell r="B1350">
            <v>39699</v>
          </cell>
          <cell r="C1350">
            <v>9</v>
          </cell>
        </row>
        <row r="1351">
          <cell r="B1351">
            <v>39700</v>
          </cell>
          <cell r="C1351">
            <v>9</v>
          </cell>
        </row>
        <row r="1352">
          <cell r="B1352">
            <v>39701</v>
          </cell>
          <cell r="C1352">
            <v>9</v>
          </cell>
        </row>
        <row r="1353">
          <cell r="B1353">
            <v>39702</v>
          </cell>
          <cell r="C1353">
            <v>9</v>
          </cell>
        </row>
        <row r="1354">
          <cell r="B1354">
            <v>39703</v>
          </cell>
          <cell r="C1354">
            <v>9</v>
          </cell>
        </row>
        <row r="1355">
          <cell r="B1355">
            <v>39704</v>
          </cell>
          <cell r="C1355">
            <v>9</v>
          </cell>
        </row>
        <row r="1356">
          <cell r="B1356">
            <v>39705</v>
          </cell>
          <cell r="C1356">
            <v>9</v>
          </cell>
        </row>
        <row r="1357">
          <cell r="B1357">
            <v>39706</v>
          </cell>
          <cell r="C1357">
            <v>9</v>
          </cell>
        </row>
        <row r="1358">
          <cell r="B1358">
            <v>39707</v>
          </cell>
          <cell r="C1358">
            <v>9</v>
          </cell>
        </row>
        <row r="1359">
          <cell r="B1359">
            <v>39708</v>
          </cell>
          <cell r="C1359">
            <v>9</v>
          </cell>
        </row>
        <row r="1360">
          <cell r="B1360">
            <v>39709</v>
          </cell>
          <cell r="C1360">
            <v>9</v>
          </cell>
        </row>
        <row r="1361">
          <cell r="B1361">
            <v>39710</v>
          </cell>
          <cell r="C1361">
            <v>9</v>
          </cell>
        </row>
        <row r="1362">
          <cell r="B1362">
            <v>39711</v>
          </cell>
          <cell r="C1362">
            <v>9</v>
          </cell>
        </row>
        <row r="1363">
          <cell r="B1363">
            <v>39712</v>
          </cell>
          <cell r="C1363">
            <v>9</v>
          </cell>
        </row>
        <row r="1364">
          <cell r="B1364">
            <v>39713</v>
          </cell>
          <cell r="C1364">
            <v>9</v>
          </cell>
        </row>
        <row r="1365">
          <cell r="B1365">
            <v>39714</v>
          </cell>
          <cell r="C1365">
            <v>9</v>
          </cell>
        </row>
        <row r="1366">
          <cell r="B1366">
            <v>39715</v>
          </cell>
          <cell r="C1366">
            <v>9</v>
          </cell>
        </row>
        <row r="1367">
          <cell r="B1367">
            <v>39716</v>
          </cell>
          <cell r="C1367">
            <v>9</v>
          </cell>
        </row>
        <row r="1368">
          <cell r="B1368">
            <v>39717</v>
          </cell>
          <cell r="C1368">
            <v>9</v>
          </cell>
        </row>
        <row r="1369">
          <cell r="B1369">
            <v>39718</v>
          </cell>
          <cell r="C1369">
            <v>9</v>
          </cell>
        </row>
        <row r="1370">
          <cell r="B1370">
            <v>39719</v>
          </cell>
          <cell r="C1370">
            <v>9</v>
          </cell>
        </row>
        <row r="1371">
          <cell r="B1371">
            <v>39720</v>
          </cell>
          <cell r="C1371">
            <v>9</v>
          </cell>
        </row>
        <row r="1372">
          <cell r="B1372">
            <v>39721</v>
          </cell>
          <cell r="C1372">
            <v>9</v>
          </cell>
        </row>
        <row r="1373">
          <cell r="B1373">
            <v>39722</v>
          </cell>
          <cell r="C1373">
            <v>10</v>
          </cell>
        </row>
        <row r="1374">
          <cell r="B1374">
            <v>39723</v>
          </cell>
          <cell r="C1374">
            <v>10</v>
          </cell>
        </row>
        <row r="1375">
          <cell r="B1375">
            <v>39724</v>
          </cell>
          <cell r="C1375">
            <v>10</v>
          </cell>
        </row>
        <row r="1376">
          <cell r="B1376">
            <v>39725</v>
          </cell>
          <cell r="C1376">
            <v>10</v>
          </cell>
        </row>
        <row r="1377">
          <cell r="B1377">
            <v>39726</v>
          </cell>
          <cell r="C1377">
            <v>10</v>
          </cell>
        </row>
        <row r="1378">
          <cell r="B1378">
            <v>39727</v>
          </cell>
          <cell r="C1378">
            <v>10</v>
          </cell>
        </row>
        <row r="1379">
          <cell r="B1379">
            <v>39728</v>
          </cell>
          <cell r="C1379">
            <v>10</v>
          </cell>
        </row>
        <row r="1380">
          <cell r="B1380">
            <v>39729</v>
          </cell>
          <cell r="C1380">
            <v>10</v>
          </cell>
        </row>
        <row r="1381">
          <cell r="B1381">
            <v>39730</v>
          </cell>
          <cell r="C1381">
            <v>10</v>
          </cell>
        </row>
        <row r="1382">
          <cell r="B1382">
            <v>39731</v>
          </cell>
          <cell r="C1382">
            <v>10</v>
          </cell>
        </row>
        <row r="1383">
          <cell r="B1383">
            <v>39732</v>
          </cell>
          <cell r="C1383">
            <v>10</v>
          </cell>
        </row>
        <row r="1384">
          <cell r="B1384">
            <v>39733</v>
          </cell>
          <cell r="C1384">
            <v>10</v>
          </cell>
        </row>
        <row r="1385">
          <cell r="B1385">
            <v>39734</v>
          </cell>
          <cell r="C1385">
            <v>10</v>
          </cell>
        </row>
        <row r="1386">
          <cell r="B1386">
            <v>39735</v>
          </cell>
          <cell r="C1386">
            <v>10</v>
          </cell>
        </row>
        <row r="1387">
          <cell r="B1387">
            <v>39736</v>
          </cell>
          <cell r="C1387">
            <v>10</v>
          </cell>
        </row>
        <row r="1388">
          <cell r="B1388">
            <v>39737</v>
          </cell>
          <cell r="C1388">
            <v>10</v>
          </cell>
        </row>
        <row r="1389">
          <cell r="B1389">
            <v>39738</v>
          </cell>
          <cell r="C1389">
            <v>10</v>
          </cell>
        </row>
        <row r="1390">
          <cell r="B1390">
            <v>39739</v>
          </cell>
          <cell r="C1390">
            <v>10</v>
          </cell>
        </row>
        <row r="1391">
          <cell r="B1391">
            <v>39740</v>
          </cell>
          <cell r="C1391">
            <v>10</v>
          </cell>
        </row>
        <row r="1392">
          <cell r="B1392">
            <v>39741</v>
          </cell>
          <cell r="C1392">
            <v>10</v>
          </cell>
        </row>
        <row r="1393">
          <cell r="B1393">
            <v>39742</v>
          </cell>
          <cell r="C1393">
            <v>10</v>
          </cell>
        </row>
        <row r="1394">
          <cell r="B1394">
            <v>39743</v>
          </cell>
          <cell r="C1394">
            <v>10</v>
          </cell>
        </row>
        <row r="1395">
          <cell r="B1395">
            <v>39744</v>
          </cell>
          <cell r="C1395">
            <v>10</v>
          </cell>
        </row>
        <row r="1396">
          <cell r="B1396">
            <v>39745</v>
          </cell>
          <cell r="C1396">
            <v>10</v>
          </cell>
        </row>
        <row r="1397">
          <cell r="B1397">
            <v>39746</v>
          </cell>
          <cell r="C1397">
            <v>10</v>
          </cell>
        </row>
        <row r="1398">
          <cell r="B1398">
            <v>39747</v>
          </cell>
          <cell r="C1398">
            <v>10</v>
          </cell>
        </row>
        <row r="1399">
          <cell r="B1399">
            <v>39748</v>
          </cell>
          <cell r="C1399">
            <v>10</v>
          </cell>
        </row>
        <row r="1400">
          <cell r="B1400">
            <v>39749</v>
          </cell>
          <cell r="C1400">
            <v>10</v>
          </cell>
        </row>
        <row r="1401">
          <cell r="B1401">
            <v>39750</v>
          </cell>
          <cell r="C1401">
            <v>10</v>
          </cell>
        </row>
        <row r="1402">
          <cell r="B1402">
            <v>39751</v>
          </cell>
          <cell r="C1402">
            <v>10</v>
          </cell>
        </row>
        <row r="1403">
          <cell r="B1403">
            <v>39752</v>
          </cell>
          <cell r="C1403">
            <v>10</v>
          </cell>
        </row>
        <row r="1404">
          <cell r="B1404">
            <v>39753</v>
          </cell>
          <cell r="C1404">
            <v>11</v>
          </cell>
        </row>
        <row r="1405">
          <cell r="B1405">
            <v>39754</v>
          </cell>
          <cell r="C1405">
            <v>11</v>
          </cell>
        </row>
        <row r="1406">
          <cell r="B1406">
            <v>39755</v>
          </cell>
          <cell r="C1406">
            <v>11</v>
          </cell>
        </row>
        <row r="1407">
          <cell r="B1407">
            <v>39756</v>
          </cell>
          <cell r="C1407">
            <v>11</v>
          </cell>
        </row>
        <row r="1408">
          <cell r="B1408">
            <v>39757</v>
          </cell>
          <cell r="C1408">
            <v>11</v>
          </cell>
        </row>
        <row r="1409">
          <cell r="B1409">
            <v>39758</v>
          </cell>
          <cell r="C1409">
            <v>11</v>
          </cell>
        </row>
        <row r="1410">
          <cell r="B1410">
            <v>39759</v>
          </cell>
          <cell r="C1410">
            <v>11</v>
          </cell>
        </row>
        <row r="1411">
          <cell r="B1411">
            <v>39760</v>
          </cell>
          <cell r="C1411">
            <v>11</v>
          </cell>
        </row>
        <row r="1412">
          <cell r="B1412">
            <v>39761</v>
          </cell>
          <cell r="C1412">
            <v>11</v>
          </cell>
        </row>
        <row r="1413">
          <cell r="B1413">
            <v>39762</v>
          </cell>
          <cell r="C1413">
            <v>11</v>
          </cell>
        </row>
        <row r="1414">
          <cell r="B1414">
            <v>39763</v>
          </cell>
          <cell r="C1414">
            <v>11</v>
          </cell>
        </row>
        <row r="1415">
          <cell r="B1415">
            <v>39764</v>
          </cell>
          <cell r="C1415">
            <v>11</v>
          </cell>
        </row>
        <row r="1416">
          <cell r="B1416">
            <v>39765</v>
          </cell>
          <cell r="C1416">
            <v>11</v>
          </cell>
        </row>
        <row r="1417">
          <cell r="B1417">
            <v>39766</v>
          </cell>
          <cell r="C1417">
            <v>11</v>
          </cell>
        </row>
        <row r="1418">
          <cell r="B1418">
            <v>39767</v>
          </cell>
          <cell r="C1418">
            <v>11</v>
          </cell>
        </row>
        <row r="1419">
          <cell r="B1419">
            <v>39768</v>
          </cell>
          <cell r="C1419">
            <v>11</v>
          </cell>
        </row>
        <row r="1420">
          <cell r="B1420">
            <v>39769</v>
          </cell>
          <cell r="C1420">
            <v>11</v>
          </cell>
        </row>
        <row r="1421">
          <cell r="B1421">
            <v>39770</v>
          </cell>
          <cell r="C1421">
            <v>11</v>
          </cell>
        </row>
        <row r="1422">
          <cell r="B1422">
            <v>39771</v>
          </cell>
          <cell r="C1422">
            <v>11</v>
          </cell>
        </row>
        <row r="1423">
          <cell r="B1423">
            <v>39772</v>
          </cell>
          <cell r="C1423">
            <v>11</v>
          </cell>
        </row>
        <row r="1424">
          <cell r="B1424">
            <v>39773</v>
          </cell>
          <cell r="C1424">
            <v>11</v>
          </cell>
        </row>
        <row r="1425">
          <cell r="B1425">
            <v>39774</v>
          </cell>
          <cell r="C1425">
            <v>11</v>
          </cell>
        </row>
        <row r="1426">
          <cell r="B1426">
            <v>39775</v>
          </cell>
          <cell r="C1426">
            <v>11</v>
          </cell>
        </row>
        <row r="1427">
          <cell r="B1427">
            <v>39776</v>
          </cell>
          <cell r="C1427">
            <v>11</v>
          </cell>
        </row>
        <row r="1428">
          <cell r="B1428">
            <v>39777</v>
          </cell>
          <cell r="C1428">
            <v>11</v>
          </cell>
        </row>
        <row r="1429">
          <cell r="B1429">
            <v>39778</v>
          </cell>
          <cell r="C1429">
            <v>11</v>
          </cell>
        </row>
        <row r="1430">
          <cell r="B1430">
            <v>39779</v>
          </cell>
          <cell r="C1430">
            <v>11</v>
          </cell>
        </row>
        <row r="1431">
          <cell r="B1431">
            <v>39780</v>
          </cell>
          <cell r="C1431">
            <v>11</v>
          </cell>
        </row>
        <row r="1432">
          <cell r="B1432">
            <v>39781</v>
          </cell>
          <cell r="C1432">
            <v>11</v>
          </cell>
        </row>
        <row r="1433">
          <cell r="B1433">
            <v>39782</v>
          </cell>
          <cell r="C1433">
            <v>11</v>
          </cell>
        </row>
        <row r="1434">
          <cell r="B1434">
            <v>39783</v>
          </cell>
          <cell r="C1434">
            <v>12</v>
          </cell>
        </row>
        <row r="1435">
          <cell r="B1435">
            <v>39784</v>
          </cell>
          <cell r="C1435">
            <v>12</v>
          </cell>
        </row>
        <row r="1436">
          <cell r="B1436">
            <v>39785</v>
          </cell>
          <cell r="C1436">
            <v>12</v>
          </cell>
        </row>
        <row r="1437">
          <cell r="B1437">
            <v>39786</v>
          </cell>
          <cell r="C1437">
            <v>12</v>
          </cell>
        </row>
        <row r="1438">
          <cell r="B1438">
            <v>39787</v>
          </cell>
          <cell r="C1438">
            <v>12</v>
          </cell>
        </row>
        <row r="1439">
          <cell r="B1439">
            <v>39788</v>
          </cell>
          <cell r="C1439">
            <v>12</v>
          </cell>
        </row>
        <row r="1440">
          <cell r="B1440">
            <v>39789</v>
          </cell>
          <cell r="C1440">
            <v>12</v>
          </cell>
        </row>
        <row r="1441">
          <cell r="B1441">
            <v>39790</v>
          </cell>
          <cell r="C1441">
            <v>12</v>
          </cell>
        </row>
        <row r="1442">
          <cell r="B1442">
            <v>39791</v>
          </cell>
          <cell r="C1442">
            <v>12</v>
          </cell>
        </row>
        <row r="1443">
          <cell r="B1443">
            <v>39792</v>
          </cell>
          <cell r="C1443">
            <v>12</v>
          </cell>
        </row>
        <row r="1444">
          <cell r="B1444">
            <v>39793</v>
          </cell>
          <cell r="C1444">
            <v>12</v>
          </cell>
        </row>
        <row r="1445">
          <cell r="B1445">
            <v>39794</v>
          </cell>
          <cell r="C1445">
            <v>12</v>
          </cell>
        </row>
        <row r="1446">
          <cell r="B1446">
            <v>39795</v>
          </cell>
          <cell r="C1446">
            <v>12</v>
          </cell>
        </row>
        <row r="1447">
          <cell r="B1447">
            <v>39796</v>
          </cell>
          <cell r="C1447">
            <v>12</v>
          </cell>
        </row>
        <row r="1448">
          <cell r="B1448">
            <v>39797</v>
          </cell>
          <cell r="C1448">
            <v>12</v>
          </cell>
        </row>
        <row r="1449">
          <cell r="B1449">
            <v>39798</v>
          </cell>
          <cell r="C1449">
            <v>12</v>
          </cell>
        </row>
        <row r="1450">
          <cell r="B1450">
            <v>39799</v>
          </cell>
          <cell r="C1450">
            <v>12</v>
          </cell>
        </row>
        <row r="1451">
          <cell r="B1451">
            <v>39800</v>
          </cell>
          <cell r="C1451">
            <v>12</v>
          </cell>
        </row>
        <row r="1452">
          <cell r="B1452">
            <v>39801</v>
          </cell>
          <cell r="C1452">
            <v>12</v>
          </cell>
        </row>
        <row r="1453">
          <cell r="B1453">
            <v>39802</v>
          </cell>
          <cell r="C1453">
            <v>12</v>
          </cell>
        </row>
        <row r="1454">
          <cell r="B1454">
            <v>39803</v>
          </cell>
          <cell r="C1454">
            <v>12</v>
          </cell>
        </row>
        <row r="1455">
          <cell r="B1455">
            <v>39804</v>
          </cell>
          <cell r="C1455">
            <v>12</v>
          </cell>
        </row>
        <row r="1456">
          <cell r="B1456">
            <v>39805</v>
          </cell>
          <cell r="C1456">
            <v>12</v>
          </cell>
        </row>
        <row r="1457">
          <cell r="B1457">
            <v>39806</v>
          </cell>
          <cell r="C1457">
            <v>12</v>
          </cell>
        </row>
        <row r="1458">
          <cell r="B1458">
            <v>39807</v>
          </cell>
          <cell r="C1458">
            <v>12</v>
          </cell>
        </row>
        <row r="1459">
          <cell r="B1459">
            <v>39808</v>
          </cell>
          <cell r="C1459">
            <v>12</v>
          </cell>
        </row>
        <row r="1460">
          <cell r="B1460">
            <v>39809</v>
          </cell>
          <cell r="C1460">
            <v>12</v>
          </cell>
        </row>
        <row r="1461">
          <cell r="B1461">
            <v>39810</v>
          </cell>
          <cell r="C1461">
            <v>12</v>
          </cell>
        </row>
        <row r="1462">
          <cell r="B1462">
            <v>39811</v>
          </cell>
          <cell r="C1462">
            <v>12</v>
          </cell>
        </row>
        <row r="1463">
          <cell r="B1463">
            <v>39812</v>
          </cell>
          <cell r="C1463">
            <v>12</v>
          </cell>
        </row>
        <row r="1464">
          <cell r="B1464">
            <v>39813</v>
          </cell>
          <cell r="C1464">
            <v>12</v>
          </cell>
        </row>
        <row r="1465">
          <cell r="B1465">
            <v>39814</v>
          </cell>
          <cell r="C1465">
            <v>1</v>
          </cell>
        </row>
        <row r="1466">
          <cell r="B1466">
            <v>39815</v>
          </cell>
          <cell r="C1466">
            <v>1</v>
          </cell>
        </row>
        <row r="1467">
          <cell r="B1467">
            <v>39816</v>
          </cell>
          <cell r="C1467">
            <v>1</v>
          </cell>
        </row>
        <row r="1468">
          <cell r="B1468">
            <v>39817</v>
          </cell>
          <cell r="C1468">
            <v>1</v>
          </cell>
        </row>
        <row r="1469">
          <cell r="B1469">
            <v>39818</v>
          </cell>
          <cell r="C1469">
            <v>1</v>
          </cell>
        </row>
        <row r="1470">
          <cell r="B1470">
            <v>39819</v>
          </cell>
          <cell r="C1470">
            <v>1</v>
          </cell>
        </row>
        <row r="1471">
          <cell r="B1471">
            <v>39820</v>
          </cell>
          <cell r="C1471">
            <v>1</v>
          </cell>
        </row>
        <row r="1472">
          <cell r="B1472">
            <v>39821</v>
          </cell>
          <cell r="C1472">
            <v>1</v>
          </cell>
        </row>
        <row r="1473">
          <cell r="B1473">
            <v>39822</v>
          </cell>
          <cell r="C1473">
            <v>1</v>
          </cell>
        </row>
        <row r="1474">
          <cell r="B1474">
            <v>39823</v>
          </cell>
          <cell r="C1474">
            <v>1</v>
          </cell>
        </row>
        <row r="1475">
          <cell r="B1475">
            <v>39824</v>
          </cell>
          <cell r="C1475">
            <v>1</v>
          </cell>
        </row>
        <row r="1476">
          <cell r="B1476">
            <v>39825</v>
          </cell>
          <cell r="C1476">
            <v>1</v>
          </cell>
        </row>
        <row r="1477">
          <cell r="B1477">
            <v>39826</v>
          </cell>
          <cell r="C1477">
            <v>1</v>
          </cell>
        </row>
        <row r="1478">
          <cell r="B1478">
            <v>39827</v>
          </cell>
          <cell r="C1478">
            <v>1</v>
          </cell>
        </row>
        <row r="1479">
          <cell r="B1479">
            <v>39828</v>
          </cell>
          <cell r="C1479">
            <v>1</v>
          </cell>
        </row>
        <row r="1480">
          <cell r="B1480">
            <v>39829</v>
          </cell>
          <cell r="C1480">
            <v>1</v>
          </cell>
        </row>
        <row r="1481">
          <cell r="B1481">
            <v>39830</v>
          </cell>
          <cell r="C1481">
            <v>1</v>
          </cell>
        </row>
        <row r="1482">
          <cell r="B1482">
            <v>39831</v>
          </cell>
          <cell r="C1482">
            <v>1</v>
          </cell>
        </row>
        <row r="1483">
          <cell r="B1483">
            <v>39832</v>
          </cell>
          <cell r="C1483">
            <v>1</v>
          </cell>
        </row>
        <row r="1484">
          <cell r="B1484">
            <v>39833</v>
          </cell>
          <cell r="C1484">
            <v>1</v>
          </cell>
        </row>
        <row r="1485">
          <cell r="B1485">
            <v>39834</v>
          </cell>
          <cell r="C1485">
            <v>1</v>
          </cell>
        </row>
        <row r="1486">
          <cell r="B1486">
            <v>39835</v>
          </cell>
          <cell r="C1486">
            <v>1</v>
          </cell>
        </row>
        <row r="1487">
          <cell r="B1487">
            <v>39836</v>
          </cell>
          <cell r="C1487">
            <v>1</v>
          </cell>
        </row>
        <row r="1488">
          <cell r="B1488">
            <v>39837</v>
          </cell>
          <cell r="C1488">
            <v>1</v>
          </cell>
        </row>
        <row r="1489">
          <cell r="B1489">
            <v>39838</v>
          </cell>
          <cell r="C1489">
            <v>1</v>
          </cell>
        </row>
        <row r="1490">
          <cell r="B1490">
            <v>39839</v>
          </cell>
          <cell r="C1490">
            <v>1</v>
          </cell>
        </row>
        <row r="1491">
          <cell r="B1491">
            <v>39840</v>
          </cell>
          <cell r="C1491">
            <v>1</v>
          </cell>
        </row>
        <row r="1492">
          <cell r="B1492">
            <v>39841</v>
          </cell>
          <cell r="C1492">
            <v>1</v>
          </cell>
        </row>
        <row r="1493">
          <cell r="B1493">
            <v>39842</v>
          </cell>
          <cell r="C1493">
            <v>1</v>
          </cell>
        </row>
        <row r="1494">
          <cell r="B1494">
            <v>39843</v>
          </cell>
          <cell r="C1494">
            <v>1</v>
          </cell>
        </row>
        <row r="1495">
          <cell r="B1495">
            <v>39844</v>
          </cell>
          <cell r="C1495">
            <v>1</v>
          </cell>
        </row>
        <row r="1496">
          <cell r="B1496">
            <v>39845</v>
          </cell>
          <cell r="C1496">
            <v>2</v>
          </cell>
        </row>
        <row r="1497">
          <cell r="B1497">
            <v>39846</v>
          </cell>
          <cell r="C1497">
            <v>2</v>
          </cell>
        </row>
        <row r="1498">
          <cell r="B1498">
            <v>39847</v>
          </cell>
          <cell r="C1498">
            <v>2</v>
          </cell>
        </row>
        <row r="1499">
          <cell r="B1499">
            <v>39848</v>
          </cell>
          <cell r="C1499">
            <v>2</v>
          </cell>
        </row>
        <row r="1500">
          <cell r="B1500">
            <v>39849</v>
          </cell>
          <cell r="C1500">
            <v>2</v>
          </cell>
        </row>
        <row r="1501">
          <cell r="B1501">
            <v>39850</v>
          </cell>
          <cell r="C1501">
            <v>2</v>
          </cell>
        </row>
        <row r="1502">
          <cell r="B1502">
            <v>39851</v>
          </cell>
          <cell r="C1502">
            <v>2</v>
          </cell>
        </row>
        <row r="1503">
          <cell r="B1503">
            <v>39852</v>
          </cell>
          <cell r="C1503">
            <v>2</v>
          </cell>
        </row>
        <row r="1504">
          <cell r="B1504">
            <v>39853</v>
          </cell>
          <cell r="C1504">
            <v>2</v>
          </cell>
        </row>
        <row r="1505">
          <cell r="B1505">
            <v>39854</v>
          </cell>
          <cell r="C1505">
            <v>2</v>
          </cell>
        </row>
        <row r="1506">
          <cell r="B1506">
            <v>39855</v>
          </cell>
          <cell r="C1506">
            <v>2</v>
          </cell>
        </row>
        <row r="1507">
          <cell r="B1507">
            <v>39856</v>
          </cell>
          <cell r="C1507">
            <v>2</v>
          </cell>
        </row>
        <row r="1508">
          <cell r="B1508">
            <v>39857</v>
          </cell>
          <cell r="C1508">
            <v>2</v>
          </cell>
        </row>
        <row r="1509">
          <cell r="B1509">
            <v>39858</v>
          </cell>
          <cell r="C1509">
            <v>2</v>
          </cell>
        </row>
        <row r="1510">
          <cell r="B1510">
            <v>39859</v>
          </cell>
          <cell r="C1510">
            <v>2</v>
          </cell>
        </row>
        <row r="1511">
          <cell r="B1511">
            <v>39860</v>
          </cell>
          <cell r="C1511">
            <v>2</v>
          </cell>
        </row>
        <row r="1512">
          <cell r="B1512">
            <v>39861</v>
          </cell>
          <cell r="C1512">
            <v>2</v>
          </cell>
        </row>
        <row r="1513">
          <cell r="B1513">
            <v>39862</v>
          </cell>
          <cell r="C1513">
            <v>2</v>
          </cell>
        </row>
        <row r="1514">
          <cell r="B1514">
            <v>39863</v>
          </cell>
          <cell r="C1514">
            <v>2</v>
          </cell>
        </row>
        <row r="1515">
          <cell r="B1515">
            <v>39864</v>
          </cell>
          <cell r="C1515">
            <v>2</v>
          </cell>
        </row>
        <row r="1516">
          <cell r="B1516">
            <v>39865</v>
          </cell>
          <cell r="C1516">
            <v>2</v>
          </cell>
        </row>
        <row r="1517">
          <cell r="B1517">
            <v>39866</v>
          </cell>
          <cell r="C1517">
            <v>2</v>
          </cell>
        </row>
        <row r="1518">
          <cell r="B1518">
            <v>39867</v>
          </cell>
          <cell r="C1518">
            <v>2</v>
          </cell>
        </row>
        <row r="1519">
          <cell r="B1519">
            <v>39868</v>
          </cell>
          <cell r="C1519">
            <v>2</v>
          </cell>
        </row>
        <row r="1520">
          <cell r="B1520">
            <v>39869</v>
          </cell>
          <cell r="C1520">
            <v>2</v>
          </cell>
        </row>
        <row r="1521">
          <cell r="B1521">
            <v>39870</v>
          </cell>
          <cell r="C1521">
            <v>2</v>
          </cell>
        </row>
        <row r="1522">
          <cell r="B1522">
            <v>39871</v>
          </cell>
          <cell r="C1522">
            <v>2</v>
          </cell>
        </row>
        <row r="1523">
          <cell r="B1523">
            <v>39872</v>
          </cell>
          <cell r="C1523">
            <v>2</v>
          </cell>
        </row>
        <row r="1524">
          <cell r="B1524">
            <v>39873</v>
          </cell>
          <cell r="C1524">
            <v>3</v>
          </cell>
        </row>
        <row r="1525">
          <cell r="B1525">
            <v>39874</v>
          </cell>
          <cell r="C1525">
            <v>3</v>
          </cell>
        </row>
        <row r="1526">
          <cell r="B1526">
            <v>39875</v>
          </cell>
          <cell r="C1526">
            <v>3</v>
          </cell>
        </row>
        <row r="1527">
          <cell r="B1527">
            <v>39876</v>
          </cell>
          <cell r="C1527">
            <v>3</v>
          </cell>
        </row>
        <row r="1528">
          <cell r="B1528">
            <v>39877</v>
          </cell>
          <cell r="C1528">
            <v>3</v>
          </cell>
        </row>
        <row r="1529">
          <cell r="B1529">
            <v>39878</v>
          </cell>
          <cell r="C1529">
            <v>3</v>
          </cell>
        </row>
        <row r="1530">
          <cell r="B1530">
            <v>39879</v>
          </cell>
          <cell r="C1530">
            <v>3</v>
          </cell>
        </row>
        <row r="1531">
          <cell r="B1531">
            <v>39880</v>
          </cell>
          <cell r="C1531">
            <v>3</v>
          </cell>
        </row>
        <row r="1532">
          <cell r="B1532">
            <v>39881</v>
          </cell>
          <cell r="C1532">
            <v>3</v>
          </cell>
        </row>
        <row r="1533">
          <cell r="B1533">
            <v>39882</v>
          </cell>
          <cell r="C1533">
            <v>3</v>
          </cell>
        </row>
        <row r="1534">
          <cell r="B1534">
            <v>39883</v>
          </cell>
          <cell r="C1534">
            <v>3</v>
          </cell>
        </row>
        <row r="1535">
          <cell r="B1535">
            <v>39884</v>
          </cell>
          <cell r="C1535">
            <v>3</v>
          </cell>
        </row>
        <row r="1536">
          <cell r="B1536">
            <v>39885</v>
          </cell>
          <cell r="C1536">
            <v>3</v>
          </cell>
        </row>
        <row r="1537">
          <cell r="B1537">
            <v>39886</v>
          </cell>
          <cell r="C1537">
            <v>3</v>
          </cell>
        </row>
        <row r="1538">
          <cell r="B1538">
            <v>39887</v>
          </cell>
          <cell r="C1538">
            <v>3</v>
          </cell>
        </row>
        <row r="1539">
          <cell r="B1539">
            <v>39888</v>
          </cell>
          <cell r="C1539">
            <v>3</v>
          </cell>
        </row>
        <row r="1540">
          <cell r="B1540">
            <v>39889</v>
          </cell>
          <cell r="C1540">
            <v>3</v>
          </cell>
        </row>
        <row r="1541">
          <cell r="B1541">
            <v>39890</v>
          </cell>
          <cell r="C1541">
            <v>3</v>
          </cell>
        </row>
        <row r="1542">
          <cell r="B1542">
            <v>39891</v>
          </cell>
          <cell r="C1542">
            <v>3</v>
          </cell>
        </row>
        <row r="1543">
          <cell r="B1543">
            <v>39892</v>
          </cell>
          <cell r="C1543">
            <v>3</v>
          </cell>
        </row>
        <row r="1544">
          <cell r="B1544">
            <v>39893</v>
          </cell>
          <cell r="C1544">
            <v>3</v>
          </cell>
        </row>
        <row r="1545">
          <cell r="B1545">
            <v>39894</v>
          </cell>
          <cell r="C1545">
            <v>3</v>
          </cell>
        </row>
        <row r="1546">
          <cell r="B1546">
            <v>39895</v>
          </cell>
          <cell r="C1546">
            <v>3</v>
          </cell>
        </row>
        <row r="1547">
          <cell r="B1547">
            <v>39896</v>
          </cell>
          <cell r="C1547">
            <v>3</v>
          </cell>
        </row>
        <row r="1548">
          <cell r="B1548">
            <v>39897</v>
          </cell>
          <cell r="C1548">
            <v>3</v>
          </cell>
        </row>
        <row r="1549">
          <cell r="B1549">
            <v>39898</v>
          </cell>
          <cell r="C1549">
            <v>3</v>
          </cell>
        </row>
        <row r="1550">
          <cell r="B1550">
            <v>39899</v>
          </cell>
          <cell r="C1550">
            <v>3</v>
          </cell>
        </row>
        <row r="1551">
          <cell r="B1551">
            <v>39900</v>
          </cell>
          <cell r="C1551">
            <v>3</v>
          </cell>
        </row>
        <row r="1552">
          <cell r="B1552">
            <v>39901</v>
          </cell>
          <cell r="C1552">
            <v>3</v>
          </cell>
        </row>
        <row r="1553">
          <cell r="B1553">
            <v>39902</v>
          </cell>
          <cell r="C1553">
            <v>3</v>
          </cell>
        </row>
        <row r="1554">
          <cell r="B1554">
            <v>39903</v>
          </cell>
          <cell r="C1554">
            <v>3</v>
          </cell>
        </row>
        <row r="1555">
          <cell r="B1555">
            <v>39904</v>
          </cell>
          <cell r="C1555">
            <v>4</v>
          </cell>
        </row>
        <row r="1556">
          <cell r="B1556">
            <v>39905</v>
          </cell>
          <cell r="C1556">
            <v>4</v>
          </cell>
        </row>
        <row r="1557">
          <cell r="B1557">
            <v>39906</v>
          </cell>
          <cell r="C1557">
            <v>4</v>
          </cell>
        </row>
        <row r="1558">
          <cell r="B1558">
            <v>39907</v>
          </cell>
          <cell r="C1558">
            <v>4</v>
          </cell>
        </row>
        <row r="1559">
          <cell r="B1559">
            <v>39908</v>
          </cell>
          <cell r="C1559">
            <v>4</v>
          </cell>
        </row>
        <row r="1560">
          <cell r="B1560">
            <v>39909</v>
          </cell>
          <cell r="C1560">
            <v>4</v>
          </cell>
        </row>
        <row r="1561">
          <cell r="B1561">
            <v>39910</v>
          </cell>
          <cell r="C1561">
            <v>4</v>
          </cell>
        </row>
        <row r="1562">
          <cell r="B1562">
            <v>39911</v>
          </cell>
          <cell r="C1562">
            <v>4</v>
          </cell>
        </row>
        <row r="1563">
          <cell r="B1563">
            <v>39912</v>
          </cell>
          <cell r="C1563">
            <v>4</v>
          </cell>
        </row>
        <row r="1564">
          <cell r="B1564">
            <v>39913</v>
          </cell>
          <cell r="C1564">
            <v>4</v>
          </cell>
        </row>
        <row r="1565">
          <cell r="B1565">
            <v>39914</v>
          </cell>
          <cell r="C1565">
            <v>4</v>
          </cell>
        </row>
        <row r="1566">
          <cell r="B1566">
            <v>39915</v>
          </cell>
          <cell r="C1566">
            <v>4</v>
          </cell>
        </row>
        <row r="1567">
          <cell r="B1567">
            <v>39916</v>
          </cell>
          <cell r="C1567">
            <v>4</v>
          </cell>
        </row>
        <row r="1568">
          <cell r="B1568">
            <v>39917</v>
          </cell>
          <cell r="C1568">
            <v>4</v>
          </cell>
        </row>
        <row r="1569">
          <cell r="B1569">
            <v>39918</v>
          </cell>
          <cell r="C1569">
            <v>4</v>
          </cell>
        </row>
        <row r="1570">
          <cell r="B1570">
            <v>39919</v>
          </cell>
          <cell r="C1570">
            <v>4</v>
          </cell>
        </row>
        <row r="1571">
          <cell r="B1571">
            <v>39920</v>
          </cell>
          <cell r="C1571">
            <v>4</v>
          </cell>
        </row>
        <row r="1572">
          <cell r="B1572">
            <v>39921</v>
          </cell>
          <cell r="C1572">
            <v>4</v>
          </cell>
        </row>
        <row r="1573">
          <cell r="B1573">
            <v>39922</v>
          </cell>
          <cell r="C1573">
            <v>4</v>
          </cell>
        </row>
        <row r="1574">
          <cell r="B1574">
            <v>39923</v>
          </cell>
          <cell r="C1574">
            <v>4</v>
          </cell>
        </row>
        <row r="1575">
          <cell r="B1575">
            <v>39924</v>
          </cell>
          <cell r="C1575">
            <v>4</v>
          </cell>
        </row>
        <row r="1576">
          <cell r="B1576">
            <v>39925</v>
          </cell>
          <cell r="C1576">
            <v>4</v>
          </cell>
        </row>
        <row r="1577">
          <cell r="B1577">
            <v>39926</v>
          </cell>
          <cell r="C1577">
            <v>4</v>
          </cell>
        </row>
        <row r="1578">
          <cell r="B1578">
            <v>39927</v>
          </cell>
          <cell r="C1578">
            <v>4</v>
          </cell>
        </row>
        <row r="1579">
          <cell r="B1579">
            <v>39928</v>
          </cell>
          <cell r="C1579">
            <v>4</v>
          </cell>
        </row>
        <row r="1580">
          <cell r="B1580">
            <v>39929</v>
          </cell>
          <cell r="C1580">
            <v>4</v>
          </cell>
        </row>
        <row r="1581">
          <cell r="B1581">
            <v>39930</v>
          </cell>
          <cell r="C1581">
            <v>4</v>
          </cell>
        </row>
        <row r="1582">
          <cell r="B1582">
            <v>39931</v>
          </cell>
          <cell r="C1582">
            <v>4</v>
          </cell>
        </row>
        <row r="1583">
          <cell r="B1583">
            <v>39932</v>
          </cell>
          <cell r="C1583">
            <v>4</v>
          </cell>
        </row>
        <row r="1584">
          <cell r="B1584">
            <v>39933</v>
          </cell>
          <cell r="C1584">
            <v>4</v>
          </cell>
        </row>
        <row r="1585">
          <cell r="B1585">
            <v>39934</v>
          </cell>
          <cell r="C1585">
            <v>5</v>
          </cell>
        </row>
        <row r="1586">
          <cell r="B1586">
            <v>39935</v>
          </cell>
          <cell r="C1586">
            <v>5</v>
          </cell>
        </row>
        <row r="1587">
          <cell r="B1587">
            <v>39936</v>
          </cell>
          <cell r="C1587">
            <v>5</v>
          </cell>
        </row>
        <row r="1588">
          <cell r="B1588">
            <v>39937</v>
          </cell>
          <cell r="C1588">
            <v>5</v>
          </cell>
        </row>
        <row r="1589">
          <cell r="B1589">
            <v>39938</v>
          </cell>
          <cell r="C1589">
            <v>5</v>
          </cell>
        </row>
        <row r="1590">
          <cell r="B1590">
            <v>39939</v>
          </cell>
          <cell r="C1590">
            <v>5</v>
          </cell>
        </row>
        <row r="1591">
          <cell r="B1591">
            <v>39940</v>
          </cell>
          <cell r="C1591">
            <v>5</v>
          </cell>
        </row>
        <row r="1592">
          <cell r="B1592">
            <v>39941</v>
          </cell>
          <cell r="C1592">
            <v>5</v>
          </cell>
        </row>
        <row r="1593">
          <cell r="B1593">
            <v>39942</v>
          </cell>
          <cell r="C1593">
            <v>5</v>
          </cell>
        </row>
        <row r="1594">
          <cell r="B1594">
            <v>39943</v>
          </cell>
          <cell r="C1594">
            <v>5</v>
          </cell>
        </row>
        <row r="1595">
          <cell r="B1595">
            <v>39944</v>
          </cell>
          <cell r="C1595">
            <v>5</v>
          </cell>
        </row>
        <row r="1596">
          <cell r="B1596">
            <v>39945</v>
          </cell>
          <cell r="C1596">
            <v>5</v>
          </cell>
        </row>
        <row r="1597">
          <cell r="B1597">
            <v>39946</v>
          </cell>
          <cell r="C1597">
            <v>5</v>
          </cell>
        </row>
        <row r="1598">
          <cell r="B1598">
            <v>39947</v>
          </cell>
          <cell r="C1598">
            <v>5</v>
          </cell>
        </row>
        <row r="1599">
          <cell r="B1599">
            <v>39948</v>
          </cell>
          <cell r="C1599">
            <v>5</v>
          </cell>
        </row>
        <row r="1600">
          <cell r="B1600">
            <v>39949</v>
          </cell>
          <cell r="C1600">
            <v>5</v>
          </cell>
        </row>
        <row r="1601">
          <cell r="B1601">
            <v>39950</v>
          </cell>
          <cell r="C1601">
            <v>5</v>
          </cell>
        </row>
        <row r="1602">
          <cell r="B1602">
            <v>39951</v>
          </cell>
          <cell r="C1602">
            <v>5</v>
          </cell>
        </row>
        <row r="1603">
          <cell r="B1603">
            <v>39952</v>
          </cell>
          <cell r="C1603">
            <v>5</v>
          </cell>
        </row>
        <row r="1604">
          <cell r="B1604">
            <v>39953</v>
          </cell>
          <cell r="C1604">
            <v>5</v>
          </cell>
        </row>
        <row r="1605">
          <cell r="B1605">
            <v>39954</v>
          </cell>
          <cell r="C1605">
            <v>5</v>
          </cell>
        </row>
        <row r="1606">
          <cell r="B1606">
            <v>39955</v>
          </cell>
          <cell r="C1606">
            <v>5</v>
          </cell>
        </row>
        <row r="1607">
          <cell r="B1607">
            <v>39956</v>
          </cell>
          <cell r="C1607">
            <v>5</v>
          </cell>
        </row>
        <row r="1608">
          <cell r="B1608">
            <v>39957</v>
          </cell>
          <cell r="C1608">
            <v>5</v>
          </cell>
        </row>
        <row r="1609">
          <cell r="B1609">
            <v>39958</v>
          </cell>
          <cell r="C1609">
            <v>5</v>
          </cell>
        </row>
        <row r="1610">
          <cell r="B1610">
            <v>39959</v>
          </cell>
          <cell r="C1610">
            <v>5</v>
          </cell>
        </row>
        <row r="1611">
          <cell r="B1611">
            <v>39960</v>
          </cell>
          <cell r="C1611">
            <v>5</v>
          </cell>
        </row>
        <row r="1612">
          <cell r="B1612">
            <v>39961</v>
          </cell>
          <cell r="C1612">
            <v>5</v>
          </cell>
        </row>
        <row r="1613">
          <cell r="B1613">
            <v>39962</v>
          </cell>
          <cell r="C1613">
            <v>5</v>
          </cell>
        </row>
        <row r="1614">
          <cell r="B1614">
            <v>39963</v>
          </cell>
          <cell r="C1614">
            <v>5</v>
          </cell>
        </row>
        <row r="1615">
          <cell r="B1615">
            <v>39964</v>
          </cell>
          <cell r="C1615">
            <v>5</v>
          </cell>
        </row>
        <row r="1616">
          <cell r="B1616">
            <v>39965</v>
          </cell>
          <cell r="C1616">
            <v>6</v>
          </cell>
        </row>
        <row r="1617">
          <cell r="B1617">
            <v>39966</v>
          </cell>
          <cell r="C1617">
            <v>6</v>
          </cell>
        </row>
        <row r="1618">
          <cell r="B1618">
            <v>39967</v>
          </cell>
          <cell r="C1618">
            <v>6</v>
          </cell>
        </row>
        <row r="1619">
          <cell r="B1619">
            <v>39968</v>
          </cell>
          <cell r="C1619">
            <v>6</v>
          </cell>
        </row>
        <row r="1620">
          <cell r="B1620">
            <v>39969</v>
          </cell>
          <cell r="C1620">
            <v>6</v>
          </cell>
        </row>
        <row r="1621">
          <cell r="B1621">
            <v>39970</v>
          </cell>
          <cell r="C1621">
            <v>6</v>
          </cell>
        </row>
        <row r="1622">
          <cell r="B1622">
            <v>39971</v>
          </cell>
          <cell r="C1622">
            <v>6</v>
          </cell>
        </row>
        <row r="1623">
          <cell r="B1623">
            <v>39972</v>
          </cell>
          <cell r="C1623">
            <v>6</v>
          </cell>
        </row>
        <row r="1624">
          <cell r="B1624">
            <v>39973</v>
          </cell>
          <cell r="C1624">
            <v>6</v>
          </cell>
        </row>
        <row r="1625">
          <cell r="B1625">
            <v>39974</v>
          </cell>
          <cell r="C1625">
            <v>6</v>
          </cell>
        </row>
        <row r="1626">
          <cell r="B1626">
            <v>39975</v>
          </cell>
          <cell r="C1626">
            <v>6</v>
          </cell>
        </row>
        <row r="1627">
          <cell r="B1627">
            <v>39976</v>
          </cell>
          <cell r="C1627">
            <v>6</v>
          </cell>
        </row>
        <row r="1628">
          <cell r="B1628">
            <v>39977</v>
          </cell>
          <cell r="C1628">
            <v>6</v>
          </cell>
        </row>
        <row r="1629">
          <cell r="B1629">
            <v>39978</v>
          </cell>
          <cell r="C1629">
            <v>6</v>
          </cell>
        </row>
        <row r="1630">
          <cell r="B1630">
            <v>39979</v>
          </cell>
          <cell r="C1630">
            <v>6</v>
          </cell>
        </row>
        <row r="1631">
          <cell r="B1631">
            <v>39980</v>
          </cell>
          <cell r="C1631">
            <v>6</v>
          </cell>
        </row>
        <row r="1632">
          <cell r="B1632">
            <v>39981</v>
          </cell>
          <cell r="C1632">
            <v>6</v>
          </cell>
        </row>
        <row r="1633">
          <cell r="B1633">
            <v>39982</v>
          </cell>
          <cell r="C1633">
            <v>6</v>
          </cell>
        </row>
        <row r="1634">
          <cell r="B1634">
            <v>39983</v>
          </cell>
          <cell r="C1634">
            <v>6</v>
          </cell>
        </row>
        <row r="1635">
          <cell r="B1635">
            <v>39984</v>
          </cell>
          <cell r="C1635">
            <v>6</v>
          </cell>
        </row>
        <row r="1636">
          <cell r="B1636">
            <v>39985</v>
          </cell>
          <cell r="C1636">
            <v>6</v>
          </cell>
        </row>
        <row r="1637">
          <cell r="B1637">
            <v>39986</v>
          </cell>
          <cell r="C1637">
            <v>6</v>
          </cell>
        </row>
        <row r="1638">
          <cell r="B1638">
            <v>39987</v>
          </cell>
          <cell r="C1638">
            <v>6</v>
          </cell>
        </row>
        <row r="1639">
          <cell r="B1639">
            <v>39988</v>
          </cell>
          <cell r="C1639">
            <v>6</v>
          </cell>
        </row>
        <row r="1640">
          <cell r="B1640">
            <v>39989</v>
          </cell>
          <cell r="C1640">
            <v>6</v>
          </cell>
        </row>
        <row r="1641">
          <cell r="B1641">
            <v>39990</v>
          </cell>
          <cell r="C1641">
            <v>6</v>
          </cell>
        </row>
        <row r="1642">
          <cell r="B1642">
            <v>39991</v>
          </cell>
          <cell r="C1642">
            <v>6</v>
          </cell>
        </row>
        <row r="1643">
          <cell r="B1643">
            <v>39992</v>
          </cell>
          <cell r="C1643">
            <v>6</v>
          </cell>
        </row>
        <row r="1644">
          <cell r="B1644">
            <v>39993</v>
          </cell>
          <cell r="C1644">
            <v>6</v>
          </cell>
        </row>
        <row r="1645">
          <cell r="B1645">
            <v>39994</v>
          </cell>
          <cell r="C1645">
            <v>6</v>
          </cell>
        </row>
        <row r="1646">
          <cell r="B1646">
            <v>39995</v>
          </cell>
          <cell r="C1646">
            <v>7</v>
          </cell>
        </row>
        <row r="1647">
          <cell r="B1647">
            <v>39996</v>
          </cell>
          <cell r="C1647">
            <v>7</v>
          </cell>
        </row>
        <row r="1648">
          <cell r="B1648">
            <v>39997</v>
          </cell>
          <cell r="C1648">
            <v>7</v>
          </cell>
        </row>
        <row r="1649">
          <cell r="B1649">
            <v>39998</v>
          </cell>
          <cell r="C1649">
            <v>7</v>
          </cell>
        </row>
        <row r="1650">
          <cell r="B1650">
            <v>39999</v>
          </cell>
          <cell r="C1650">
            <v>7</v>
          </cell>
        </row>
        <row r="1651">
          <cell r="B1651">
            <v>40000</v>
          </cell>
          <cell r="C1651">
            <v>7</v>
          </cell>
        </row>
        <row r="1652">
          <cell r="B1652">
            <v>40001</v>
          </cell>
          <cell r="C1652">
            <v>7</v>
          </cell>
        </row>
        <row r="1653">
          <cell r="B1653">
            <v>40002</v>
          </cell>
          <cell r="C1653">
            <v>7</v>
          </cell>
        </row>
        <row r="1654">
          <cell r="B1654">
            <v>40003</v>
          </cell>
          <cell r="C1654">
            <v>7</v>
          </cell>
        </row>
        <row r="1655">
          <cell r="B1655">
            <v>40004</v>
          </cell>
          <cell r="C1655">
            <v>7</v>
          </cell>
        </row>
        <row r="1656">
          <cell r="B1656">
            <v>40005</v>
          </cell>
          <cell r="C1656">
            <v>7</v>
          </cell>
        </row>
        <row r="1657">
          <cell r="B1657">
            <v>40006</v>
          </cell>
          <cell r="C1657">
            <v>7</v>
          </cell>
        </row>
        <row r="1658">
          <cell r="B1658">
            <v>40007</v>
          </cell>
          <cell r="C1658">
            <v>7</v>
          </cell>
        </row>
        <row r="1659">
          <cell r="B1659">
            <v>40008</v>
          </cell>
          <cell r="C1659">
            <v>7</v>
          </cell>
        </row>
        <row r="1660">
          <cell r="B1660">
            <v>40009</v>
          </cell>
          <cell r="C1660">
            <v>7</v>
          </cell>
        </row>
        <row r="1661">
          <cell r="B1661">
            <v>40010</v>
          </cell>
          <cell r="C1661">
            <v>7</v>
          </cell>
        </row>
        <row r="1662">
          <cell r="B1662">
            <v>40011</v>
          </cell>
          <cell r="C1662">
            <v>7</v>
          </cell>
        </row>
        <row r="1663">
          <cell r="B1663">
            <v>40012</v>
          </cell>
          <cell r="C1663">
            <v>7</v>
          </cell>
        </row>
        <row r="1664">
          <cell r="B1664">
            <v>40013</v>
          </cell>
          <cell r="C1664">
            <v>7</v>
          </cell>
        </row>
        <row r="1665">
          <cell r="B1665">
            <v>40014</v>
          </cell>
          <cell r="C1665">
            <v>7</v>
          </cell>
        </row>
        <row r="1666">
          <cell r="B1666">
            <v>40015</v>
          </cell>
          <cell r="C1666">
            <v>7</v>
          </cell>
        </row>
        <row r="1667">
          <cell r="B1667">
            <v>40016</v>
          </cell>
          <cell r="C1667">
            <v>7</v>
          </cell>
        </row>
        <row r="1668">
          <cell r="B1668">
            <v>40017</v>
          </cell>
          <cell r="C1668">
            <v>7</v>
          </cell>
        </row>
        <row r="1669">
          <cell r="B1669">
            <v>40018</v>
          </cell>
          <cell r="C1669">
            <v>7</v>
          </cell>
        </row>
        <row r="1670">
          <cell r="B1670">
            <v>40019</v>
          </cell>
          <cell r="C1670">
            <v>7</v>
          </cell>
        </row>
        <row r="1671">
          <cell r="B1671">
            <v>40020</v>
          </cell>
          <cell r="C1671">
            <v>7</v>
          </cell>
        </row>
        <row r="1672">
          <cell r="B1672">
            <v>40021</v>
          </cell>
          <cell r="C1672">
            <v>7</v>
          </cell>
        </row>
        <row r="1673">
          <cell r="B1673">
            <v>40022</v>
          </cell>
          <cell r="C1673">
            <v>7</v>
          </cell>
        </row>
        <row r="1674">
          <cell r="B1674">
            <v>40023</v>
          </cell>
          <cell r="C1674">
            <v>7</v>
          </cell>
        </row>
        <row r="1675">
          <cell r="B1675">
            <v>40024</v>
          </cell>
          <cell r="C1675">
            <v>7</v>
          </cell>
        </row>
        <row r="1676">
          <cell r="B1676">
            <v>40025</v>
          </cell>
          <cell r="C1676">
            <v>7</v>
          </cell>
        </row>
        <row r="1677">
          <cell r="B1677">
            <v>40026</v>
          </cell>
          <cell r="C1677">
            <v>8</v>
          </cell>
        </row>
        <row r="1678">
          <cell r="B1678">
            <v>40027</v>
          </cell>
          <cell r="C1678">
            <v>8</v>
          </cell>
        </row>
        <row r="1679">
          <cell r="B1679">
            <v>40028</v>
          </cell>
          <cell r="C1679">
            <v>8</v>
          </cell>
        </row>
        <row r="1680">
          <cell r="B1680">
            <v>40029</v>
          </cell>
          <cell r="C1680">
            <v>8</v>
          </cell>
        </row>
        <row r="1681">
          <cell r="B1681">
            <v>40030</v>
          </cell>
          <cell r="C1681">
            <v>8</v>
          </cell>
        </row>
        <row r="1682">
          <cell r="B1682">
            <v>40031</v>
          </cell>
          <cell r="C1682">
            <v>8</v>
          </cell>
        </row>
        <row r="1683">
          <cell r="B1683">
            <v>40032</v>
          </cell>
          <cell r="C1683">
            <v>8</v>
          </cell>
        </row>
        <row r="1684">
          <cell r="B1684">
            <v>40033</v>
          </cell>
          <cell r="C1684">
            <v>8</v>
          </cell>
        </row>
        <row r="1685">
          <cell r="B1685">
            <v>40034</v>
          </cell>
          <cell r="C1685">
            <v>8</v>
          </cell>
        </row>
        <row r="1686">
          <cell r="B1686">
            <v>40035</v>
          </cell>
          <cell r="C1686">
            <v>8</v>
          </cell>
        </row>
        <row r="1687">
          <cell r="B1687">
            <v>40036</v>
          </cell>
          <cell r="C1687">
            <v>8</v>
          </cell>
        </row>
        <row r="1688">
          <cell r="B1688">
            <v>40037</v>
          </cell>
          <cell r="C1688">
            <v>8</v>
          </cell>
        </row>
        <row r="1689">
          <cell r="B1689">
            <v>40038</v>
          </cell>
          <cell r="C1689">
            <v>8</v>
          </cell>
        </row>
        <row r="1690">
          <cell r="B1690">
            <v>40039</v>
          </cell>
          <cell r="C1690">
            <v>8</v>
          </cell>
        </row>
        <row r="1691">
          <cell r="B1691">
            <v>40040</v>
          </cell>
          <cell r="C1691">
            <v>8</v>
          </cell>
        </row>
        <row r="1692">
          <cell r="B1692">
            <v>40041</v>
          </cell>
          <cell r="C1692">
            <v>8</v>
          </cell>
        </row>
        <row r="1693">
          <cell r="B1693">
            <v>40042</v>
          </cell>
          <cell r="C1693">
            <v>8</v>
          </cell>
        </row>
        <row r="1694">
          <cell r="B1694">
            <v>40043</v>
          </cell>
          <cell r="C1694">
            <v>8</v>
          </cell>
        </row>
        <row r="1695">
          <cell r="B1695">
            <v>40044</v>
          </cell>
          <cell r="C1695">
            <v>8</v>
          </cell>
        </row>
        <row r="1696">
          <cell r="B1696">
            <v>40045</v>
          </cell>
          <cell r="C1696">
            <v>8</v>
          </cell>
        </row>
        <row r="1697">
          <cell r="B1697">
            <v>40046</v>
          </cell>
          <cell r="C1697">
            <v>8</v>
          </cell>
        </row>
        <row r="1698">
          <cell r="B1698">
            <v>40047</v>
          </cell>
          <cell r="C1698">
            <v>8</v>
          </cell>
        </row>
        <row r="1699">
          <cell r="B1699">
            <v>40048</v>
          </cell>
          <cell r="C1699">
            <v>8</v>
          </cell>
        </row>
        <row r="1700">
          <cell r="B1700">
            <v>40049</v>
          </cell>
          <cell r="C1700">
            <v>8</v>
          </cell>
        </row>
        <row r="1701">
          <cell r="B1701">
            <v>40050</v>
          </cell>
          <cell r="C1701">
            <v>8</v>
          </cell>
        </row>
        <row r="1702">
          <cell r="B1702">
            <v>40051</v>
          </cell>
          <cell r="C1702">
            <v>8</v>
          </cell>
        </row>
        <row r="1703">
          <cell r="B1703">
            <v>40052</v>
          </cell>
          <cell r="C1703">
            <v>8</v>
          </cell>
        </row>
        <row r="1704">
          <cell r="B1704">
            <v>40053</v>
          </cell>
          <cell r="C1704">
            <v>8</v>
          </cell>
        </row>
        <row r="1705">
          <cell r="B1705">
            <v>40054</v>
          </cell>
          <cell r="C1705">
            <v>8</v>
          </cell>
        </row>
        <row r="1706">
          <cell r="B1706">
            <v>40055</v>
          </cell>
          <cell r="C1706">
            <v>8</v>
          </cell>
        </row>
        <row r="1707">
          <cell r="B1707">
            <v>40056</v>
          </cell>
          <cell r="C1707">
            <v>8</v>
          </cell>
        </row>
        <row r="1708">
          <cell r="B1708">
            <v>40057</v>
          </cell>
          <cell r="C1708">
            <v>9</v>
          </cell>
        </row>
        <row r="1709">
          <cell r="B1709">
            <v>40058</v>
          </cell>
          <cell r="C1709">
            <v>9</v>
          </cell>
        </row>
        <row r="1710">
          <cell r="B1710">
            <v>40059</v>
          </cell>
          <cell r="C1710">
            <v>9</v>
          </cell>
        </row>
        <row r="1711">
          <cell r="B1711">
            <v>40060</v>
          </cell>
          <cell r="C1711">
            <v>9</v>
          </cell>
        </row>
        <row r="1712">
          <cell r="B1712">
            <v>40061</v>
          </cell>
          <cell r="C1712">
            <v>9</v>
          </cell>
        </row>
        <row r="1713">
          <cell r="B1713">
            <v>40062</v>
          </cell>
          <cell r="C1713">
            <v>9</v>
          </cell>
        </row>
        <row r="1714">
          <cell r="B1714">
            <v>40063</v>
          </cell>
          <cell r="C1714">
            <v>9</v>
          </cell>
        </row>
        <row r="1715">
          <cell r="B1715">
            <v>40064</v>
          </cell>
          <cell r="C1715">
            <v>9</v>
          </cell>
        </row>
        <row r="1716">
          <cell r="B1716">
            <v>40065</v>
          </cell>
          <cell r="C1716">
            <v>9</v>
          </cell>
        </row>
        <row r="1717">
          <cell r="B1717">
            <v>40066</v>
          </cell>
          <cell r="C1717">
            <v>9</v>
          </cell>
        </row>
        <row r="1718">
          <cell r="B1718">
            <v>40067</v>
          </cell>
          <cell r="C1718">
            <v>9</v>
          </cell>
        </row>
        <row r="1719">
          <cell r="B1719">
            <v>40068</v>
          </cell>
          <cell r="C1719">
            <v>9</v>
          </cell>
        </row>
        <row r="1720">
          <cell r="B1720">
            <v>40069</v>
          </cell>
          <cell r="C1720">
            <v>9</v>
          </cell>
        </row>
        <row r="1721">
          <cell r="B1721">
            <v>40070</v>
          </cell>
          <cell r="C1721">
            <v>9</v>
          </cell>
        </row>
        <row r="1722">
          <cell r="B1722">
            <v>40071</v>
          </cell>
          <cell r="C1722">
            <v>9</v>
          </cell>
        </row>
        <row r="1723">
          <cell r="B1723">
            <v>40072</v>
          </cell>
          <cell r="C1723">
            <v>9</v>
          </cell>
        </row>
        <row r="1724">
          <cell r="B1724">
            <v>40073</v>
          </cell>
          <cell r="C1724">
            <v>9</v>
          </cell>
        </row>
        <row r="1725">
          <cell r="B1725">
            <v>40074</v>
          </cell>
          <cell r="C1725">
            <v>9</v>
          </cell>
        </row>
        <row r="1726">
          <cell r="B1726">
            <v>40075</v>
          </cell>
          <cell r="C1726">
            <v>9</v>
          </cell>
        </row>
        <row r="1727">
          <cell r="B1727">
            <v>40076</v>
          </cell>
          <cell r="C1727">
            <v>9</v>
          </cell>
        </row>
        <row r="1728">
          <cell r="B1728">
            <v>40077</v>
          </cell>
          <cell r="C1728">
            <v>9</v>
          </cell>
        </row>
        <row r="1729">
          <cell r="B1729">
            <v>40078</v>
          </cell>
          <cell r="C1729">
            <v>9</v>
          </cell>
        </row>
        <row r="1730">
          <cell r="B1730">
            <v>40079</v>
          </cell>
          <cell r="C1730">
            <v>9</v>
          </cell>
        </row>
        <row r="1731">
          <cell r="B1731">
            <v>40080</v>
          </cell>
          <cell r="C1731">
            <v>9</v>
          </cell>
        </row>
        <row r="1732">
          <cell r="B1732">
            <v>40081</v>
          </cell>
          <cell r="C1732">
            <v>9</v>
          </cell>
        </row>
        <row r="1733">
          <cell r="B1733">
            <v>40082</v>
          </cell>
          <cell r="C1733">
            <v>9</v>
          </cell>
        </row>
        <row r="1734">
          <cell r="B1734">
            <v>40083</v>
          </cell>
          <cell r="C1734">
            <v>9</v>
          </cell>
        </row>
        <row r="1735">
          <cell r="B1735">
            <v>40084</v>
          </cell>
          <cell r="C1735">
            <v>9</v>
          </cell>
        </row>
        <row r="1736">
          <cell r="B1736">
            <v>40085</v>
          </cell>
          <cell r="C1736">
            <v>9</v>
          </cell>
        </row>
        <row r="1737">
          <cell r="B1737">
            <v>40086</v>
          </cell>
          <cell r="C1737">
            <v>9</v>
          </cell>
        </row>
        <row r="1738">
          <cell r="B1738">
            <v>40087</v>
          </cell>
          <cell r="C1738">
            <v>10</v>
          </cell>
        </row>
        <row r="1739">
          <cell r="B1739">
            <v>40088</v>
          </cell>
          <cell r="C1739">
            <v>10</v>
          </cell>
        </row>
        <row r="1740">
          <cell r="B1740">
            <v>40089</v>
          </cell>
          <cell r="C1740">
            <v>10</v>
          </cell>
        </row>
        <row r="1741">
          <cell r="B1741">
            <v>40090</v>
          </cell>
          <cell r="C1741">
            <v>10</v>
          </cell>
        </row>
        <row r="1742">
          <cell r="B1742">
            <v>40091</v>
          </cell>
          <cell r="C1742">
            <v>10</v>
          </cell>
        </row>
        <row r="1743">
          <cell r="B1743">
            <v>40092</v>
          </cell>
          <cell r="C1743">
            <v>10</v>
          </cell>
        </row>
        <row r="1744">
          <cell r="B1744">
            <v>40093</v>
          </cell>
          <cell r="C1744">
            <v>10</v>
          </cell>
        </row>
        <row r="1745">
          <cell r="B1745">
            <v>40094</v>
          </cell>
          <cell r="C1745">
            <v>10</v>
          </cell>
        </row>
        <row r="1746">
          <cell r="B1746">
            <v>40095</v>
          </cell>
          <cell r="C1746">
            <v>10</v>
          </cell>
        </row>
        <row r="1747">
          <cell r="B1747">
            <v>40096</v>
          </cell>
          <cell r="C1747">
            <v>10</v>
          </cell>
        </row>
        <row r="1748">
          <cell r="B1748">
            <v>40097</v>
          </cell>
          <cell r="C1748">
            <v>10</v>
          </cell>
        </row>
        <row r="1749">
          <cell r="B1749">
            <v>40098</v>
          </cell>
          <cell r="C1749">
            <v>10</v>
          </cell>
        </row>
        <row r="1750">
          <cell r="B1750">
            <v>40099</v>
          </cell>
          <cell r="C1750">
            <v>10</v>
          </cell>
        </row>
        <row r="1751">
          <cell r="B1751">
            <v>40100</v>
          </cell>
          <cell r="C1751">
            <v>10</v>
          </cell>
        </row>
        <row r="1752">
          <cell r="B1752">
            <v>40101</v>
          </cell>
          <cell r="C1752">
            <v>10</v>
          </cell>
        </row>
        <row r="1753">
          <cell r="B1753">
            <v>40102</v>
          </cell>
          <cell r="C1753">
            <v>10</v>
          </cell>
        </row>
        <row r="1754">
          <cell r="B1754">
            <v>40103</v>
          </cell>
          <cell r="C1754">
            <v>10</v>
          </cell>
        </row>
        <row r="1755">
          <cell r="B1755">
            <v>40104</v>
          </cell>
          <cell r="C1755">
            <v>10</v>
          </cell>
        </row>
        <row r="1756">
          <cell r="B1756">
            <v>40105</v>
          </cell>
          <cell r="C1756">
            <v>10</v>
          </cell>
        </row>
        <row r="1757">
          <cell r="B1757">
            <v>40106</v>
          </cell>
          <cell r="C1757">
            <v>10</v>
          </cell>
        </row>
        <row r="1758">
          <cell r="B1758">
            <v>40107</v>
          </cell>
          <cell r="C1758">
            <v>10</v>
          </cell>
        </row>
        <row r="1759">
          <cell r="B1759">
            <v>40108</v>
          </cell>
          <cell r="C1759">
            <v>10</v>
          </cell>
        </row>
        <row r="1760">
          <cell r="B1760">
            <v>40109</v>
          </cell>
          <cell r="C1760">
            <v>10</v>
          </cell>
        </row>
        <row r="1761">
          <cell r="B1761">
            <v>40110</v>
          </cell>
          <cell r="C1761">
            <v>10</v>
          </cell>
        </row>
        <row r="1762">
          <cell r="B1762">
            <v>40111</v>
          </cell>
          <cell r="C1762">
            <v>10</v>
          </cell>
        </row>
        <row r="1763">
          <cell r="B1763">
            <v>40112</v>
          </cell>
          <cell r="C1763">
            <v>10</v>
          </cell>
        </row>
        <row r="1764">
          <cell r="B1764">
            <v>40113</v>
          </cell>
          <cell r="C1764">
            <v>10</v>
          </cell>
        </row>
        <row r="1765">
          <cell r="B1765">
            <v>40114</v>
          </cell>
          <cell r="C1765">
            <v>10</v>
          </cell>
        </row>
        <row r="1766">
          <cell r="B1766">
            <v>40115</v>
          </cell>
          <cell r="C1766">
            <v>10</v>
          </cell>
        </row>
        <row r="1767">
          <cell r="B1767">
            <v>40116</v>
          </cell>
          <cell r="C1767">
            <v>10</v>
          </cell>
        </row>
        <row r="1768">
          <cell r="B1768">
            <v>40117</v>
          </cell>
          <cell r="C1768">
            <v>10</v>
          </cell>
        </row>
        <row r="1769">
          <cell r="B1769">
            <v>40118</v>
          </cell>
          <cell r="C1769">
            <v>11</v>
          </cell>
        </row>
        <row r="1770">
          <cell r="B1770">
            <v>40119</v>
          </cell>
          <cell r="C1770">
            <v>11</v>
          </cell>
        </row>
        <row r="1771">
          <cell r="B1771">
            <v>40120</v>
          </cell>
          <cell r="C1771">
            <v>11</v>
          </cell>
        </row>
        <row r="1772">
          <cell r="B1772">
            <v>40121</v>
          </cell>
          <cell r="C1772">
            <v>11</v>
          </cell>
        </row>
        <row r="1773">
          <cell r="B1773">
            <v>40122</v>
          </cell>
          <cell r="C1773">
            <v>11</v>
          </cell>
        </row>
        <row r="1774">
          <cell r="B1774">
            <v>40123</v>
          </cell>
          <cell r="C1774">
            <v>11</v>
          </cell>
        </row>
        <row r="1775">
          <cell r="B1775">
            <v>40124</v>
          </cell>
          <cell r="C1775">
            <v>11</v>
          </cell>
        </row>
        <row r="1776">
          <cell r="B1776">
            <v>40125</v>
          </cell>
          <cell r="C1776">
            <v>11</v>
          </cell>
        </row>
        <row r="1777">
          <cell r="B1777">
            <v>40126</v>
          </cell>
          <cell r="C1777">
            <v>11</v>
          </cell>
        </row>
        <row r="1778">
          <cell r="B1778">
            <v>40127</v>
          </cell>
          <cell r="C1778">
            <v>11</v>
          </cell>
        </row>
        <row r="1779">
          <cell r="B1779">
            <v>40128</v>
          </cell>
          <cell r="C1779">
            <v>11</v>
          </cell>
        </row>
        <row r="1780">
          <cell r="B1780">
            <v>40129</v>
          </cell>
          <cell r="C1780">
            <v>11</v>
          </cell>
        </row>
        <row r="1781">
          <cell r="B1781">
            <v>40130</v>
          </cell>
          <cell r="C1781">
            <v>11</v>
          </cell>
        </row>
        <row r="1782">
          <cell r="B1782">
            <v>40131</v>
          </cell>
          <cell r="C1782">
            <v>11</v>
          </cell>
        </row>
        <row r="1783">
          <cell r="B1783">
            <v>40132</v>
          </cell>
          <cell r="C1783">
            <v>11</v>
          </cell>
        </row>
        <row r="1784">
          <cell r="B1784">
            <v>40133</v>
          </cell>
          <cell r="C1784">
            <v>11</v>
          </cell>
        </row>
        <row r="1785">
          <cell r="B1785">
            <v>40134</v>
          </cell>
          <cell r="C1785">
            <v>11</v>
          </cell>
        </row>
        <row r="1786">
          <cell r="B1786">
            <v>40135</v>
          </cell>
          <cell r="C1786">
            <v>11</v>
          </cell>
        </row>
        <row r="1787">
          <cell r="B1787">
            <v>40136</v>
          </cell>
          <cell r="C1787">
            <v>11</v>
          </cell>
        </row>
        <row r="1788">
          <cell r="B1788">
            <v>40137</v>
          </cell>
          <cell r="C1788">
            <v>11</v>
          </cell>
        </row>
        <row r="1789">
          <cell r="B1789">
            <v>40138</v>
          </cell>
          <cell r="C1789">
            <v>11</v>
          </cell>
        </row>
        <row r="1790">
          <cell r="B1790">
            <v>40139</v>
          </cell>
          <cell r="C1790">
            <v>11</v>
          </cell>
        </row>
        <row r="1791">
          <cell r="B1791">
            <v>40140</v>
          </cell>
          <cell r="C1791">
            <v>11</v>
          </cell>
        </row>
        <row r="1792">
          <cell r="B1792">
            <v>40141</v>
          </cell>
          <cell r="C1792">
            <v>11</v>
          </cell>
        </row>
        <row r="1793">
          <cell r="B1793">
            <v>40142</v>
          </cell>
          <cell r="C1793">
            <v>11</v>
          </cell>
        </row>
        <row r="1794">
          <cell r="B1794">
            <v>40143</v>
          </cell>
          <cell r="C1794">
            <v>11</v>
          </cell>
        </row>
        <row r="1795">
          <cell r="B1795">
            <v>40144</v>
          </cell>
          <cell r="C1795">
            <v>11</v>
          </cell>
        </row>
        <row r="1796">
          <cell r="B1796">
            <v>40145</v>
          </cell>
          <cell r="C1796">
            <v>11</v>
          </cell>
        </row>
        <row r="1797">
          <cell r="B1797">
            <v>40146</v>
          </cell>
          <cell r="C1797">
            <v>11</v>
          </cell>
        </row>
        <row r="1798">
          <cell r="B1798">
            <v>40147</v>
          </cell>
          <cell r="C1798">
            <v>11</v>
          </cell>
        </row>
        <row r="1799">
          <cell r="B1799">
            <v>40148</v>
          </cell>
          <cell r="C1799">
            <v>12</v>
          </cell>
        </row>
        <row r="1800">
          <cell r="B1800">
            <v>40149</v>
          </cell>
          <cell r="C1800">
            <v>12</v>
          </cell>
        </row>
        <row r="1801">
          <cell r="B1801">
            <v>40150</v>
          </cell>
          <cell r="C1801">
            <v>12</v>
          </cell>
        </row>
        <row r="1802">
          <cell r="B1802">
            <v>40151</v>
          </cell>
          <cell r="C1802">
            <v>12</v>
          </cell>
        </row>
        <row r="1803">
          <cell r="B1803">
            <v>40152</v>
          </cell>
          <cell r="C1803">
            <v>12</v>
          </cell>
        </row>
        <row r="1804">
          <cell r="B1804">
            <v>40153</v>
          </cell>
          <cell r="C1804">
            <v>12</v>
          </cell>
        </row>
        <row r="1805">
          <cell r="B1805">
            <v>40154</v>
          </cell>
          <cell r="C1805">
            <v>12</v>
          </cell>
        </row>
        <row r="1806">
          <cell r="B1806">
            <v>40155</v>
          </cell>
          <cell r="C1806">
            <v>12</v>
          </cell>
        </row>
        <row r="1807">
          <cell r="B1807">
            <v>40156</v>
          </cell>
          <cell r="C1807">
            <v>12</v>
          </cell>
        </row>
        <row r="1808">
          <cell r="B1808">
            <v>40157</v>
          </cell>
          <cell r="C1808">
            <v>12</v>
          </cell>
        </row>
        <row r="1809">
          <cell r="B1809">
            <v>40158</v>
          </cell>
          <cell r="C1809">
            <v>12</v>
          </cell>
        </row>
        <row r="1810">
          <cell r="B1810">
            <v>40159</v>
          </cell>
          <cell r="C1810">
            <v>12</v>
          </cell>
        </row>
        <row r="1811">
          <cell r="B1811">
            <v>40160</v>
          </cell>
          <cell r="C1811">
            <v>12</v>
          </cell>
        </row>
        <row r="1812">
          <cell r="B1812">
            <v>40161</v>
          </cell>
          <cell r="C1812">
            <v>12</v>
          </cell>
        </row>
        <row r="1813">
          <cell r="B1813">
            <v>40162</v>
          </cell>
          <cell r="C1813">
            <v>12</v>
          </cell>
        </row>
        <row r="1814">
          <cell r="B1814">
            <v>40163</v>
          </cell>
          <cell r="C1814">
            <v>12</v>
          </cell>
        </row>
        <row r="1815">
          <cell r="B1815">
            <v>40164</v>
          </cell>
          <cell r="C1815">
            <v>12</v>
          </cell>
        </row>
        <row r="1816">
          <cell r="B1816">
            <v>40165</v>
          </cell>
          <cell r="C1816">
            <v>12</v>
          </cell>
        </row>
        <row r="1817">
          <cell r="B1817">
            <v>40166</v>
          </cell>
          <cell r="C1817">
            <v>12</v>
          </cell>
        </row>
        <row r="1818">
          <cell r="B1818">
            <v>40167</v>
          </cell>
          <cell r="C1818">
            <v>12</v>
          </cell>
        </row>
        <row r="1819">
          <cell r="B1819">
            <v>40168</v>
          </cell>
          <cell r="C1819">
            <v>12</v>
          </cell>
        </row>
        <row r="1820">
          <cell r="B1820">
            <v>40169</v>
          </cell>
          <cell r="C1820">
            <v>12</v>
          </cell>
        </row>
        <row r="1821">
          <cell r="B1821">
            <v>40170</v>
          </cell>
          <cell r="C1821">
            <v>12</v>
          </cell>
        </row>
        <row r="1822">
          <cell r="B1822">
            <v>40171</v>
          </cell>
          <cell r="C1822">
            <v>12</v>
          </cell>
        </row>
        <row r="1823">
          <cell r="B1823">
            <v>40172</v>
          </cell>
          <cell r="C1823">
            <v>12</v>
          </cell>
        </row>
        <row r="1824">
          <cell r="B1824">
            <v>40173</v>
          </cell>
          <cell r="C1824">
            <v>12</v>
          </cell>
        </row>
        <row r="1825">
          <cell r="B1825">
            <v>40174</v>
          </cell>
          <cell r="C1825">
            <v>12</v>
          </cell>
        </row>
        <row r="1826">
          <cell r="B1826">
            <v>40175</v>
          </cell>
          <cell r="C1826">
            <v>12</v>
          </cell>
        </row>
        <row r="1827">
          <cell r="B1827">
            <v>40176</v>
          </cell>
          <cell r="C1827">
            <v>12</v>
          </cell>
        </row>
        <row r="1828">
          <cell r="B1828">
            <v>40177</v>
          </cell>
          <cell r="C1828">
            <v>12</v>
          </cell>
        </row>
        <row r="1829">
          <cell r="B1829">
            <v>40178</v>
          </cell>
          <cell r="C1829">
            <v>12</v>
          </cell>
        </row>
        <row r="1830">
          <cell r="B1830">
            <v>40179</v>
          </cell>
          <cell r="C1830">
            <v>1</v>
          </cell>
        </row>
        <row r="1831">
          <cell r="B1831">
            <v>40180</v>
          </cell>
          <cell r="C1831">
            <v>1</v>
          </cell>
        </row>
        <row r="1832">
          <cell r="B1832">
            <v>40181</v>
          </cell>
          <cell r="C1832">
            <v>1</v>
          </cell>
        </row>
        <row r="1833">
          <cell r="B1833">
            <v>40182</v>
          </cell>
          <cell r="C1833">
            <v>1</v>
          </cell>
        </row>
        <row r="1834">
          <cell r="B1834">
            <v>40183</v>
          </cell>
          <cell r="C1834">
            <v>1</v>
          </cell>
        </row>
        <row r="1835">
          <cell r="B1835">
            <v>40184</v>
          </cell>
          <cell r="C1835">
            <v>1</v>
          </cell>
        </row>
        <row r="1836">
          <cell r="B1836">
            <v>40185</v>
          </cell>
          <cell r="C1836">
            <v>1</v>
          </cell>
        </row>
        <row r="1837">
          <cell r="B1837">
            <v>40186</v>
          </cell>
          <cell r="C1837">
            <v>1</v>
          </cell>
        </row>
        <row r="1838">
          <cell r="B1838">
            <v>40187</v>
          </cell>
          <cell r="C1838">
            <v>1</v>
          </cell>
        </row>
        <row r="1839">
          <cell r="B1839">
            <v>40188</v>
          </cell>
          <cell r="C1839">
            <v>1</v>
          </cell>
        </row>
        <row r="1840">
          <cell r="B1840">
            <v>40189</v>
          </cell>
          <cell r="C1840">
            <v>1</v>
          </cell>
        </row>
        <row r="1841">
          <cell r="B1841">
            <v>40190</v>
          </cell>
          <cell r="C1841">
            <v>1</v>
          </cell>
        </row>
        <row r="1842">
          <cell r="B1842">
            <v>40191</v>
          </cell>
          <cell r="C1842">
            <v>1</v>
          </cell>
        </row>
        <row r="1843">
          <cell r="B1843">
            <v>40192</v>
          </cell>
          <cell r="C1843">
            <v>1</v>
          </cell>
        </row>
        <row r="1844">
          <cell r="B1844">
            <v>40193</v>
          </cell>
          <cell r="C1844">
            <v>1</v>
          </cell>
        </row>
        <row r="1845">
          <cell r="B1845">
            <v>40194</v>
          </cell>
          <cell r="C1845">
            <v>1</v>
          </cell>
        </row>
        <row r="1846">
          <cell r="B1846">
            <v>40195</v>
          </cell>
          <cell r="C1846">
            <v>1</v>
          </cell>
        </row>
        <row r="1847">
          <cell r="B1847">
            <v>40196</v>
          </cell>
          <cell r="C1847">
            <v>1</v>
          </cell>
        </row>
        <row r="1848">
          <cell r="B1848">
            <v>40197</v>
          </cell>
          <cell r="C1848">
            <v>1</v>
          </cell>
        </row>
        <row r="1849">
          <cell r="B1849">
            <v>40198</v>
          </cell>
          <cell r="C1849">
            <v>1</v>
          </cell>
        </row>
        <row r="1850">
          <cell r="B1850">
            <v>40199</v>
          </cell>
          <cell r="C1850">
            <v>1</v>
          </cell>
        </row>
        <row r="1851">
          <cell r="B1851">
            <v>40200</v>
          </cell>
          <cell r="C1851">
            <v>1</v>
          </cell>
        </row>
        <row r="1852">
          <cell r="B1852">
            <v>40201</v>
          </cell>
          <cell r="C1852">
            <v>1</v>
          </cell>
        </row>
        <row r="1853">
          <cell r="B1853">
            <v>40202</v>
          </cell>
          <cell r="C1853">
            <v>1</v>
          </cell>
        </row>
        <row r="1854">
          <cell r="B1854">
            <v>40203</v>
          </cell>
          <cell r="C1854">
            <v>1</v>
          </cell>
        </row>
        <row r="1855">
          <cell r="B1855">
            <v>40204</v>
          </cell>
          <cell r="C1855">
            <v>1</v>
          </cell>
        </row>
        <row r="1856">
          <cell r="B1856">
            <v>40205</v>
          </cell>
          <cell r="C1856">
            <v>1</v>
          </cell>
        </row>
        <row r="1857">
          <cell r="B1857">
            <v>40206</v>
          </cell>
          <cell r="C1857">
            <v>1</v>
          </cell>
        </row>
        <row r="1858">
          <cell r="B1858">
            <v>40207</v>
          </cell>
          <cell r="C1858">
            <v>1</v>
          </cell>
        </row>
        <row r="1859">
          <cell r="B1859">
            <v>40208</v>
          </cell>
          <cell r="C1859">
            <v>1</v>
          </cell>
        </row>
        <row r="1860">
          <cell r="B1860">
            <v>40209</v>
          </cell>
          <cell r="C1860">
            <v>1</v>
          </cell>
        </row>
        <row r="1861">
          <cell r="B1861">
            <v>40210</v>
          </cell>
          <cell r="C1861">
            <v>2</v>
          </cell>
        </row>
        <row r="1862">
          <cell r="B1862">
            <v>40211</v>
          </cell>
          <cell r="C1862">
            <v>2</v>
          </cell>
        </row>
        <row r="1863">
          <cell r="B1863">
            <v>40212</v>
          </cell>
          <cell r="C1863">
            <v>2</v>
          </cell>
        </row>
        <row r="1864">
          <cell r="B1864">
            <v>40213</v>
          </cell>
          <cell r="C1864">
            <v>2</v>
          </cell>
        </row>
        <row r="1865">
          <cell r="B1865">
            <v>40214</v>
          </cell>
          <cell r="C1865">
            <v>2</v>
          </cell>
        </row>
        <row r="1866">
          <cell r="B1866">
            <v>40215</v>
          </cell>
          <cell r="C1866">
            <v>2</v>
          </cell>
        </row>
        <row r="1867">
          <cell r="B1867">
            <v>40216</v>
          </cell>
          <cell r="C1867">
            <v>2</v>
          </cell>
        </row>
        <row r="1868">
          <cell r="B1868">
            <v>40217</v>
          </cell>
          <cell r="C1868">
            <v>2</v>
          </cell>
        </row>
        <row r="1869">
          <cell r="B1869">
            <v>40218</v>
          </cell>
          <cell r="C1869">
            <v>2</v>
          </cell>
        </row>
        <row r="1870">
          <cell r="B1870">
            <v>40219</v>
          </cell>
          <cell r="C1870">
            <v>2</v>
          </cell>
        </row>
        <row r="1871">
          <cell r="B1871">
            <v>40220</v>
          </cell>
          <cell r="C1871">
            <v>2</v>
          </cell>
        </row>
        <row r="1872">
          <cell r="B1872">
            <v>40221</v>
          </cell>
          <cell r="C1872">
            <v>2</v>
          </cell>
        </row>
        <row r="1873">
          <cell r="B1873">
            <v>40222</v>
          </cell>
          <cell r="C1873">
            <v>2</v>
          </cell>
        </row>
        <row r="1874">
          <cell r="B1874">
            <v>40223</v>
          </cell>
          <cell r="C1874">
            <v>2</v>
          </cell>
        </row>
        <row r="1875">
          <cell r="B1875">
            <v>40224</v>
          </cell>
          <cell r="C1875">
            <v>2</v>
          </cell>
        </row>
        <row r="1876">
          <cell r="B1876">
            <v>40225</v>
          </cell>
          <cell r="C1876">
            <v>2</v>
          </cell>
        </row>
        <row r="1877">
          <cell r="B1877">
            <v>40226</v>
          </cell>
          <cell r="C1877">
            <v>2</v>
          </cell>
        </row>
        <row r="1878">
          <cell r="B1878">
            <v>40227</v>
          </cell>
          <cell r="C1878">
            <v>2</v>
          </cell>
        </row>
        <row r="1879">
          <cell r="B1879">
            <v>40228</v>
          </cell>
          <cell r="C1879">
            <v>2</v>
          </cell>
        </row>
        <row r="1880">
          <cell r="B1880">
            <v>40229</v>
          </cell>
          <cell r="C1880">
            <v>2</v>
          </cell>
        </row>
        <row r="1881">
          <cell r="B1881">
            <v>40230</v>
          </cell>
          <cell r="C1881">
            <v>2</v>
          </cell>
        </row>
        <row r="1882">
          <cell r="B1882">
            <v>40231</v>
          </cell>
          <cell r="C1882">
            <v>2</v>
          </cell>
        </row>
        <row r="1883">
          <cell r="B1883">
            <v>40232</v>
          </cell>
          <cell r="C1883">
            <v>2</v>
          </cell>
        </row>
        <row r="1884">
          <cell r="B1884">
            <v>40233</v>
          </cell>
          <cell r="C1884">
            <v>2</v>
          </cell>
        </row>
        <row r="1885">
          <cell r="B1885">
            <v>40234</v>
          </cell>
          <cell r="C1885">
            <v>2</v>
          </cell>
        </row>
        <row r="1886">
          <cell r="B1886">
            <v>40235</v>
          </cell>
          <cell r="C1886">
            <v>2</v>
          </cell>
        </row>
        <row r="1887">
          <cell r="B1887">
            <v>40236</v>
          </cell>
          <cell r="C1887">
            <v>2</v>
          </cell>
        </row>
        <row r="1888">
          <cell r="B1888">
            <v>40237</v>
          </cell>
          <cell r="C1888">
            <v>2</v>
          </cell>
        </row>
        <row r="1889">
          <cell r="B1889">
            <v>40238</v>
          </cell>
          <cell r="C1889">
            <v>3</v>
          </cell>
        </row>
        <row r="1890">
          <cell r="B1890">
            <v>40239</v>
          </cell>
          <cell r="C1890">
            <v>3</v>
          </cell>
        </row>
        <row r="1891">
          <cell r="B1891">
            <v>40240</v>
          </cell>
          <cell r="C1891">
            <v>3</v>
          </cell>
        </row>
        <row r="1892">
          <cell r="B1892">
            <v>40241</v>
          </cell>
          <cell r="C1892">
            <v>3</v>
          </cell>
        </row>
        <row r="1893">
          <cell r="B1893">
            <v>40242</v>
          </cell>
          <cell r="C1893">
            <v>3</v>
          </cell>
        </row>
        <row r="1894">
          <cell r="B1894">
            <v>40243</v>
          </cell>
          <cell r="C1894">
            <v>3</v>
          </cell>
        </row>
        <row r="1895">
          <cell r="B1895">
            <v>40244</v>
          </cell>
          <cell r="C1895">
            <v>3</v>
          </cell>
        </row>
        <row r="1896">
          <cell r="B1896">
            <v>40245</v>
          </cell>
          <cell r="C1896">
            <v>3</v>
          </cell>
        </row>
        <row r="1897">
          <cell r="B1897">
            <v>40246</v>
          </cell>
          <cell r="C1897">
            <v>3</v>
          </cell>
        </row>
        <row r="1898">
          <cell r="B1898">
            <v>40247</v>
          </cell>
          <cell r="C1898">
            <v>3</v>
          </cell>
        </row>
        <row r="1899">
          <cell r="B1899">
            <v>40248</v>
          </cell>
          <cell r="C1899">
            <v>3</v>
          </cell>
        </row>
        <row r="1900">
          <cell r="B1900">
            <v>40249</v>
          </cell>
          <cell r="C1900">
            <v>3</v>
          </cell>
        </row>
        <row r="1901">
          <cell r="B1901">
            <v>40250</v>
          </cell>
          <cell r="C1901">
            <v>3</v>
          </cell>
        </row>
        <row r="1902">
          <cell r="B1902">
            <v>40251</v>
          </cell>
          <cell r="C1902">
            <v>3</v>
          </cell>
        </row>
        <row r="1903">
          <cell r="B1903">
            <v>40252</v>
          </cell>
          <cell r="C1903">
            <v>3</v>
          </cell>
        </row>
        <row r="1904">
          <cell r="B1904">
            <v>40253</v>
          </cell>
          <cell r="C1904">
            <v>3</v>
          </cell>
        </row>
        <row r="1905">
          <cell r="B1905">
            <v>40254</v>
          </cell>
          <cell r="C1905">
            <v>3</v>
          </cell>
        </row>
        <row r="1906">
          <cell r="B1906">
            <v>40255</v>
          </cell>
          <cell r="C1906">
            <v>3</v>
          </cell>
        </row>
        <row r="1907">
          <cell r="B1907">
            <v>40256</v>
          </cell>
          <cell r="C1907">
            <v>3</v>
          </cell>
        </row>
        <row r="1908">
          <cell r="B1908">
            <v>40257</v>
          </cell>
          <cell r="C1908">
            <v>3</v>
          </cell>
        </row>
        <row r="1909">
          <cell r="B1909">
            <v>40258</v>
          </cell>
          <cell r="C1909">
            <v>3</v>
          </cell>
        </row>
        <row r="1910">
          <cell r="B1910">
            <v>40259</v>
          </cell>
          <cell r="C1910">
            <v>3</v>
          </cell>
        </row>
        <row r="1911">
          <cell r="B1911">
            <v>40260</v>
          </cell>
          <cell r="C1911">
            <v>3</v>
          </cell>
        </row>
        <row r="1912">
          <cell r="B1912">
            <v>40261</v>
          </cell>
          <cell r="C1912">
            <v>3</v>
          </cell>
        </row>
        <row r="1913">
          <cell r="B1913">
            <v>40262</v>
          </cell>
          <cell r="C1913">
            <v>3</v>
          </cell>
        </row>
        <row r="1914">
          <cell r="B1914">
            <v>40263</v>
          </cell>
          <cell r="C1914">
            <v>3</v>
          </cell>
        </row>
        <row r="1915">
          <cell r="B1915">
            <v>40264</v>
          </cell>
          <cell r="C1915">
            <v>3</v>
          </cell>
        </row>
        <row r="1916">
          <cell r="B1916">
            <v>40265</v>
          </cell>
          <cell r="C1916">
            <v>3</v>
          </cell>
        </row>
        <row r="1917">
          <cell r="B1917">
            <v>40266</v>
          </cell>
          <cell r="C1917">
            <v>3</v>
          </cell>
        </row>
        <row r="1918">
          <cell r="B1918">
            <v>40267</v>
          </cell>
          <cell r="C1918">
            <v>3</v>
          </cell>
        </row>
        <row r="1919">
          <cell r="B1919">
            <v>40268</v>
          </cell>
          <cell r="C1919">
            <v>3</v>
          </cell>
        </row>
        <row r="1920">
          <cell r="B1920">
            <v>40269</v>
          </cell>
          <cell r="C1920">
            <v>4</v>
          </cell>
        </row>
        <row r="1921">
          <cell r="B1921">
            <v>40270</v>
          </cell>
          <cell r="C1921">
            <v>4</v>
          </cell>
        </row>
        <row r="1922">
          <cell r="B1922">
            <v>40271</v>
          </cell>
          <cell r="C1922">
            <v>4</v>
          </cell>
        </row>
        <row r="1923">
          <cell r="B1923">
            <v>40272</v>
          </cell>
          <cell r="C1923">
            <v>4</v>
          </cell>
        </row>
        <row r="1924">
          <cell r="B1924">
            <v>40273</v>
          </cell>
          <cell r="C1924">
            <v>4</v>
          </cell>
        </row>
        <row r="1925">
          <cell r="B1925">
            <v>40274</v>
          </cell>
          <cell r="C1925">
            <v>4</v>
          </cell>
        </row>
        <row r="1926">
          <cell r="B1926">
            <v>40275</v>
          </cell>
          <cell r="C1926">
            <v>4</v>
          </cell>
        </row>
        <row r="1927">
          <cell r="B1927">
            <v>40276</v>
          </cell>
          <cell r="C1927">
            <v>4</v>
          </cell>
        </row>
        <row r="1928">
          <cell r="B1928">
            <v>40277</v>
          </cell>
          <cell r="C1928">
            <v>4</v>
          </cell>
        </row>
        <row r="1929">
          <cell r="B1929">
            <v>40278</v>
          </cell>
          <cell r="C1929">
            <v>4</v>
          </cell>
        </row>
        <row r="1930">
          <cell r="B1930">
            <v>40279</v>
          </cell>
          <cell r="C1930">
            <v>4</v>
          </cell>
        </row>
        <row r="1931">
          <cell r="B1931">
            <v>40280</v>
          </cell>
          <cell r="C1931">
            <v>4</v>
          </cell>
        </row>
        <row r="1932">
          <cell r="B1932">
            <v>40281</v>
          </cell>
          <cell r="C1932">
            <v>4</v>
          </cell>
        </row>
        <row r="1933">
          <cell r="B1933">
            <v>40282</v>
          </cell>
          <cell r="C1933">
            <v>4</v>
          </cell>
        </row>
        <row r="1934">
          <cell r="B1934">
            <v>40283</v>
          </cell>
          <cell r="C1934">
            <v>4</v>
          </cell>
        </row>
        <row r="1935">
          <cell r="B1935">
            <v>40284</v>
          </cell>
          <cell r="C1935">
            <v>4</v>
          </cell>
        </row>
        <row r="1936">
          <cell r="B1936">
            <v>40285</v>
          </cell>
          <cell r="C1936">
            <v>4</v>
          </cell>
        </row>
        <row r="1937">
          <cell r="B1937">
            <v>40286</v>
          </cell>
          <cell r="C1937">
            <v>4</v>
          </cell>
        </row>
        <row r="1938">
          <cell r="B1938">
            <v>40287</v>
          </cell>
          <cell r="C1938">
            <v>4</v>
          </cell>
        </row>
        <row r="1939">
          <cell r="B1939">
            <v>40288</v>
          </cell>
          <cell r="C1939">
            <v>4</v>
          </cell>
        </row>
        <row r="1940">
          <cell r="B1940">
            <v>40289</v>
          </cell>
          <cell r="C1940">
            <v>4</v>
          </cell>
        </row>
        <row r="1941">
          <cell r="B1941">
            <v>40290</v>
          </cell>
          <cell r="C1941">
            <v>4</v>
          </cell>
        </row>
        <row r="1942">
          <cell r="B1942">
            <v>40291</v>
          </cell>
          <cell r="C1942">
            <v>4</v>
          </cell>
        </row>
        <row r="1943">
          <cell r="B1943">
            <v>40292</v>
          </cell>
          <cell r="C1943">
            <v>4</v>
          </cell>
        </row>
        <row r="1944">
          <cell r="B1944">
            <v>40293</v>
          </cell>
          <cell r="C1944">
            <v>4</v>
          </cell>
        </row>
        <row r="1945">
          <cell r="B1945">
            <v>40294</v>
          </cell>
          <cell r="C1945">
            <v>4</v>
          </cell>
        </row>
        <row r="1946">
          <cell r="B1946">
            <v>40295</v>
          </cell>
          <cell r="C1946">
            <v>4</v>
          </cell>
        </row>
        <row r="1947">
          <cell r="B1947">
            <v>40296</v>
          </cell>
          <cell r="C1947">
            <v>4</v>
          </cell>
        </row>
        <row r="1948">
          <cell r="B1948">
            <v>40297</v>
          </cell>
          <cell r="C1948">
            <v>4</v>
          </cell>
        </row>
        <row r="1949">
          <cell r="B1949">
            <v>40298</v>
          </cell>
          <cell r="C1949">
            <v>4</v>
          </cell>
        </row>
        <row r="1950">
          <cell r="B1950">
            <v>40299</v>
          </cell>
          <cell r="C1950">
            <v>5</v>
          </cell>
        </row>
        <row r="1951">
          <cell r="B1951">
            <v>40300</v>
          </cell>
          <cell r="C1951">
            <v>5</v>
          </cell>
        </row>
        <row r="1952">
          <cell r="B1952">
            <v>40301</v>
          </cell>
          <cell r="C1952">
            <v>5</v>
          </cell>
        </row>
        <row r="1953">
          <cell r="B1953">
            <v>40302</v>
          </cell>
          <cell r="C1953">
            <v>5</v>
          </cell>
        </row>
        <row r="1954">
          <cell r="B1954">
            <v>40303</v>
          </cell>
          <cell r="C1954">
            <v>5</v>
          </cell>
        </row>
        <row r="1955">
          <cell r="B1955">
            <v>40304</v>
          </cell>
          <cell r="C1955">
            <v>5</v>
          </cell>
        </row>
        <row r="1956">
          <cell r="B1956">
            <v>40305</v>
          </cell>
          <cell r="C1956">
            <v>5</v>
          </cell>
        </row>
        <row r="1957">
          <cell r="B1957">
            <v>40306</v>
          </cell>
          <cell r="C1957">
            <v>5</v>
          </cell>
        </row>
        <row r="1958">
          <cell r="B1958">
            <v>40307</v>
          </cell>
          <cell r="C1958">
            <v>5</v>
          </cell>
        </row>
        <row r="1959">
          <cell r="B1959">
            <v>40308</v>
          </cell>
          <cell r="C1959">
            <v>5</v>
          </cell>
        </row>
        <row r="1960">
          <cell r="B1960">
            <v>40309</v>
          </cell>
          <cell r="C1960">
            <v>5</v>
          </cell>
        </row>
        <row r="1961">
          <cell r="B1961">
            <v>40310</v>
          </cell>
          <cell r="C1961">
            <v>5</v>
          </cell>
        </row>
        <row r="1962">
          <cell r="B1962">
            <v>40311</v>
          </cell>
          <cell r="C1962">
            <v>5</v>
          </cell>
        </row>
        <row r="1963">
          <cell r="B1963">
            <v>40312</v>
          </cell>
          <cell r="C1963">
            <v>5</v>
          </cell>
        </row>
        <row r="1964">
          <cell r="B1964">
            <v>40313</v>
          </cell>
          <cell r="C1964">
            <v>5</v>
          </cell>
        </row>
        <row r="1965">
          <cell r="B1965">
            <v>40314</v>
          </cell>
          <cell r="C1965">
            <v>5</v>
          </cell>
        </row>
        <row r="1966">
          <cell r="B1966">
            <v>40315</v>
          </cell>
          <cell r="C1966">
            <v>5</v>
          </cell>
        </row>
        <row r="1967">
          <cell r="B1967">
            <v>40316</v>
          </cell>
          <cell r="C1967">
            <v>5</v>
          </cell>
        </row>
        <row r="1968">
          <cell r="B1968">
            <v>40317</v>
          </cell>
          <cell r="C1968">
            <v>5</v>
          </cell>
        </row>
        <row r="1969">
          <cell r="B1969">
            <v>40318</v>
          </cell>
          <cell r="C1969">
            <v>5</v>
          </cell>
        </row>
        <row r="1970">
          <cell r="B1970">
            <v>40319</v>
          </cell>
          <cell r="C1970">
            <v>5</v>
          </cell>
        </row>
        <row r="1971">
          <cell r="B1971">
            <v>40320</v>
          </cell>
          <cell r="C1971">
            <v>5</v>
          </cell>
        </row>
        <row r="1972">
          <cell r="B1972">
            <v>40321</v>
          </cell>
          <cell r="C1972">
            <v>5</v>
          </cell>
        </row>
        <row r="1973">
          <cell r="B1973">
            <v>40322</v>
          </cell>
          <cell r="C1973">
            <v>5</v>
          </cell>
        </row>
        <row r="1974">
          <cell r="B1974">
            <v>40323</v>
          </cell>
          <cell r="C1974">
            <v>5</v>
          </cell>
        </row>
        <row r="1975">
          <cell r="B1975">
            <v>40324</v>
          </cell>
          <cell r="C1975">
            <v>5</v>
          </cell>
        </row>
        <row r="1976">
          <cell r="B1976">
            <v>40325</v>
          </cell>
          <cell r="C1976">
            <v>5</v>
          </cell>
        </row>
        <row r="1977">
          <cell r="B1977">
            <v>40326</v>
          </cell>
          <cell r="C1977">
            <v>5</v>
          </cell>
        </row>
        <row r="1978">
          <cell r="B1978">
            <v>40327</v>
          </cell>
          <cell r="C1978">
            <v>5</v>
          </cell>
        </row>
        <row r="1979">
          <cell r="B1979">
            <v>40328</v>
          </cell>
          <cell r="C1979">
            <v>5</v>
          </cell>
        </row>
        <row r="1980">
          <cell r="B1980">
            <v>40329</v>
          </cell>
          <cell r="C1980">
            <v>5</v>
          </cell>
        </row>
        <row r="1981">
          <cell r="B1981">
            <v>40330</v>
          </cell>
          <cell r="C1981">
            <v>6</v>
          </cell>
        </row>
        <row r="1982">
          <cell r="B1982">
            <v>40331</v>
          </cell>
          <cell r="C1982">
            <v>6</v>
          </cell>
        </row>
        <row r="1983">
          <cell r="B1983">
            <v>40332</v>
          </cell>
          <cell r="C1983">
            <v>6</v>
          </cell>
        </row>
        <row r="1984">
          <cell r="B1984">
            <v>40333</v>
          </cell>
          <cell r="C1984">
            <v>6</v>
          </cell>
        </row>
        <row r="1985">
          <cell r="B1985">
            <v>40334</v>
          </cell>
          <cell r="C1985">
            <v>6</v>
          </cell>
        </row>
        <row r="1986">
          <cell r="B1986">
            <v>40335</v>
          </cell>
          <cell r="C1986">
            <v>6</v>
          </cell>
        </row>
        <row r="1987">
          <cell r="B1987">
            <v>40336</v>
          </cell>
          <cell r="C1987">
            <v>6</v>
          </cell>
        </row>
        <row r="1988">
          <cell r="B1988">
            <v>40337</v>
          </cell>
          <cell r="C1988">
            <v>6</v>
          </cell>
        </row>
        <row r="1989">
          <cell r="B1989">
            <v>40338</v>
          </cell>
          <cell r="C1989">
            <v>6</v>
          </cell>
        </row>
        <row r="1990">
          <cell r="B1990">
            <v>40339</v>
          </cell>
          <cell r="C1990">
            <v>6</v>
          </cell>
        </row>
        <row r="1991">
          <cell r="B1991">
            <v>40340</v>
          </cell>
          <cell r="C1991">
            <v>6</v>
          </cell>
        </row>
        <row r="1992">
          <cell r="B1992">
            <v>40341</v>
          </cell>
          <cell r="C1992">
            <v>6</v>
          </cell>
        </row>
        <row r="1993">
          <cell r="B1993">
            <v>40342</v>
          </cell>
          <cell r="C1993">
            <v>6</v>
          </cell>
        </row>
        <row r="1994">
          <cell r="B1994">
            <v>40343</v>
          </cell>
          <cell r="C1994">
            <v>6</v>
          </cell>
        </row>
        <row r="1995">
          <cell r="B1995">
            <v>40344</v>
          </cell>
          <cell r="C1995">
            <v>6</v>
          </cell>
        </row>
        <row r="1996">
          <cell r="B1996">
            <v>40345</v>
          </cell>
          <cell r="C1996">
            <v>6</v>
          </cell>
        </row>
        <row r="1997">
          <cell r="B1997">
            <v>40346</v>
          </cell>
          <cell r="C1997">
            <v>6</v>
          </cell>
        </row>
        <row r="1998">
          <cell r="B1998">
            <v>40347</v>
          </cell>
          <cell r="C1998">
            <v>6</v>
          </cell>
        </row>
        <row r="1999">
          <cell r="B1999">
            <v>40348</v>
          </cell>
          <cell r="C1999">
            <v>6</v>
          </cell>
        </row>
        <row r="2000">
          <cell r="B2000">
            <v>40349</v>
          </cell>
          <cell r="C2000">
            <v>6</v>
          </cell>
        </row>
        <row r="2001">
          <cell r="B2001">
            <v>40350</v>
          </cell>
          <cell r="C2001">
            <v>6</v>
          </cell>
        </row>
        <row r="2002">
          <cell r="B2002">
            <v>40351</v>
          </cell>
          <cell r="C2002">
            <v>6</v>
          </cell>
        </row>
        <row r="2003">
          <cell r="B2003">
            <v>40352</v>
          </cell>
          <cell r="C2003">
            <v>6</v>
          </cell>
        </row>
        <row r="2004">
          <cell r="B2004">
            <v>40353</v>
          </cell>
          <cell r="C2004">
            <v>6</v>
          </cell>
        </row>
        <row r="2005">
          <cell r="B2005">
            <v>40354</v>
          </cell>
          <cell r="C2005">
            <v>6</v>
          </cell>
        </row>
        <row r="2006">
          <cell r="B2006">
            <v>40355</v>
          </cell>
          <cell r="C2006">
            <v>6</v>
          </cell>
        </row>
        <row r="2007">
          <cell r="B2007">
            <v>40356</v>
          </cell>
          <cell r="C2007">
            <v>6</v>
          </cell>
        </row>
        <row r="2008">
          <cell r="B2008">
            <v>40357</v>
          </cell>
          <cell r="C2008">
            <v>6</v>
          </cell>
        </row>
        <row r="2009">
          <cell r="B2009">
            <v>40358</v>
          </cell>
          <cell r="C2009">
            <v>6</v>
          </cell>
        </row>
        <row r="2010">
          <cell r="B2010">
            <v>40359</v>
          </cell>
          <cell r="C2010">
            <v>6</v>
          </cell>
        </row>
        <row r="2011">
          <cell r="B2011">
            <v>40360</v>
          </cell>
          <cell r="C2011">
            <v>7</v>
          </cell>
        </row>
        <row r="2012">
          <cell r="B2012">
            <v>40361</v>
          </cell>
          <cell r="C2012">
            <v>7</v>
          </cell>
        </row>
        <row r="2013">
          <cell r="B2013">
            <v>40362</v>
          </cell>
          <cell r="C2013">
            <v>7</v>
          </cell>
        </row>
        <row r="2014">
          <cell r="B2014">
            <v>40363</v>
          </cell>
          <cell r="C2014">
            <v>7</v>
          </cell>
        </row>
        <row r="2015">
          <cell r="B2015">
            <v>40364</v>
          </cell>
          <cell r="C2015">
            <v>7</v>
          </cell>
        </row>
        <row r="2016">
          <cell r="B2016">
            <v>40365</v>
          </cell>
          <cell r="C2016">
            <v>7</v>
          </cell>
        </row>
        <row r="2017">
          <cell r="B2017">
            <v>40366</v>
          </cell>
          <cell r="C2017">
            <v>7</v>
          </cell>
        </row>
        <row r="2018">
          <cell r="B2018">
            <v>40367</v>
          </cell>
          <cell r="C2018">
            <v>7</v>
          </cell>
        </row>
        <row r="2019">
          <cell r="B2019">
            <v>40368</v>
          </cell>
          <cell r="C2019">
            <v>7</v>
          </cell>
        </row>
        <row r="2020">
          <cell r="B2020">
            <v>40369</v>
          </cell>
          <cell r="C2020">
            <v>7</v>
          </cell>
        </row>
        <row r="2021">
          <cell r="B2021">
            <v>40370</v>
          </cell>
          <cell r="C2021">
            <v>7</v>
          </cell>
        </row>
        <row r="2022">
          <cell r="B2022">
            <v>40371</v>
          </cell>
          <cell r="C2022">
            <v>7</v>
          </cell>
        </row>
        <row r="2023">
          <cell r="B2023">
            <v>40372</v>
          </cell>
          <cell r="C2023">
            <v>7</v>
          </cell>
        </row>
        <row r="2024">
          <cell r="B2024">
            <v>40373</v>
          </cell>
          <cell r="C2024">
            <v>7</v>
          </cell>
        </row>
        <row r="2025">
          <cell r="B2025">
            <v>40374</v>
          </cell>
          <cell r="C2025">
            <v>7</v>
          </cell>
        </row>
        <row r="2026">
          <cell r="B2026">
            <v>40375</v>
          </cell>
          <cell r="C2026">
            <v>7</v>
          </cell>
        </row>
        <row r="2027">
          <cell r="B2027">
            <v>40376</v>
          </cell>
          <cell r="C2027">
            <v>7</v>
          </cell>
        </row>
        <row r="2028">
          <cell r="B2028">
            <v>40377</v>
          </cell>
          <cell r="C2028">
            <v>7</v>
          </cell>
        </row>
        <row r="2029">
          <cell r="B2029">
            <v>40378</v>
          </cell>
          <cell r="C2029">
            <v>7</v>
          </cell>
        </row>
        <row r="2030">
          <cell r="B2030">
            <v>40379</v>
          </cell>
          <cell r="C2030">
            <v>7</v>
          </cell>
        </row>
        <row r="2031">
          <cell r="B2031">
            <v>40380</v>
          </cell>
          <cell r="C2031">
            <v>7</v>
          </cell>
        </row>
        <row r="2032">
          <cell r="B2032">
            <v>40381</v>
          </cell>
          <cell r="C2032">
            <v>7</v>
          </cell>
        </row>
        <row r="2033">
          <cell r="B2033">
            <v>40382</v>
          </cell>
          <cell r="C2033">
            <v>7</v>
          </cell>
        </row>
        <row r="2034">
          <cell r="B2034">
            <v>40383</v>
          </cell>
          <cell r="C2034">
            <v>7</v>
          </cell>
        </row>
        <row r="2035">
          <cell r="B2035">
            <v>40384</v>
          </cell>
          <cell r="C2035">
            <v>7</v>
          </cell>
        </row>
        <row r="2036">
          <cell r="B2036">
            <v>40385</v>
          </cell>
          <cell r="C2036">
            <v>7</v>
          </cell>
        </row>
        <row r="2037">
          <cell r="B2037">
            <v>40386</v>
          </cell>
          <cell r="C2037">
            <v>7</v>
          </cell>
        </row>
        <row r="2038">
          <cell r="B2038">
            <v>40387</v>
          </cell>
          <cell r="C2038">
            <v>7</v>
          </cell>
        </row>
        <row r="2039">
          <cell r="B2039">
            <v>40388</v>
          </cell>
          <cell r="C2039">
            <v>7</v>
          </cell>
        </row>
        <row r="2040">
          <cell r="B2040">
            <v>40389</v>
          </cell>
          <cell r="C2040">
            <v>7</v>
          </cell>
        </row>
        <row r="2041">
          <cell r="B2041">
            <v>40390</v>
          </cell>
          <cell r="C2041">
            <v>7</v>
          </cell>
        </row>
        <row r="2042">
          <cell r="B2042">
            <v>40391</v>
          </cell>
          <cell r="C2042">
            <v>8</v>
          </cell>
        </row>
        <row r="2043">
          <cell r="B2043">
            <v>40392</v>
          </cell>
          <cell r="C2043">
            <v>8</v>
          </cell>
        </row>
        <row r="2044">
          <cell r="B2044">
            <v>40393</v>
          </cell>
          <cell r="C2044">
            <v>8</v>
          </cell>
        </row>
        <row r="2045">
          <cell r="B2045">
            <v>40394</v>
          </cell>
          <cell r="C2045">
            <v>8</v>
          </cell>
        </row>
        <row r="2046">
          <cell r="B2046">
            <v>40395</v>
          </cell>
          <cell r="C2046">
            <v>8</v>
          </cell>
        </row>
        <row r="2047">
          <cell r="B2047">
            <v>40396</v>
          </cell>
          <cell r="C2047">
            <v>8</v>
          </cell>
        </row>
        <row r="2048">
          <cell r="B2048">
            <v>40397</v>
          </cell>
          <cell r="C2048">
            <v>8</v>
          </cell>
        </row>
        <row r="2049">
          <cell r="B2049">
            <v>40398</v>
          </cell>
          <cell r="C2049">
            <v>8</v>
          </cell>
        </row>
        <row r="2050">
          <cell r="B2050">
            <v>40399</v>
          </cell>
          <cell r="C2050">
            <v>8</v>
          </cell>
        </row>
        <row r="2051">
          <cell r="B2051">
            <v>40400</v>
          </cell>
          <cell r="C2051">
            <v>8</v>
          </cell>
        </row>
        <row r="2052">
          <cell r="B2052">
            <v>40401</v>
          </cell>
          <cell r="C2052">
            <v>8</v>
          </cell>
        </row>
        <row r="2053">
          <cell r="B2053">
            <v>40402</v>
          </cell>
          <cell r="C2053">
            <v>8</v>
          </cell>
        </row>
        <row r="2054">
          <cell r="B2054">
            <v>40403</v>
          </cell>
          <cell r="C2054">
            <v>8</v>
          </cell>
        </row>
        <row r="2055">
          <cell r="B2055">
            <v>40404</v>
          </cell>
          <cell r="C2055">
            <v>8</v>
          </cell>
        </row>
        <row r="2056">
          <cell r="B2056">
            <v>40405</v>
          </cell>
          <cell r="C2056">
            <v>8</v>
          </cell>
        </row>
        <row r="2057">
          <cell r="B2057">
            <v>40406</v>
          </cell>
          <cell r="C2057">
            <v>8</v>
          </cell>
        </row>
        <row r="2058">
          <cell r="B2058">
            <v>40407</v>
          </cell>
          <cell r="C2058">
            <v>8</v>
          </cell>
        </row>
        <row r="2059">
          <cell r="B2059">
            <v>40408</v>
          </cell>
          <cell r="C2059">
            <v>8</v>
          </cell>
        </row>
        <row r="2060">
          <cell r="B2060">
            <v>40409</v>
          </cell>
          <cell r="C2060">
            <v>8</v>
          </cell>
        </row>
        <row r="2061">
          <cell r="B2061">
            <v>40410</v>
          </cell>
          <cell r="C2061">
            <v>8</v>
          </cell>
        </row>
        <row r="2062">
          <cell r="B2062">
            <v>40411</v>
          </cell>
          <cell r="C2062">
            <v>8</v>
          </cell>
        </row>
        <row r="2063">
          <cell r="B2063">
            <v>40412</v>
          </cell>
          <cell r="C2063">
            <v>8</v>
          </cell>
        </row>
        <row r="2064">
          <cell r="B2064">
            <v>40413</v>
          </cell>
          <cell r="C2064">
            <v>8</v>
          </cell>
        </row>
        <row r="2065">
          <cell r="B2065">
            <v>40414</v>
          </cell>
          <cell r="C2065">
            <v>8</v>
          </cell>
        </row>
        <row r="2066">
          <cell r="B2066">
            <v>40415</v>
          </cell>
          <cell r="C2066">
            <v>8</v>
          </cell>
        </row>
        <row r="2067">
          <cell r="B2067">
            <v>40416</v>
          </cell>
          <cell r="C2067">
            <v>8</v>
          </cell>
        </row>
        <row r="2068">
          <cell r="B2068">
            <v>40417</v>
          </cell>
          <cell r="C2068">
            <v>8</v>
          </cell>
        </row>
        <row r="2069">
          <cell r="B2069">
            <v>40418</v>
          </cell>
          <cell r="C2069">
            <v>8</v>
          </cell>
        </row>
        <row r="2070">
          <cell r="B2070">
            <v>40419</v>
          </cell>
          <cell r="C2070">
            <v>8</v>
          </cell>
        </row>
        <row r="2071">
          <cell r="B2071">
            <v>40420</v>
          </cell>
          <cell r="C2071">
            <v>8</v>
          </cell>
        </row>
        <row r="2072">
          <cell r="B2072">
            <v>40421</v>
          </cell>
          <cell r="C2072">
            <v>8</v>
          </cell>
        </row>
        <row r="2073">
          <cell r="B2073">
            <v>40422</v>
          </cell>
          <cell r="C2073">
            <v>9</v>
          </cell>
        </row>
        <row r="2074">
          <cell r="B2074">
            <v>40423</v>
          </cell>
          <cell r="C2074">
            <v>9</v>
          </cell>
        </row>
        <row r="2075">
          <cell r="B2075">
            <v>40424</v>
          </cell>
          <cell r="C2075">
            <v>9</v>
          </cell>
        </row>
        <row r="2076">
          <cell r="B2076">
            <v>40425</v>
          </cell>
          <cell r="C2076">
            <v>9</v>
          </cell>
        </row>
        <row r="2077">
          <cell r="B2077">
            <v>40426</v>
          </cell>
          <cell r="C2077">
            <v>9</v>
          </cell>
        </row>
        <row r="2078">
          <cell r="B2078">
            <v>40427</v>
          </cell>
          <cell r="C2078">
            <v>9</v>
          </cell>
        </row>
        <row r="2079">
          <cell r="B2079">
            <v>40428</v>
          </cell>
          <cell r="C2079">
            <v>9</v>
          </cell>
        </row>
        <row r="2080">
          <cell r="B2080">
            <v>40429</v>
          </cell>
          <cell r="C2080">
            <v>9</v>
          </cell>
        </row>
        <row r="2081">
          <cell r="B2081">
            <v>40430</v>
          </cell>
          <cell r="C2081">
            <v>9</v>
          </cell>
        </row>
        <row r="2082">
          <cell r="B2082">
            <v>40431</v>
          </cell>
          <cell r="C2082">
            <v>9</v>
          </cell>
        </row>
        <row r="2083">
          <cell r="B2083">
            <v>40432</v>
          </cell>
          <cell r="C2083">
            <v>9</v>
          </cell>
        </row>
        <row r="2084">
          <cell r="B2084">
            <v>40433</v>
          </cell>
          <cell r="C2084">
            <v>9</v>
          </cell>
        </row>
        <row r="2085">
          <cell r="B2085">
            <v>40434</v>
          </cell>
          <cell r="C2085">
            <v>9</v>
          </cell>
        </row>
        <row r="2086">
          <cell r="B2086">
            <v>40435</v>
          </cell>
          <cell r="C2086">
            <v>9</v>
          </cell>
        </row>
        <row r="2087">
          <cell r="B2087">
            <v>40436</v>
          </cell>
          <cell r="C2087">
            <v>9</v>
          </cell>
        </row>
        <row r="2088">
          <cell r="B2088">
            <v>40437</v>
          </cell>
          <cell r="C2088">
            <v>9</v>
          </cell>
        </row>
        <row r="2089">
          <cell r="B2089">
            <v>40438</v>
          </cell>
          <cell r="C2089">
            <v>9</v>
          </cell>
        </row>
        <row r="2090">
          <cell r="B2090">
            <v>40439</v>
          </cell>
          <cell r="C2090">
            <v>9</v>
          </cell>
        </row>
        <row r="2091">
          <cell r="B2091">
            <v>40440</v>
          </cell>
          <cell r="C2091">
            <v>9</v>
          </cell>
        </row>
        <row r="2092">
          <cell r="B2092">
            <v>40441</v>
          </cell>
          <cell r="C2092">
            <v>9</v>
          </cell>
        </row>
        <row r="2093">
          <cell r="B2093">
            <v>40442</v>
          </cell>
          <cell r="C2093">
            <v>9</v>
          </cell>
        </row>
        <row r="2094">
          <cell r="B2094">
            <v>40443</v>
          </cell>
          <cell r="C2094">
            <v>9</v>
          </cell>
        </row>
        <row r="2095">
          <cell r="B2095">
            <v>40444</v>
          </cell>
          <cell r="C2095">
            <v>9</v>
          </cell>
        </row>
        <row r="2096">
          <cell r="B2096">
            <v>40445</v>
          </cell>
          <cell r="C2096">
            <v>9</v>
          </cell>
        </row>
        <row r="2097">
          <cell r="B2097">
            <v>40446</v>
          </cell>
          <cell r="C2097">
            <v>9</v>
          </cell>
        </row>
        <row r="2098">
          <cell r="B2098">
            <v>40447</v>
          </cell>
          <cell r="C2098">
            <v>9</v>
          </cell>
        </row>
        <row r="2099">
          <cell r="B2099">
            <v>40448</v>
          </cell>
          <cell r="C2099">
            <v>9</v>
          </cell>
        </row>
        <row r="2100">
          <cell r="B2100">
            <v>40449</v>
          </cell>
          <cell r="C2100">
            <v>9</v>
          </cell>
        </row>
        <row r="2101">
          <cell r="B2101">
            <v>40450</v>
          </cell>
          <cell r="C2101">
            <v>9</v>
          </cell>
        </row>
        <row r="2102">
          <cell r="B2102">
            <v>40451</v>
          </cell>
          <cell r="C2102">
            <v>9</v>
          </cell>
        </row>
        <row r="2103">
          <cell r="B2103">
            <v>40452</v>
          </cell>
          <cell r="C2103">
            <v>10</v>
          </cell>
        </row>
        <row r="2104">
          <cell r="B2104">
            <v>40453</v>
          </cell>
          <cell r="C2104">
            <v>10</v>
          </cell>
        </row>
        <row r="2105">
          <cell r="B2105">
            <v>40454</v>
          </cell>
          <cell r="C2105">
            <v>10</v>
          </cell>
        </row>
        <row r="2106">
          <cell r="B2106">
            <v>40455</v>
          </cell>
          <cell r="C2106">
            <v>10</v>
          </cell>
        </row>
        <row r="2107">
          <cell r="B2107">
            <v>40456</v>
          </cell>
          <cell r="C2107">
            <v>10</v>
          </cell>
        </row>
        <row r="2108">
          <cell r="B2108">
            <v>40457</v>
          </cell>
          <cell r="C2108">
            <v>10</v>
          </cell>
        </row>
        <row r="2109">
          <cell r="B2109">
            <v>40458</v>
          </cell>
          <cell r="C2109">
            <v>10</v>
          </cell>
        </row>
        <row r="2110">
          <cell r="B2110">
            <v>40459</v>
          </cell>
          <cell r="C2110">
            <v>10</v>
          </cell>
        </row>
        <row r="2111">
          <cell r="B2111">
            <v>40460</v>
          </cell>
          <cell r="C2111">
            <v>10</v>
          </cell>
        </row>
        <row r="2112">
          <cell r="B2112">
            <v>40461</v>
          </cell>
          <cell r="C2112">
            <v>10</v>
          </cell>
        </row>
        <row r="2113">
          <cell r="B2113">
            <v>40462</v>
          </cell>
          <cell r="C2113">
            <v>10</v>
          </cell>
        </row>
        <row r="2114">
          <cell r="B2114">
            <v>40463</v>
          </cell>
          <cell r="C2114">
            <v>10</v>
          </cell>
        </row>
        <row r="2115">
          <cell r="B2115">
            <v>40464</v>
          </cell>
          <cell r="C2115">
            <v>10</v>
          </cell>
        </row>
        <row r="2116">
          <cell r="B2116">
            <v>40465</v>
          </cell>
          <cell r="C2116">
            <v>10</v>
          </cell>
        </row>
        <row r="2117">
          <cell r="B2117">
            <v>40466</v>
          </cell>
          <cell r="C2117">
            <v>10</v>
          </cell>
        </row>
        <row r="2118">
          <cell r="B2118">
            <v>40467</v>
          </cell>
          <cell r="C2118">
            <v>10</v>
          </cell>
        </row>
        <row r="2119">
          <cell r="B2119">
            <v>40468</v>
          </cell>
          <cell r="C2119">
            <v>10</v>
          </cell>
        </row>
        <row r="2120">
          <cell r="B2120">
            <v>40469</v>
          </cell>
          <cell r="C2120">
            <v>10</v>
          </cell>
        </row>
        <row r="2121">
          <cell r="B2121">
            <v>40470</v>
          </cell>
          <cell r="C2121">
            <v>10</v>
          </cell>
        </row>
        <row r="2122">
          <cell r="B2122">
            <v>40471</v>
          </cell>
          <cell r="C2122">
            <v>10</v>
          </cell>
        </row>
        <row r="2123">
          <cell r="B2123">
            <v>40472</v>
          </cell>
          <cell r="C2123">
            <v>10</v>
          </cell>
        </row>
        <row r="2124">
          <cell r="B2124">
            <v>40473</v>
          </cell>
          <cell r="C2124">
            <v>10</v>
          </cell>
        </row>
        <row r="2125">
          <cell r="B2125">
            <v>40474</v>
          </cell>
          <cell r="C2125">
            <v>10</v>
          </cell>
        </row>
        <row r="2126">
          <cell r="B2126">
            <v>40475</v>
          </cell>
          <cell r="C2126">
            <v>10</v>
          </cell>
        </row>
        <row r="2127">
          <cell r="B2127">
            <v>40476</v>
          </cell>
          <cell r="C2127">
            <v>10</v>
          </cell>
        </row>
        <row r="2128">
          <cell r="B2128">
            <v>40477</v>
          </cell>
          <cell r="C2128">
            <v>10</v>
          </cell>
        </row>
        <row r="2129">
          <cell r="B2129">
            <v>40478</v>
          </cell>
          <cell r="C2129">
            <v>10</v>
          </cell>
        </row>
        <row r="2130">
          <cell r="B2130">
            <v>40479</v>
          </cell>
          <cell r="C2130">
            <v>10</v>
          </cell>
        </row>
        <row r="2131">
          <cell r="B2131">
            <v>40480</v>
          </cell>
          <cell r="C2131">
            <v>10</v>
          </cell>
        </row>
        <row r="2132">
          <cell r="B2132">
            <v>40481</v>
          </cell>
          <cell r="C2132">
            <v>10</v>
          </cell>
        </row>
        <row r="2133">
          <cell r="B2133">
            <v>40482</v>
          </cell>
          <cell r="C2133">
            <v>10</v>
          </cell>
        </row>
        <row r="2134">
          <cell r="B2134">
            <v>40483</v>
          </cell>
          <cell r="C2134">
            <v>11</v>
          </cell>
        </row>
        <row r="2135">
          <cell r="B2135">
            <v>40484</v>
          </cell>
          <cell r="C2135">
            <v>11</v>
          </cell>
        </row>
        <row r="2136">
          <cell r="B2136">
            <v>40485</v>
          </cell>
          <cell r="C2136">
            <v>11</v>
          </cell>
        </row>
        <row r="2137">
          <cell r="B2137">
            <v>40486</v>
          </cell>
          <cell r="C2137">
            <v>11</v>
          </cell>
        </row>
        <row r="2138">
          <cell r="B2138">
            <v>40487</v>
          </cell>
          <cell r="C2138">
            <v>11</v>
          </cell>
        </row>
        <row r="2139">
          <cell r="B2139">
            <v>40488</v>
          </cell>
          <cell r="C2139">
            <v>11</v>
          </cell>
        </row>
        <row r="2140">
          <cell r="B2140">
            <v>40489</v>
          </cell>
          <cell r="C2140">
            <v>11</v>
          </cell>
        </row>
        <row r="2141">
          <cell r="B2141">
            <v>40490</v>
          </cell>
          <cell r="C2141">
            <v>11</v>
          </cell>
        </row>
        <row r="2142">
          <cell r="B2142">
            <v>40491</v>
          </cell>
          <cell r="C2142">
            <v>11</v>
          </cell>
        </row>
        <row r="2143">
          <cell r="B2143">
            <v>40492</v>
          </cell>
          <cell r="C2143">
            <v>11</v>
          </cell>
        </row>
        <row r="2144">
          <cell r="B2144">
            <v>40493</v>
          </cell>
          <cell r="C2144">
            <v>11</v>
          </cell>
        </row>
        <row r="2145">
          <cell r="B2145">
            <v>40494</v>
          </cell>
          <cell r="C2145">
            <v>11</v>
          </cell>
        </row>
        <row r="2146">
          <cell r="B2146">
            <v>40495</v>
          </cell>
          <cell r="C2146">
            <v>11</v>
          </cell>
        </row>
        <row r="2147">
          <cell r="B2147">
            <v>40496</v>
          </cell>
          <cell r="C2147">
            <v>11</v>
          </cell>
        </row>
        <row r="2148">
          <cell r="B2148">
            <v>40497</v>
          </cell>
          <cell r="C2148">
            <v>11</v>
          </cell>
        </row>
        <row r="2149">
          <cell r="B2149">
            <v>40498</v>
          </cell>
          <cell r="C2149">
            <v>11</v>
          </cell>
        </row>
        <row r="2150">
          <cell r="B2150">
            <v>40499</v>
          </cell>
          <cell r="C2150">
            <v>11</v>
          </cell>
        </row>
        <row r="2151">
          <cell r="B2151">
            <v>40500</v>
          </cell>
          <cell r="C2151">
            <v>11</v>
          </cell>
        </row>
        <row r="2152">
          <cell r="B2152">
            <v>40501</v>
          </cell>
          <cell r="C2152">
            <v>11</v>
          </cell>
        </row>
        <row r="2153">
          <cell r="B2153">
            <v>40502</v>
          </cell>
          <cell r="C2153">
            <v>11</v>
          </cell>
        </row>
        <row r="2154">
          <cell r="B2154">
            <v>40503</v>
          </cell>
          <cell r="C2154">
            <v>11</v>
          </cell>
        </row>
        <row r="2155">
          <cell r="B2155">
            <v>40504</v>
          </cell>
          <cell r="C2155">
            <v>11</v>
          </cell>
        </row>
        <row r="2156">
          <cell r="B2156">
            <v>40505</v>
          </cell>
          <cell r="C2156">
            <v>11</v>
          </cell>
        </row>
        <row r="2157">
          <cell r="B2157">
            <v>40506</v>
          </cell>
          <cell r="C2157">
            <v>11</v>
          </cell>
        </row>
        <row r="2158">
          <cell r="B2158">
            <v>40507</v>
          </cell>
          <cell r="C2158">
            <v>11</v>
          </cell>
        </row>
        <row r="2159">
          <cell r="B2159">
            <v>40508</v>
          </cell>
          <cell r="C2159">
            <v>11</v>
          </cell>
        </row>
        <row r="2160">
          <cell r="B2160">
            <v>40509</v>
          </cell>
          <cell r="C2160">
            <v>11</v>
          </cell>
        </row>
        <row r="2161">
          <cell r="B2161">
            <v>40510</v>
          </cell>
          <cell r="C2161">
            <v>11</v>
          </cell>
        </row>
        <row r="2162">
          <cell r="B2162">
            <v>40511</v>
          </cell>
          <cell r="C2162">
            <v>11</v>
          </cell>
        </row>
        <row r="2163">
          <cell r="B2163">
            <v>40512</v>
          </cell>
          <cell r="C2163">
            <v>11</v>
          </cell>
        </row>
        <row r="2164">
          <cell r="B2164">
            <v>40513</v>
          </cell>
          <cell r="C2164">
            <v>12</v>
          </cell>
        </row>
        <row r="2165">
          <cell r="B2165">
            <v>40514</v>
          </cell>
          <cell r="C2165">
            <v>12</v>
          </cell>
        </row>
        <row r="2166">
          <cell r="B2166">
            <v>40515</v>
          </cell>
          <cell r="C2166">
            <v>12</v>
          </cell>
        </row>
        <row r="2167">
          <cell r="B2167">
            <v>40516</v>
          </cell>
          <cell r="C2167">
            <v>12</v>
          </cell>
        </row>
        <row r="2168">
          <cell r="B2168">
            <v>40517</v>
          </cell>
          <cell r="C2168">
            <v>12</v>
          </cell>
        </row>
        <row r="2169">
          <cell r="B2169">
            <v>40518</v>
          </cell>
          <cell r="C2169">
            <v>12</v>
          </cell>
        </row>
        <row r="2170">
          <cell r="B2170">
            <v>40519</v>
          </cell>
          <cell r="C2170">
            <v>12</v>
          </cell>
        </row>
        <row r="2171">
          <cell r="B2171">
            <v>40520</v>
          </cell>
          <cell r="C2171">
            <v>12</v>
          </cell>
        </row>
        <row r="2172">
          <cell r="B2172">
            <v>40521</v>
          </cell>
          <cell r="C2172">
            <v>12</v>
          </cell>
        </row>
        <row r="2173">
          <cell r="B2173">
            <v>40522</v>
          </cell>
          <cell r="C2173">
            <v>12</v>
          </cell>
        </row>
        <row r="2174">
          <cell r="B2174">
            <v>40523</v>
          </cell>
          <cell r="C2174">
            <v>12</v>
          </cell>
        </row>
        <row r="2175">
          <cell r="B2175">
            <v>40524</v>
          </cell>
          <cell r="C2175">
            <v>12</v>
          </cell>
        </row>
        <row r="2176">
          <cell r="B2176">
            <v>40525</v>
          </cell>
          <cell r="C2176">
            <v>12</v>
          </cell>
        </row>
        <row r="2177">
          <cell r="B2177">
            <v>40526</v>
          </cell>
          <cell r="C2177">
            <v>12</v>
          </cell>
        </row>
        <row r="2178">
          <cell r="B2178">
            <v>40527</v>
          </cell>
          <cell r="C2178">
            <v>12</v>
          </cell>
        </row>
        <row r="2179">
          <cell r="B2179">
            <v>40528</v>
          </cell>
          <cell r="C2179">
            <v>12</v>
          </cell>
        </row>
        <row r="2180">
          <cell r="B2180">
            <v>40529</v>
          </cell>
          <cell r="C2180">
            <v>12</v>
          </cell>
        </row>
        <row r="2181">
          <cell r="B2181">
            <v>40530</v>
          </cell>
          <cell r="C2181">
            <v>12</v>
          </cell>
        </row>
        <row r="2182">
          <cell r="B2182">
            <v>40531</v>
          </cell>
          <cell r="C2182">
            <v>12</v>
          </cell>
        </row>
        <row r="2183">
          <cell r="B2183">
            <v>40532</v>
          </cell>
          <cell r="C2183">
            <v>12</v>
          </cell>
        </row>
        <row r="2184">
          <cell r="B2184">
            <v>40533</v>
          </cell>
          <cell r="C2184">
            <v>12</v>
          </cell>
        </row>
        <row r="2185">
          <cell r="B2185">
            <v>40534</v>
          </cell>
          <cell r="C2185">
            <v>12</v>
          </cell>
        </row>
        <row r="2186">
          <cell r="B2186">
            <v>40535</v>
          </cell>
          <cell r="C2186">
            <v>12</v>
          </cell>
        </row>
        <row r="2187">
          <cell r="B2187">
            <v>40536</v>
          </cell>
          <cell r="C2187">
            <v>12</v>
          </cell>
        </row>
        <row r="2188">
          <cell r="B2188">
            <v>40537</v>
          </cell>
          <cell r="C2188">
            <v>12</v>
          </cell>
        </row>
        <row r="2189">
          <cell r="B2189">
            <v>40538</v>
          </cell>
          <cell r="C2189">
            <v>12</v>
          </cell>
        </row>
        <row r="2190">
          <cell r="B2190">
            <v>40539</v>
          </cell>
          <cell r="C2190">
            <v>12</v>
          </cell>
        </row>
        <row r="2191">
          <cell r="B2191">
            <v>40540</v>
          </cell>
          <cell r="C2191">
            <v>12</v>
          </cell>
        </row>
        <row r="2192">
          <cell r="B2192">
            <v>40541</v>
          </cell>
          <cell r="C2192">
            <v>12</v>
          </cell>
        </row>
        <row r="2193">
          <cell r="B2193">
            <v>40542</v>
          </cell>
          <cell r="C2193">
            <v>12</v>
          </cell>
        </row>
        <row r="2194">
          <cell r="B2194">
            <v>40543</v>
          </cell>
          <cell r="C2194">
            <v>12</v>
          </cell>
        </row>
        <row r="2195">
          <cell r="B2195">
            <v>40544</v>
          </cell>
          <cell r="C2195">
            <v>1</v>
          </cell>
        </row>
        <row r="2196">
          <cell r="B2196">
            <v>40545</v>
          </cell>
          <cell r="C2196">
            <v>1</v>
          </cell>
        </row>
        <row r="2197">
          <cell r="B2197">
            <v>40546</v>
          </cell>
          <cell r="C2197">
            <v>1</v>
          </cell>
        </row>
        <row r="2198">
          <cell r="B2198">
            <v>40547</v>
          </cell>
          <cell r="C2198">
            <v>1</v>
          </cell>
        </row>
        <row r="2199">
          <cell r="B2199">
            <v>40548</v>
          </cell>
          <cell r="C2199">
            <v>1</v>
          </cell>
        </row>
        <row r="2200">
          <cell r="B2200">
            <v>40549</v>
          </cell>
          <cell r="C2200">
            <v>1</v>
          </cell>
        </row>
        <row r="2201">
          <cell r="B2201">
            <v>40550</v>
          </cell>
          <cell r="C2201">
            <v>1</v>
          </cell>
        </row>
        <row r="2202">
          <cell r="B2202">
            <v>40551</v>
          </cell>
          <cell r="C2202">
            <v>1</v>
          </cell>
        </row>
        <row r="2203">
          <cell r="B2203">
            <v>40552</v>
          </cell>
          <cell r="C2203">
            <v>1</v>
          </cell>
        </row>
        <row r="2204">
          <cell r="B2204">
            <v>40553</v>
          </cell>
          <cell r="C2204">
            <v>1</v>
          </cell>
        </row>
        <row r="2205">
          <cell r="B2205">
            <v>40554</v>
          </cell>
          <cell r="C2205">
            <v>1</v>
          </cell>
        </row>
        <row r="2206">
          <cell r="B2206">
            <v>40555</v>
          </cell>
          <cell r="C2206">
            <v>1</v>
          </cell>
        </row>
        <row r="2207">
          <cell r="B2207">
            <v>40556</v>
          </cell>
          <cell r="C2207">
            <v>1</v>
          </cell>
        </row>
        <row r="2208">
          <cell r="B2208">
            <v>40557</v>
          </cell>
          <cell r="C2208">
            <v>1</v>
          </cell>
        </row>
        <row r="2209">
          <cell r="B2209">
            <v>40558</v>
          </cell>
          <cell r="C2209">
            <v>1</v>
          </cell>
        </row>
        <row r="2210">
          <cell r="B2210">
            <v>40559</v>
          </cell>
          <cell r="C2210">
            <v>1</v>
          </cell>
        </row>
        <row r="2211">
          <cell r="B2211">
            <v>40560</v>
          </cell>
          <cell r="C2211">
            <v>1</v>
          </cell>
        </row>
        <row r="2212">
          <cell r="B2212">
            <v>40561</v>
          </cell>
          <cell r="C2212">
            <v>1</v>
          </cell>
        </row>
        <row r="2213">
          <cell r="B2213">
            <v>40562</v>
          </cell>
          <cell r="C2213">
            <v>1</v>
          </cell>
        </row>
        <row r="2214">
          <cell r="B2214">
            <v>40563</v>
          </cell>
          <cell r="C2214">
            <v>1</v>
          </cell>
        </row>
        <row r="2215">
          <cell r="B2215">
            <v>40564</v>
          </cell>
          <cell r="C2215">
            <v>1</v>
          </cell>
        </row>
        <row r="2216">
          <cell r="B2216">
            <v>40565</v>
          </cell>
          <cell r="C2216">
            <v>1</v>
          </cell>
        </row>
        <row r="2217">
          <cell r="B2217">
            <v>40566</v>
          </cell>
          <cell r="C2217">
            <v>1</v>
          </cell>
        </row>
        <row r="2218">
          <cell r="B2218">
            <v>40567</v>
          </cell>
          <cell r="C2218">
            <v>1</v>
          </cell>
        </row>
        <row r="2219">
          <cell r="B2219">
            <v>40568</v>
          </cell>
          <cell r="C2219">
            <v>1</v>
          </cell>
        </row>
        <row r="2220">
          <cell r="B2220">
            <v>40569</v>
          </cell>
          <cell r="C2220">
            <v>1</v>
          </cell>
        </row>
        <row r="2221">
          <cell r="B2221">
            <v>40570</v>
          </cell>
          <cell r="C2221">
            <v>1</v>
          </cell>
        </row>
        <row r="2222">
          <cell r="B2222">
            <v>40571</v>
          </cell>
          <cell r="C2222">
            <v>1</v>
          </cell>
        </row>
        <row r="2223">
          <cell r="B2223">
            <v>40572</v>
          </cell>
          <cell r="C2223">
            <v>1</v>
          </cell>
        </row>
        <row r="2224">
          <cell r="B2224">
            <v>40573</v>
          </cell>
          <cell r="C2224">
            <v>1</v>
          </cell>
        </row>
        <row r="2225">
          <cell r="B2225">
            <v>40574</v>
          </cell>
          <cell r="C2225">
            <v>1</v>
          </cell>
        </row>
        <row r="2226">
          <cell r="B2226">
            <v>40575</v>
          </cell>
          <cell r="C2226">
            <v>2</v>
          </cell>
        </row>
        <row r="2227">
          <cell r="B2227">
            <v>40576</v>
          </cell>
          <cell r="C2227">
            <v>2</v>
          </cell>
        </row>
        <row r="2228">
          <cell r="B2228">
            <v>40577</v>
          </cell>
          <cell r="C2228">
            <v>2</v>
          </cell>
        </row>
        <row r="2229">
          <cell r="B2229">
            <v>40578</v>
          </cell>
          <cell r="C2229">
            <v>2</v>
          </cell>
        </row>
        <row r="2230">
          <cell r="B2230">
            <v>40579</v>
          </cell>
          <cell r="C2230">
            <v>2</v>
          </cell>
        </row>
        <row r="2231">
          <cell r="B2231">
            <v>40580</v>
          </cell>
          <cell r="C2231">
            <v>2</v>
          </cell>
        </row>
        <row r="2232">
          <cell r="B2232">
            <v>40581</v>
          </cell>
          <cell r="C2232">
            <v>2</v>
          </cell>
        </row>
        <row r="2233">
          <cell r="B2233">
            <v>40582</v>
          </cell>
          <cell r="C2233">
            <v>2</v>
          </cell>
        </row>
        <row r="2234">
          <cell r="B2234">
            <v>40583</v>
          </cell>
          <cell r="C2234">
            <v>2</v>
          </cell>
        </row>
        <row r="2235">
          <cell r="B2235">
            <v>40584</v>
          </cell>
          <cell r="C2235">
            <v>2</v>
          </cell>
        </row>
        <row r="2236">
          <cell r="B2236">
            <v>40585</v>
          </cell>
          <cell r="C2236">
            <v>2</v>
          </cell>
        </row>
        <row r="2237">
          <cell r="B2237">
            <v>40586</v>
          </cell>
          <cell r="C2237">
            <v>2</v>
          </cell>
        </row>
        <row r="2238">
          <cell r="B2238">
            <v>40587</v>
          </cell>
          <cell r="C2238">
            <v>2</v>
          </cell>
        </row>
        <row r="2239">
          <cell r="B2239">
            <v>40588</v>
          </cell>
          <cell r="C2239">
            <v>2</v>
          </cell>
        </row>
        <row r="2240">
          <cell r="B2240">
            <v>40589</v>
          </cell>
          <cell r="C2240">
            <v>2</v>
          </cell>
        </row>
        <row r="2241">
          <cell r="B2241">
            <v>40590</v>
          </cell>
          <cell r="C2241">
            <v>2</v>
          </cell>
        </row>
        <row r="2242">
          <cell r="B2242">
            <v>40591</v>
          </cell>
          <cell r="C2242">
            <v>2</v>
          </cell>
        </row>
        <row r="2243">
          <cell r="B2243">
            <v>40592</v>
          </cell>
          <cell r="C2243">
            <v>2</v>
          </cell>
        </row>
        <row r="2244">
          <cell r="B2244">
            <v>40593</v>
          </cell>
          <cell r="C2244">
            <v>2</v>
          </cell>
        </row>
        <row r="2245">
          <cell r="B2245">
            <v>40594</v>
          </cell>
          <cell r="C2245">
            <v>2</v>
          </cell>
        </row>
        <row r="2246">
          <cell r="B2246">
            <v>40595</v>
          </cell>
          <cell r="C2246">
            <v>2</v>
          </cell>
        </row>
        <row r="2247">
          <cell r="B2247">
            <v>40596</v>
          </cell>
          <cell r="C2247">
            <v>2</v>
          </cell>
        </row>
        <row r="2248">
          <cell r="B2248">
            <v>40597</v>
          </cell>
          <cell r="C2248">
            <v>2</v>
          </cell>
        </row>
        <row r="2249">
          <cell r="B2249">
            <v>40598</v>
          </cell>
          <cell r="C2249">
            <v>2</v>
          </cell>
        </row>
        <row r="2250">
          <cell r="B2250">
            <v>40599</v>
          </cell>
          <cell r="C2250">
            <v>2</v>
          </cell>
        </row>
        <row r="2251">
          <cell r="B2251">
            <v>40600</v>
          </cell>
          <cell r="C2251">
            <v>2</v>
          </cell>
        </row>
        <row r="2252">
          <cell r="B2252">
            <v>40601</v>
          </cell>
          <cell r="C2252">
            <v>2</v>
          </cell>
        </row>
        <row r="2253">
          <cell r="B2253">
            <v>40602</v>
          </cell>
          <cell r="C2253">
            <v>2</v>
          </cell>
        </row>
        <row r="2254">
          <cell r="B2254">
            <v>40603</v>
          </cell>
          <cell r="C2254">
            <v>3</v>
          </cell>
        </row>
        <row r="2255">
          <cell r="B2255">
            <v>40604</v>
          </cell>
          <cell r="C2255">
            <v>3</v>
          </cell>
        </row>
        <row r="2256">
          <cell r="B2256">
            <v>40605</v>
          </cell>
          <cell r="C2256">
            <v>3</v>
          </cell>
        </row>
        <row r="2257">
          <cell r="B2257">
            <v>40606</v>
          </cell>
          <cell r="C2257">
            <v>3</v>
          </cell>
        </row>
        <row r="2258">
          <cell r="B2258">
            <v>40607</v>
          </cell>
          <cell r="C2258">
            <v>3</v>
          </cell>
        </row>
        <row r="2259">
          <cell r="B2259">
            <v>40608</v>
          </cell>
          <cell r="C2259">
            <v>3</v>
          </cell>
        </row>
        <row r="2260">
          <cell r="B2260">
            <v>40609</v>
          </cell>
          <cell r="C2260">
            <v>3</v>
          </cell>
        </row>
        <row r="2261">
          <cell r="B2261">
            <v>40610</v>
          </cell>
          <cell r="C2261">
            <v>3</v>
          </cell>
        </row>
        <row r="2262">
          <cell r="B2262">
            <v>40611</v>
          </cell>
          <cell r="C2262">
            <v>3</v>
          </cell>
        </row>
        <row r="2263">
          <cell r="B2263">
            <v>40612</v>
          </cell>
          <cell r="C2263">
            <v>3</v>
          </cell>
        </row>
        <row r="2264">
          <cell r="B2264">
            <v>40613</v>
          </cell>
          <cell r="C2264">
            <v>3</v>
          </cell>
        </row>
        <row r="2265">
          <cell r="B2265">
            <v>40614</v>
          </cell>
          <cell r="C2265">
            <v>3</v>
          </cell>
        </row>
        <row r="2266">
          <cell r="B2266">
            <v>40615</v>
          </cell>
          <cell r="C2266">
            <v>3</v>
          </cell>
        </row>
        <row r="2267">
          <cell r="B2267">
            <v>40616</v>
          </cell>
          <cell r="C2267">
            <v>3</v>
          </cell>
        </row>
        <row r="2268">
          <cell r="B2268">
            <v>40617</v>
          </cell>
          <cell r="C2268">
            <v>3</v>
          </cell>
        </row>
        <row r="2269">
          <cell r="B2269">
            <v>40618</v>
          </cell>
          <cell r="C2269">
            <v>3</v>
          </cell>
        </row>
        <row r="2270">
          <cell r="B2270">
            <v>40619</v>
          </cell>
          <cell r="C2270">
            <v>3</v>
          </cell>
        </row>
        <row r="2271">
          <cell r="B2271">
            <v>40620</v>
          </cell>
          <cell r="C2271">
            <v>3</v>
          </cell>
        </row>
        <row r="2272">
          <cell r="B2272">
            <v>40621</v>
          </cell>
          <cell r="C2272">
            <v>3</v>
          </cell>
        </row>
        <row r="2273">
          <cell r="B2273">
            <v>40622</v>
          </cell>
          <cell r="C2273">
            <v>3</v>
          </cell>
        </row>
        <row r="2274">
          <cell r="B2274">
            <v>40623</v>
          </cell>
          <cell r="C2274">
            <v>3</v>
          </cell>
        </row>
        <row r="2275">
          <cell r="B2275">
            <v>40624</v>
          </cell>
          <cell r="C2275">
            <v>3</v>
          </cell>
        </row>
        <row r="2276">
          <cell r="B2276">
            <v>40625</v>
          </cell>
          <cell r="C2276">
            <v>3</v>
          </cell>
        </row>
        <row r="2277">
          <cell r="B2277">
            <v>40626</v>
          </cell>
          <cell r="C2277">
            <v>3</v>
          </cell>
        </row>
        <row r="2278">
          <cell r="B2278">
            <v>40627</v>
          </cell>
          <cell r="C2278">
            <v>3</v>
          </cell>
        </row>
        <row r="2279">
          <cell r="B2279">
            <v>40628</v>
          </cell>
          <cell r="C2279">
            <v>3</v>
          </cell>
        </row>
        <row r="2280">
          <cell r="B2280">
            <v>40629</v>
          </cell>
          <cell r="C2280">
            <v>3</v>
          </cell>
        </row>
        <row r="2281">
          <cell r="B2281">
            <v>40630</v>
          </cell>
          <cell r="C2281">
            <v>3</v>
          </cell>
        </row>
        <row r="2282">
          <cell r="B2282">
            <v>40631</v>
          </cell>
          <cell r="C2282">
            <v>3</v>
          </cell>
        </row>
        <row r="2283">
          <cell r="B2283">
            <v>40632</v>
          </cell>
          <cell r="C2283">
            <v>3</v>
          </cell>
        </row>
        <row r="2284">
          <cell r="B2284">
            <v>40633</v>
          </cell>
          <cell r="C2284">
            <v>3</v>
          </cell>
        </row>
        <row r="2285">
          <cell r="B2285">
            <v>40634</v>
          </cell>
          <cell r="C2285">
            <v>4</v>
          </cell>
        </row>
        <row r="2286">
          <cell r="B2286">
            <v>40635</v>
          </cell>
          <cell r="C2286">
            <v>4</v>
          </cell>
        </row>
        <row r="2287">
          <cell r="B2287">
            <v>40636</v>
          </cell>
          <cell r="C2287">
            <v>4</v>
          </cell>
        </row>
        <row r="2288">
          <cell r="B2288">
            <v>40637</v>
          </cell>
          <cell r="C2288">
            <v>4</v>
          </cell>
        </row>
        <row r="2289">
          <cell r="B2289">
            <v>40638</v>
          </cell>
          <cell r="C2289">
            <v>4</v>
          </cell>
        </row>
        <row r="2290">
          <cell r="B2290">
            <v>40639</v>
          </cell>
          <cell r="C2290">
            <v>4</v>
          </cell>
        </row>
        <row r="2291">
          <cell r="B2291">
            <v>40640</v>
          </cell>
          <cell r="C2291">
            <v>4</v>
          </cell>
        </row>
        <row r="2292">
          <cell r="B2292">
            <v>40641</v>
          </cell>
          <cell r="C2292">
            <v>4</v>
          </cell>
        </row>
        <row r="2293">
          <cell r="B2293">
            <v>40642</v>
          </cell>
          <cell r="C2293">
            <v>4</v>
          </cell>
        </row>
        <row r="2294">
          <cell r="B2294">
            <v>40643</v>
          </cell>
          <cell r="C2294">
            <v>4</v>
          </cell>
        </row>
        <row r="2295">
          <cell r="B2295">
            <v>40644</v>
          </cell>
          <cell r="C2295">
            <v>4</v>
          </cell>
        </row>
        <row r="2296">
          <cell r="B2296">
            <v>40645</v>
          </cell>
          <cell r="C2296">
            <v>4</v>
          </cell>
        </row>
        <row r="2297">
          <cell r="B2297">
            <v>40646</v>
          </cell>
          <cell r="C2297">
            <v>4</v>
          </cell>
        </row>
        <row r="2298">
          <cell r="B2298">
            <v>40647</v>
          </cell>
          <cell r="C2298">
            <v>4</v>
          </cell>
        </row>
        <row r="2299">
          <cell r="B2299">
            <v>40648</v>
          </cell>
          <cell r="C2299">
            <v>4</v>
          </cell>
        </row>
        <row r="2300">
          <cell r="B2300">
            <v>40649</v>
          </cell>
          <cell r="C2300">
            <v>4</v>
          </cell>
        </row>
        <row r="2301">
          <cell r="B2301">
            <v>40650</v>
          </cell>
          <cell r="C2301">
            <v>4</v>
          </cell>
        </row>
        <row r="2302">
          <cell r="B2302">
            <v>40651</v>
          </cell>
          <cell r="C2302">
            <v>4</v>
          </cell>
        </row>
        <row r="2303">
          <cell r="B2303">
            <v>40652</v>
          </cell>
          <cell r="C2303">
            <v>4</v>
          </cell>
        </row>
        <row r="2304">
          <cell r="B2304">
            <v>40653</v>
          </cell>
          <cell r="C2304">
            <v>4</v>
          </cell>
        </row>
        <row r="2305">
          <cell r="B2305">
            <v>40654</v>
          </cell>
          <cell r="C2305">
            <v>4</v>
          </cell>
        </row>
        <row r="2306">
          <cell r="B2306">
            <v>40655</v>
          </cell>
          <cell r="C2306">
            <v>4</v>
          </cell>
        </row>
        <row r="2307">
          <cell r="B2307">
            <v>40656</v>
          </cell>
          <cell r="C2307">
            <v>4</v>
          </cell>
        </row>
        <row r="2308">
          <cell r="B2308">
            <v>40657</v>
          </cell>
          <cell r="C2308">
            <v>4</v>
          </cell>
        </row>
        <row r="2309">
          <cell r="B2309">
            <v>40658</v>
          </cell>
          <cell r="C2309">
            <v>4</v>
          </cell>
        </row>
        <row r="2310">
          <cell r="B2310">
            <v>40659</v>
          </cell>
          <cell r="C2310">
            <v>4</v>
          </cell>
        </row>
        <row r="2311">
          <cell r="B2311">
            <v>40660</v>
          </cell>
          <cell r="C2311">
            <v>4</v>
          </cell>
        </row>
        <row r="2312">
          <cell r="B2312">
            <v>40661</v>
          </cell>
          <cell r="C2312">
            <v>4</v>
          </cell>
        </row>
        <row r="2313">
          <cell r="B2313">
            <v>40662</v>
          </cell>
          <cell r="C2313">
            <v>4</v>
          </cell>
        </row>
        <row r="2314">
          <cell r="B2314">
            <v>40663</v>
          </cell>
          <cell r="C2314">
            <v>4</v>
          </cell>
        </row>
        <row r="2315">
          <cell r="B2315">
            <v>40664</v>
          </cell>
          <cell r="C2315">
            <v>5</v>
          </cell>
        </row>
        <row r="2316">
          <cell r="B2316">
            <v>40665</v>
          </cell>
          <cell r="C2316">
            <v>5</v>
          </cell>
        </row>
        <row r="2317">
          <cell r="B2317">
            <v>40666</v>
          </cell>
          <cell r="C2317">
            <v>5</v>
          </cell>
        </row>
        <row r="2318">
          <cell r="B2318">
            <v>40667</v>
          </cell>
          <cell r="C2318">
            <v>5</v>
          </cell>
        </row>
        <row r="2319">
          <cell r="B2319">
            <v>40668</v>
          </cell>
          <cell r="C2319">
            <v>5</v>
          </cell>
        </row>
        <row r="2320">
          <cell r="B2320">
            <v>40669</v>
          </cell>
          <cell r="C2320">
            <v>5</v>
          </cell>
        </row>
        <row r="2321">
          <cell r="B2321">
            <v>40670</v>
          </cell>
          <cell r="C2321">
            <v>5</v>
          </cell>
        </row>
        <row r="2322">
          <cell r="B2322">
            <v>40671</v>
          </cell>
          <cell r="C2322">
            <v>5</v>
          </cell>
        </row>
        <row r="2323">
          <cell r="B2323">
            <v>40672</v>
          </cell>
          <cell r="C2323">
            <v>5</v>
          </cell>
        </row>
        <row r="2324">
          <cell r="B2324">
            <v>40673</v>
          </cell>
          <cell r="C2324">
            <v>5</v>
          </cell>
        </row>
        <row r="2325">
          <cell r="B2325">
            <v>40674</v>
          </cell>
          <cell r="C2325">
            <v>5</v>
          </cell>
        </row>
        <row r="2326">
          <cell r="B2326">
            <v>40675</v>
          </cell>
          <cell r="C2326">
            <v>5</v>
          </cell>
        </row>
        <row r="2327">
          <cell r="B2327">
            <v>40676</v>
          </cell>
          <cell r="C2327">
            <v>5</v>
          </cell>
        </row>
        <row r="2328">
          <cell r="B2328">
            <v>40677</v>
          </cell>
          <cell r="C2328">
            <v>5</v>
          </cell>
        </row>
        <row r="2329">
          <cell r="B2329">
            <v>40678</v>
          </cell>
          <cell r="C2329">
            <v>5</v>
          </cell>
        </row>
        <row r="2330">
          <cell r="B2330">
            <v>40679</v>
          </cell>
          <cell r="C2330">
            <v>5</v>
          </cell>
        </row>
        <row r="2331">
          <cell r="B2331">
            <v>40680</v>
          </cell>
          <cell r="C2331">
            <v>5</v>
          </cell>
        </row>
        <row r="2332">
          <cell r="B2332">
            <v>40681</v>
          </cell>
          <cell r="C2332">
            <v>5</v>
          </cell>
        </row>
        <row r="2333">
          <cell r="B2333">
            <v>40682</v>
          </cell>
          <cell r="C2333">
            <v>5</v>
          </cell>
        </row>
        <row r="2334">
          <cell r="B2334">
            <v>40683</v>
          </cell>
          <cell r="C2334">
            <v>5</v>
          </cell>
        </row>
        <row r="2335">
          <cell r="B2335">
            <v>40684</v>
          </cell>
          <cell r="C2335">
            <v>5</v>
          </cell>
        </row>
        <row r="2336">
          <cell r="B2336">
            <v>40685</v>
          </cell>
          <cell r="C2336">
            <v>5</v>
          </cell>
        </row>
        <row r="2337">
          <cell r="B2337">
            <v>40686</v>
          </cell>
          <cell r="C2337">
            <v>5</v>
          </cell>
        </row>
        <row r="2338">
          <cell r="B2338">
            <v>40687</v>
          </cell>
          <cell r="C2338">
            <v>5</v>
          </cell>
        </row>
        <row r="2339">
          <cell r="B2339">
            <v>40688</v>
          </cell>
          <cell r="C2339">
            <v>5</v>
          </cell>
        </row>
        <row r="2340">
          <cell r="B2340">
            <v>40689</v>
          </cell>
          <cell r="C2340">
            <v>5</v>
          </cell>
        </row>
        <row r="2341">
          <cell r="B2341">
            <v>40690</v>
          </cell>
          <cell r="C2341">
            <v>5</v>
          </cell>
        </row>
        <row r="2342">
          <cell r="B2342">
            <v>40691</v>
          </cell>
          <cell r="C2342">
            <v>5</v>
          </cell>
        </row>
        <row r="2343">
          <cell r="B2343">
            <v>40692</v>
          </cell>
          <cell r="C2343">
            <v>5</v>
          </cell>
        </row>
        <row r="2344">
          <cell r="B2344">
            <v>40693</v>
          </cell>
          <cell r="C2344">
            <v>5</v>
          </cell>
        </row>
        <row r="2345">
          <cell r="B2345">
            <v>40694</v>
          </cell>
          <cell r="C2345">
            <v>5</v>
          </cell>
        </row>
        <row r="2346">
          <cell r="B2346">
            <v>40695</v>
          </cell>
          <cell r="C2346">
            <v>6</v>
          </cell>
        </row>
        <row r="2347">
          <cell r="B2347">
            <v>40696</v>
          </cell>
          <cell r="C2347">
            <v>6</v>
          </cell>
        </row>
        <row r="2348">
          <cell r="B2348">
            <v>40697</v>
          </cell>
          <cell r="C2348">
            <v>6</v>
          </cell>
        </row>
        <row r="2349">
          <cell r="B2349">
            <v>40698</v>
          </cell>
          <cell r="C2349">
            <v>6</v>
          </cell>
        </row>
        <row r="2350">
          <cell r="B2350">
            <v>40699</v>
          </cell>
          <cell r="C2350">
            <v>6</v>
          </cell>
        </row>
        <row r="2351">
          <cell r="B2351">
            <v>40700</v>
          </cell>
          <cell r="C2351">
            <v>6</v>
          </cell>
        </row>
        <row r="2352">
          <cell r="B2352">
            <v>40701</v>
          </cell>
          <cell r="C2352">
            <v>6</v>
          </cell>
        </row>
        <row r="2353">
          <cell r="B2353">
            <v>40702</v>
          </cell>
          <cell r="C2353">
            <v>6</v>
          </cell>
        </row>
        <row r="2354">
          <cell r="B2354">
            <v>40703</v>
          </cell>
          <cell r="C2354">
            <v>6</v>
          </cell>
        </row>
        <row r="2355">
          <cell r="B2355">
            <v>40704</v>
          </cell>
          <cell r="C2355">
            <v>6</v>
          </cell>
        </row>
        <row r="2356">
          <cell r="B2356">
            <v>40705</v>
          </cell>
          <cell r="C2356">
            <v>6</v>
          </cell>
        </row>
        <row r="2357">
          <cell r="B2357">
            <v>40706</v>
          </cell>
          <cell r="C2357">
            <v>6</v>
          </cell>
        </row>
        <row r="2358">
          <cell r="B2358">
            <v>40707</v>
          </cell>
          <cell r="C2358">
            <v>6</v>
          </cell>
        </row>
        <row r="2359">
          <cell r="B2359">
            <v>40708</v>
          </cell>
          <cell r="C2359">
            <v>6</v>
          </cell>
        </row>
        <row r="2360">
          <cell r="B2360">
            <v>40709</v>
          </cell>
          <cell r="C2360">
            <v>6</v>
          </cell>
        </row>
        <row r="2361">
          <cell r="B2361">
            <v>40710</v>
          </cell>
          <cell r="C2361">
            <v>6</v>
          </cell>
        </row>
        <row r="2362">
          <cell r="B2362">
            <v>40711</v>
          </cell>
          <cell r="C2362">
            <v>6</v>
          </cell>
        </row>
        <row r="2363">
          <cell r="B2363">
            <v>40712</v>
          </cell>
          <cell r="C2363">
            <v>6</v>
          </cell>
        </row>
        <row r="2364">
          <cell r="B2364">
            <v>40713</v>
          </cell>
          <cell r="C2364">
            <v>6</v>
          </cell>
        </row>
        <row r="2365">
          <cell r="B2365">
            <v>40714</v>
          </cell>
          <cell r="C2365">
            <v>6</v>
          </cell>
        </row>
        <row r="2366">
          <cell r="B2366">
            <v>40715</v>
          </cell>
          <cell r="C2366">
            <v>6</v>
          </cell>
        </row>
        <row r="2367">
          <cell r="B2367">
            <v>40716</v>
          </cell>
          <cell r="C2367">
            <v>6</v>
          </cell>
        </row>
        <row r="2368">
          <cell r="B2368">
            <v>40717</v>
          </cell>
          <cell r="C2368">
            <v>6</v>
          </cell>
        </row>
        <row r="2369">
          <cell r="B2369">
            <v>40718</v>
          </cell>
          <cell r="C2369">
            <v>6</v>
          </cell>
        </row>
        <row r="2370">
          <cell r="B2370">
            <v>40719</v>
          </cell>
          <cell r="C2370">
            <v>6</v>
          </cell>
        </row>
        <row r="2371">
          <cell r="B2371">
            <v>40720</v>
          </cell>
          <cell r="C2371">
            <v>6</v>
          </cell>
        </row>
        <row r="2372">
          <cell r="B2372">
            <v>40721</v>
          </cell>
          <cell r="C2372">
            <v>6</v>
          </cell>
        </row>
        <row r="2373">
          <cell r="B2373">
            <v>40722</v>
          </cell>
          <cell r="C2373">
            <v>6</v>
          </cell>
        </row>
        <row r="2374">
          <cell r="B2374">
            <v>40723</v>
          </cell>
          <cell r="C2374">
            <v>6</v>
          </cell>
        </row>
        <row r="2375">
          <cell r="B2375">
            <v>40724</v>
          </cell>
          <cell r="C2375">
            <v>6</v>
          </cell>
        </row>
        <row r="2376">
          <cell r="B2376">
            <v>40725</v>
          </cell>
          <cell r="C2376">
            <v>7</v>
          </cell>
        </row>
        <row r="2377">
          <cell r="B2377">
            <v>40726</v>
          </cell>
          <cell r="C2377">
            <v>7</v>
          </cell>
        </row>
        <row r="2378">
          <cell r="B2378">
            <v>40727</v>
          </cell>
          <cell r="C2378">
            <v>7</v>
          </cell>
        </row>
        <row r="2379">
          <cell r="B2379">
            <v>40728</v>
          </cell>
          <cell r="C2379">
            <v>7</v>
          </cell>
        </row>
        <row r="2380">
          <cell r="B2380">
            <v>40729</v>
          </cell>
          <cell r="C2380">
            <v>7</v>
          </cell>
        </row>
        <row r="2381">
          <cell r="B2381">
            <v>40730</v>
          </cell>
          <cell r="C2381">
            <v>7</v>
          </cell>
        </row>
        <row r="2382">
          <cell r="B2382">
            <v>40731</v>
          </cell>
          <cell r="C2382">
            <v>7</v>
          </cell>
        </row>
        <row r="2383">
          <cell r="B2383">
            <v>40732</v>
          </cell>
          <cell r="C2383">
            <v>7</v>
          </cell>
        </row>
        <row r="2384">
          <cell r="B2384">
            <v>40733</v>
          </cell>
          <cell r="C2384">
            <v>7</v>
          </cell>
        </row>
        <row r="2385">
          <cell r="B2385">
            <v>40734</v>
          </cell>
          <cell r="C2385">
            <v>7</v>
          </cell>
        </row>
        <row r="2386">
          <cell r="B2386">
            <v>40735</v>
          </cell>
          <cell r="C2386">
            <v>7</v>
          </cell>
        </row>
        <row r="2387">
          <cell r="B2387">
            <v>40736</v>
          </cell>
          <cell r="C2387">
            <v>7</v>
          </cell>
        </row>
        <row r="2388">
          <cell r="B2388">
            <v>40737</v>
          </cell>
          <cell r="C2388">
            <v>7</v>
          </cell>
        </row>
        <row r="2389">
          <cell r="B2389">
            <v>40738</v>
          </cell>
          <cell r="C2389">
            <v>7</v>
          </cell>
        </row>
        <row r="2390">
          <cell r="B2390">
            <v>40739</v>
          </cell>
          <cell r="C2390">
            <v>7</v>
          </cell>
        </row>
        <row r="2391">
          <cell r="B2391">
            <v>40740</v>
          </cell>
          <cell r="C2391">
            <v>7</v>
          </cell>
        </row>
        <row r="2392">
          <cell r="B2392">
            <v>40741</v>
          </cell>
          <cell r="C2392">
            <v>7</v>
          </cell>
        </row>
        <row r="2393">
          <cell r="B2393">
            <v>40742</v>
          </cell>
          <cell r="C2393">
            <v>7</v>
          </cell>
        </row>
        <row r="2394">
          <cell r="B2394">
            <v>40743</v>
          </cell>
          <cell r="C2394">
            <v>7</v>
          </cell>
        </row>
        <row r="2395">
          <cell r="B2395">
            <v>40744</v>
          </cell>
          <cell r="C2395">
            <v>7</v>
          </cell>
        </row>
        <row r="2396">
          <cell r="B2396">
            <v>40745</v>
          </cell>
          <cell r="C2396">
            <v>7</v>
          </cell>
        </row>
        <row r="2397">
          <cell r="B2397">
            <v>40746</v>
          </cell>
          <cell r="C2397">
            <v>7</v>
          </cell>
        </row>
        <row r="2398">
          <cell r="B2398">
            <v>40747</v>
          </cell>
          <cell r="C2398">
            <v>7</v>
          </cell>
        </row>
        <row r="2399">
          <cell r="B2399">
            <v>40748</v>
          </cell>
          <cell r="C2399">
            <v>7</v>
          </cell>
        </row>
        <row r="2400">
          <cell r="B2400">
            <v>40749</v>
          </cell>
          <cell r="C2400">
            <v>7</v>
          </cell>
        </row>
        <row r="2401">
          <cell r="B2401">
            <v>40750</v>
          </cell>
          <cell r="C2401">
            <v>7</v>
          </cell>
        </row>
        <row r="2402">
          <cell r="B2402">
            <v>40751</v>
          </cell>
          <cell r="C2402">
            <v>7</v>
          </cell>
        </row>
        <row r="2403">
          <cell r="B2403">
            <v>40752</v>
          </cell>
          <cell r="C2403">
            <v>7</v>
          </cell>
        </row>
        <row r="2404">
          <cell r="B2404">
            <v>40753</v>
          </cell>
          <cell r="C2404">
            <v>7</v>
          </cell>
        </row>
        <row r="2405">
          <cell r="B2405">
            <v>40754</v>
          </cell>
          <cell r="C2405">
            <v>7</v>
          </cell>
        </row>
        <row r="2406">
          <cell r="B2406">
            <v>40755</v>
          </cell>
          <cell r="C2406">
            <v>7</v>
          </cell>
        </row>
        <row r="2407">
          <cell r="B2407">
            <v>40756</v>
          </cell>
          <cell r="C2407">
            <v>8</v>
          </cell>
        </row>
        <row r="2408">
          <cell r="B2408">
            <v>40757</v>
          </cell>
          <cell r="C2408">
            <v>8</v>
          </cell>
        </row>
        <row r="2409">
          <cell r="B2409">
            <v>40758</v>
          </cell>
          <cell r="C2409">
            <v>8</v>
          </cell>
        </row>
        <row r="2410">
          <cell r="B2410">
            <v>40759</v>
          </cell>
          <cell r="C2410">
            <v>8</v>
          </cell>
        </row>
        <row r="2411">
          <cell r="B2411">
            <v>40760</v>
          </cell>
          <cell r="C2411">
            <v>8</v>
          </cell>
        </row>
        <row r="2412">
          <cell r="B2412">
            <v>40761</v>
          </cell>
          <cell r="C2412">
            <v>8</v>
          </cell>
        </row>
        <row r="2413">
          <cell r="B2413">
            <v>40762</v>
          </cell>
          <cell r="C2413">
            <v>8</v>
          </cell>
        </row>
        <row r="2414">
          <cell r="B2414">
            <v>40763</v>
          </cell>
          <cell r="C2414">
            <v>8</v>
          </cell>
        </row>
        <row r="2415">
          <cell r="B2415">
            <v>40764</v>
          </cell>
          <cell r="C2415">
            <v>8</v>
          </cell>
        </row>
        <row r="2416">
          <cell r="B2416">
            <v>40765</v>
          </cell>
          <cell r="C2416">
            <v>8</v>
          </cell>
        </row>
        <row r="2417">
          <cell r="B2417">
            <v>40766</v>
          </cell>
          <cell r="C2417">
            <v>8</v>
          </cell>
        </row>
        <row r="2418">
          <cell r="B2418">
            <v>40767</v>
          </cell>
          <cell r="C2418">
            <v>8</v>
          </cell>
        </row>
        <row r="2419">
          <cell r="B2419">
            <v>40768</v>
          </cell>
          <cell r="C2419">
            <v>8</v>
          </cell>
        </row>
        <row r="2420">
          <cell r="B2420">
            <v>40769</v>
          </cell>
          <cell r="C2420">
            <v>8</v>
          </cell>
        </row>
        <row r="2421">
          <cell r="B2421">
            <v>40770</v>
          </cell>
          <cell r="C2421">
            <v>8</v>
          </cell>
        </row>
        <row r="2422">
          <cell r="B2422">
            <v>40771</v>
          </cell>
          <cell r="C2422">
            <v>8</v>
          </cell>
        </row>
        <row r="2423">
          <cell r="B2423">
            <v>40772</v>
          </cell>
          <cell r="C2423">
            <v>8</v>
          </cell>
        </row>
        <row r="2424">
          <cell r="B2424">
            <v>40773</v>
          </cell>
          <cell r="C2424">
            <v>8</v>
          </cell>
        </row>
        <row r="2425">
          <cell r="B2425">
            <v>40774</v>
          </cell>
          <cell r="C2425">
            <v>8</v>
          </cell>
        </row>
        <row r="2426">
          <cell r="B2426">
            <v>40775</v>
          </cell>
          <cell r="C2426">
            <v>8</v>
          </cell>
        </row>
        <row r="2427">
          <cell r="B2427">
            <v>40776</v>
          </cell>
          <cell r="C2427">
            <v>8</v>
          </cell>
        </row>
        <row r="2428">
          <cell r="B2428">
            <v>40777</v>
          </cell>
          <cell r="C2428">
            <v>8</v>
          </cell>
        </row>
        <row r="2429">
          <cell r="B2429">
            <v>40778</v>
          </cell>
          <cell r="C2429">
            <v>8</v>
          </cell>
        </row>
        <row r="2430">
          <cell r="B2430">
            <v>40779</v>
          </cell>
          <cell r="C2430">
            <v>8</v>
          </cell>
        </row>
        <row r="2431">
          <cell r="B2431">
            <v>40780</v>
          </cell>
          <cell r="C2431">
            <v>8</v>
          </cell>
        </row>
        <row r="2432">
          <cell r="B2432">
            <v>40781</v>
          </cell>
          <cell r="C2432">
            <v>8</v>
          </cell>
        </row>
        <row r="2433">
          <cell r="B2433">
            <v>40782</v>
          </cell>
          <cell r="C2433">
            <v>8</v>
          </cell>
        </row>
        <row r="2434">
          <cell r="B2434">
            <v>40783</v>
          </cell>
          <cell r="C2434">
            <v>8</v>
          </cell>
        </row>
        <row r="2435">
          <cell r="B2435">
            <v>40784</v>
          </cell>
          <cell r="C2435">
            <v>8</v>
          </cell>
        </row>
        <row r="2436">
          <cell r="B2436">
            <v>40785</v>
          </cell>
          <cell r="C2436">
            <v>8</v>
          </cell>
        </row>
        <row r="2437">
          <cell r="B2437">
            <v>40786</v>
          </cell>
          <cell r="C2437">
            <v>8</v>
          </cell>
        </row>
        <row r="2438">
          <cell r="B2438">
            <v>40787</v>
          </cell>
          <cell r="C2438">
            <v>9</v>
          </cell>
        </row>
        <row r="2439">
          <cell r="B2439">
            <v>40788</v>
          </cell>
          <cell r="C2439">
            <v>9</v>
          </cell>
        </row>
        <row r="2440">
          <cell r="B2440">
            <v>40789</v>
          </cell>
          <cell r="C2440">
            <v>9</v>
          </cell>
        </row>
        <row r="2441">
          <cell r="B2441">
            <v>40790</v>
          </cell>
          <cell r="C2441">
            <v>9</v>
          </cell>
        </row>
        <row r="2442">
          <cell r="B2442">
            <v>40791</v>
          </cell>
          <cell r="C2442">
            <v>9</v>
          </cell>
        </row>
        <row r="2443">
          <cell r="B2443">
            <v>40792</v>
          </cell>
          <cell r="C2443">
            <v>9</v>
          </cell>
        </row>
        <row r="2444">
          <cell r="B2444">
            <v>40793</v>
          </cell>
          <cell r="C2444">
            <v>9</v>
          </cell>
        </row>
        <row r="2445">
          <cell r="B2445">
            <v>40794</v>
          </cell>
          <cell r="C2445">
            <v>9</v>
          </cell>
        </row>
        <row r="2446">
          <cell r="B2446">
            <v>40795</v>
          </cell>
          <cell r="C2446">
            <v>9</v>
          </cell>
        </row>
        <row r="2447">
          <cell r="B2447">
            <v>40796</v>
          </cell>
          <cell r="C2447">
            <v>9</v>
          </cell>
        </row>
        <row r="2448">
          <cell r="B2448">
            <v>40797</v>
          </cell>
          <cell r="C2448">
            <v>9</v>
          </cell>
        </row>
        <row r="2449">
          <cell r="B2449">
            <v>40798</v>
          </cell>
          <cell r="C2449">
            <v>9</v>
          </cell>
        </row>
        <row r="2450">
          <cell r="B2450">
            <v>40799</v>
          </cell>
          <cell r="C2450">
            <v>9</v>
          </cell>
        </row>
        <row r="2451">
          <cell r="B2451">
            <v>40800</v>
          </cell>
          <cell r="C2451">
            <v>9</v>
          </cell>
        </row>
        <row r="2452">
          <cell r="B2452">
            <v>40801</v>
          </cell>
          <cell r="C2452">
            <v>9</v>
          </cell>
        </row>
        <row r="2453">
          <cell r="B2453">
            <v>40802</v>
          </cell>
          <cell r="C2453">
            <v>9</v>
          </cell>
        </row>
        <row r="2454">
          <cell r="B2454">
            <v>40803</v>
          </cell>
          <cell r="C2454">
            <v>9</v>
          </cell>
        </row>
        <row r="2455">
          <cell r="B2455">
            <v>40804</v>
          </cell>
          <cell r="C2455">
            <v>9</v>
          </cell>
        </row>
        <row r="2456">
          <cell r="B2456">
            <v>40805</v>
          </cell>
          <cell r="C2456">
            <v>9</v>
          </cell>
        </row>
        <row r="2457">
          <cell r="B2457">
            <v>40806</v>
          </cell>
          <cell r="C2457">
            <v>9</v>
          </cell>
        </row>
        <row r="2458">
          <cell r="B2458">
            <v>40807</v>
          </cell>
          <cell r="C2458">
            <v>9</v>
          </cell>
        </row>
        <row r="2459">
          <cell r="B2459">
            <v>40808</v>
          </cell>
          <cell r="C2459">
            <v>9</v>
          </cell>
        </row>
        <row r="2460">
          <cell r="B2460">
            <v>40809</v>
          </cell>
          <cell r="C2460">
            <v>9</v>
          </cell>
        </row>
        <row r="2461">
          <cell r="B2461">
            <v>40810</v>
          </cell>
          <cell r="C2461">
            <v>9</v>
          </cell>
        </row>
        <row r="2462">
          <cell r="B2462">
            <v>40811</v>
          </cell>
          <cell r="C2462">
            <v>9</v>
          </cell>
        </row>
        <row r="2463">
          <cell r="B2463">
            <v>40812</v>
          </cell>
          <cell r="C2463">
            <v>9</v>
          </cell>
        </row>
        <row r="2464">
          <cell r="B2464">
            <v>40813</v>
          </cell>
          <cell r="C2464">
            <v>9</v>
          </cell>
        </row>
        <row r="2465">
          <cell r="B2465">
            <v>40814</v>
          </cell>
          <cell r="C2465">
            <v>9</v>
          </cell>
        </row>
        <row r="2466">
          <cell r="B2466">
            <v>40815</v>
          </cell>
          <cell r="C2466">
            <v>9</v>
          </cell>
        </row>
        <row r="2467">
          <cell r="B2467">
            <v>40816</v>
          </cell>
          <cell r="C2467">
            <v>9</v>
          </cell>
        </row>
        <row r="2468">
          <cell r="B2468">
            <v>40817</v>
          </cell>
          <cell r="C2468">
            <v>10</v>
          </cell>
        </row>
        <row r="2469">
          <cell r="B2469">
            <v>40818</v>
          </cell>
          <cell r="C2469">
            <v>10</v>
          </cell>
        </row>
        <row r="2470">
          <cell r="B2470">
            <v>40819</v>
          </cell>
          <cell r="C2470">
            <v>10</v>
          </cell>
        </row>
        <row r="2471">
          <cell r="B2471">
            <v>40820</v>
          </cell>
          <cell r="C2471">
            <v>10</v>
          </cell>
        </row>
        <row r="2472">
          <cell r="B2472">
            <v>40821</v>
          </cell>
          <cell r="C2472">
            <v>10</v>
          </cell>
        </row>
        <row r="2473">
          <cell r="B2473">
            <v>40822</v>
          </cell>
          <cell r="C2473">
            <v>10</v>
          </cell>
        </row>
        <row r="2474">
          <cell r="B2474">
            <v>40823</v>
          </cell>
          <cell r="C2474">
            <v>10</v>
          </cell>
        </row>
        <row r="2475">
          <cell r="B2475">
            <v>40824</v>
          </cell>
          <cell r="C2475">
            <v>10</v>
          </cell>
        </row>
        <row r="2476">
          <cell r="B2476">
            <v>40825</v>
          </cell>
          <cell r="C2476">
            <v>10</v>
          </cell>
        </row>
        <row r="2477">
          <cell r="B2477">
            <v>40826</v>
          </cell>
          <cell r="C2477">
            <v>10</v>
          </cell>
        </row>
        <row r="2478">
          <cell r="B2478">
            <v>40827</v>
          </cell>
          <cell r="C2478">
            <v>10</v>
          </cell>
        </row>
        <row r="2479">
          <cell r="B2479">
            <v>40828</v>
          </cell>
          <cell r="C2479">
            <v>10</v>
          </cell>
        </row>
        <row r="2480">
          <cell r="B2480">
            <v>40829</v>
          </cell>
          <cell r="C2480">
            <v>10</v>
          </cell>
        </row>
        <row r="2481">
          <cell r="B2481">
            <v>40830</v>
          </cell>
          <cell r="C2481">
            <v>10</v>
          </cell>
        </row>
        <row r="2482">
          <cell r="B2482">
            <v>40831</v>
          </cell>
          <cell r="C2482">
            <v>10</v>
          </cell>
        </row>
        <row r="2483">
          <cell r="B2483">
            <v>40832</v>
          </cell>
          <cell r="C2483">
            <v>10</v>
          </cell>
        </row>
        <row r="2484">
          <cell r="B2484">
            <v>40833</v>
          </cell>
          <cell r="C2484">
            <v>10</v>
          </cell>
        </row>
        <row r="2485">
          <cell r="B2485">
            <v>40834</v>
          </cell>
          <cell r="C2485">
            <v>10</v>
          </cell>
        </row>
        <row r="2486">
          <cell r="B2486">
            <v>40835</v>
          </cell>
          <cell r="C2486">
            <v>10</v>
          </cell>
        </row>
        <row r="2487">
          <cell r="B2487">
            <v>40836</v>
          </cell>
          <cell r="C2487">
            <v>10</v>
          </cell>
        </row>
        <row r="2488">
          <cell r="B2488">
            <v>40837</v>
          </cell>
          <cell r="C2488">
            <v>10</v>
          </cell>
        </row>
        <row r="2489">
          <cell r="B2489">
            <v>40838</v>
          </cell>
          <cell r="C2489">
            <v>10</v>
          </cell>
        </row>
        <row r="2490">
          <cell r="B2490">
            <v>40839</v>
          </cell>
          <cell r="C2490">
            <v>10</v>
          </cell>
        </row>
        <row r="2491">
          <cell r="B2491">
            <v>40840</v>
          </cell>
          <cell r="C2491">
            <v>10</v>
          </cell>
        </row>
        <row r="2492">
          <cell r="B2492">
            <v>40841</v>
          </cell>
          <cell r="C2492">
            <v>10</v>
          </cell>
        </row>
        <row r="2493">
          <cell r="B2493">
            <v>40842</v>
          </cell>
          <cell r="C2493">
            <v>10</v>
          </cell>
        </row>
        <row r="2494">
          <cell r="B2494">
            <v>40843</v>
          </cell>
          <cell r="C2494">
            <v>10</v>
          </cell>
        </row>
        <row r="2495">
          <cell r="B2495">
            <v>40844</v>
          </cell>
          <cell r="C2495">
            <v>10</v>
          </cell>
        </row>
        <row r="2496">
          <cell r="B2496">
            <v>40845</v>
          </cell>
          <cell r="C2496">
            <v>10</v>
          </cell>
        </row>
        <row r="2497">
          <cell r="B2497">
            <v>40846</v>
          </cell>
          <cell r="C2497">
            <v>10</v>
          </cell>
        </row>
        <row r="2498">
          <cell r="B2498">
            <v>40847</v>
          </cell>
          <cell r="C2498">
            <v>10</v>
          </cell>
        </row>
        <row r="2499">
          <cell r="B2499">
            <v>40848</v>
          </cell>
          <cell r="C2499">
            <v>11</v>
          </cell>
        </row>
        <row r="2500">
          <cell r="B2500">
            <v>40849</v>
          </cell>
          <cell r="C2500">
            <v>11</v>
          </cell>
        </row>
        <row r="2501">
          <cell r="B2501">
            <v>40850</v>
          </cell>
          <cell r="C2501">
            <v>11</v>
          </cell>
        </row>
        <row r="2502">
          <cell r="B2502">
            <v>40851</v>
          </cell>
          <cell r="C2502">
            <v>11</v>
          </cell>
        </row>
        <row r="2503">
          <cell r="B2503">
            <v>40852</v>
          </cell>
          <cell r="C2503">
            <v>11</v>
          </cell>
        </row>
        <row r="2504">
          <cell r="B2504">
            <v>40853</v>
          </cell>
          <cell r="C2504">
            <v>11</v>
          </cell>
        </row>
        <row r="2505">
          <cell r="B2505">
            <v>40854</v>
          </cell>
          <cell r="C2505">
            <v>11</v>
          </cell>
        </row>
        <row r="2506">
          <cell r="B2506">
            <v>40855</v>
          </cell>
          <cell r="C2506">
            <v>11</v>
          </cell>
        </row>
        <row r="2507">
          <cell r="B2507">
            <v>40856</v>
          </cell>
          <cell r="C2507">
            <v>11</v>
          </cell>
        </row>
        <row r="2508">
          <cell r="B2508">
            <v>40857</v>
          </cell>
          <cell r="C2508">
            <v>11</v>
          </cell>
        </row>
        <row r="2509">
          <cell r="B2509">
            <v>40858</v>
          </cell>
          <cell r="C2509">
            <v>11</v>
          </cell>
        </row>
        <row r="2510">
          <cell r="B2510">
            <v>40859</v>
          </cell>
          <cell r="C2510">
            <v>11</v>
          </cell>
        </row>
        <row r="2511">
          <cell r="B2511">
            <v>40860</v>
          </cell>
          <cell r="C2511">
            <v>11</v>
          </cell>
        </row>
        <row r="2512">
          <cell r="B2512">
            <v>40861</v>
          </cell>
          <cell r="C2512">
            <v>11</v>
          </cell>
        </row>
        <row r="2513">
          <cell r="B2513">
            <v>40862</v>
          </cell>
          <cell r="C2513">
            <v>11</v>
          </cell>
        </row>
        <row r="2514">
          <cell r="B2514">
            <v>40863</v>
          </cell>
          <cell r="C2514">
            <v>11</v>
          </cell>
        </row>
        <row r="2515">
          <cell r="B2515">
            <v>40864</v>
          </cell>
          <cell r="C2515">
            <v>11</v>
          </cell>
        </row>
        <row r="2516">
          <cell r="B2516">
            <v>40865</v>
          </cell>
          <cell r="C2516">
            <v>11</v>
          </cell>
        </row>
        <row r="2517">
          <cell r="B2517">
            <v>40866</v>
          </cell>
          <cell r="C2517">
            <v>11</v>
          </cell>
        </row>
        <row r="2518">
          <cell r="B2518">
            <v>40867</v>
          </cell>
          <cell r="C2518">
            <v>11</v>
          </cell>
        </row>
        <row r="2519">
          <cell r="B2519">
            <v>40868</v>
          </cell>
          <cell r="C2519">
            <v>11</v>
          </cell>
        </row>
        <row r="2520">
          <cell r="B2520">
            <v>40869</v>
          </cell>
          <cell r="C2520">
            <v>11</v>
          </cell>
        </row>
        <row r="2521">
          <cell r="B2521">
            <v>40870</v>
          </cell>
          <cell r="C2521">
            <v>11</v>
          </cell>
        </row>
        <row r="2522">
          <cell r="B2522">
            <v>40871</v>
          </cell>
          <cell r="C2522">
            <v>11</v>
          </cell>
        </row>
        <row r="2523">
          <cell r="B2523">
            <v>40872</v>
          </cell>
          <cell r="C2523">
            <v>11</v>
          </cell>
        </row>
        <row r="2524">
          <cell r="B2524">
            <v>40873</v>
          </cell>
          <cell r="C2524">
            <v>11</v>
          </cell>
        </row>
        <row r="2525">
          <cell r="B2525">
            <v>40874</v>
          </cell>
          <cell r="C2525">
            <v>11</v>
          </cell>
        </row>
        <row r="2526">
          <cell r="B2526">
            <v>40875</v>
          </cell>
          <cell r="C2526">
            <v>11</v>
          </cell>
        </row>
        <row r="2527">
          <cell r="B2527">
            <v>40876</v>
          </cell>
          <cell r="C2527">
            <v>11</v>
          </cell>
        </row>
        <row r="2528">
          <cell r="B2528">
            <v>40877</v>
          </cell>
          <cell r="C2528">
            <v>11</v>
          </cell>
        </row>
        <row r="2529">
          <cell r="B2529">
            <v>40878</v>
          </cell>
          <cell r="C2529">
            <v>12</v>
          </cell>
        </row>
        <row r="2530">
          <cell r="B2530">
            <v>40879</v>
          </cell>
          <cell r="C2530">
            <v>12</v>
          </cell>
        </row>
        <row r="2531">
          <cell r="B2531">
            <v>40880</v>
          </cell>
          <cell r="C2531">
            <v>12</v>
          </cell>
        </row>
        <row r="2532">
          <cell r="B2532">
            <v>40881</v>
          </cell>
          <cell r="C2532">
            <v>12</v>
          </cell>
        </row>
        <row r="2533">
          <cell r="B2533">
            <v>40882</v>
          </cell>
          <cell r="C2533">
            <v>12</v>
          </cell>
        </row>
        <row r="2534">
          <cell r="B2534">
            <v>40883</v>
          </cell>
          <cell r="C2534">
            <v>12</v>
          </cell>
        </row>
        <row r="2535">
          <cell r="B2535">
            <v>40884</v>
          </cell>
          <cell r="C2535">
            <v>12</v>
          </cell>
        </row>
        <row r="2536">
          <cell r="B2536">
            <v>40885</v>
          </cell>
          <cell r="C2536">
            <v>12</v>
          </cell>
        </row>
        <row r="2537">
          <cell r="B2537">
            <v>40886</v>
          </cell>
          <cell r="C2537">
            <v>12</v>
          </cell>
        </row>
        <row r="2538">
          <cell r="B2538">
            <v>40887</v>
          </cell>
          <cell r="C2538">
            <v>12</v>
          </cell>
        </row>
        <row r="2539">
          <cell r="B2539">
            <v>40888</v>
          </cell>
          <cell r="C2539">
            <v>12</v>
          </cell>
        </row>
        <row r="2540">
          <cell r="B2540">
            <v>40889</v>
          </cell>
          <cell r="C2540">
            <v>12</v>
          </cell>
        </row>
        <row r="2541">
          <cell r="B2541">
            <v>40890</v>
          </cell>
          <cell r="C2541">
            <v>12</v>
          </cell>
        </row>
        <row r="2542">
          <cell r="B2542">
            <v>40891</v>
          </cell>
          <cell r="C2542">
            <v>12</v>
          </cell>
        </row>
        <row r="2543">
          <cell r="B2543">
            <v>40892</v>
          </cell>
          <cell r="C2543">
            <v>12</v>
          </cell>
        </row>
        <row r="2544">
          <cell r="B2544">
            <v>40893</v>
          </cell>
          <cell r="C2544">
            <v>12</v>
          </cell>
        </row>
        <row r="2545">
          <cell r="B2545">
            <v>40894</v>
          </cell>
          <cell r="C2545">
            <v>12</v>
          </cell>
        </row>
        <row r="2546">
          <cell r="B2546">
            <v>40895</v>
          </cell>
          <cell r="C2546">
            <v>12</v>
          </cell>
        </row>
        <row r="2547">
          <cell r="B2547">
            <v>40896</v>
          </cell>
          <cell r="C2547">
            <v>12</v>
          </cell>
        </row>
        <row r="2548">
          <cell r="B2548">
            <v>40897</v>
          </cell>
          <cell r="C2548">
            <v>12</v>
          </cell>
        </row>
        <row r="2549">
          <cell r="B2549">
            <v>40898</v>
          </cell>
          <cell r="C2549">
            <v>12</v>
          </cell>
        </row>
        <row r="2550">
          <cell r="B2550">
            <v>40899</v>
          </cell>
          <cell r="C2550">
            <v>12</v>
          </cell>
        </row>
        <row r="2551">
          <cell r="B2551">
            <v>40900</v>
          </cell>
          <cell r="C2551">
            <v>12</v>
          </cell>
        </row>
        <row r="2552">
          <cell r="B2552">
            <v>40901</v>
          </cell>
          <cell r="C2552">
            <v>12</v>
          </cell>
        </row>
        <row r="2553">
          <cell r="B2553">
            <v>40902</v>
          </cell>
          <cell r="C2553">
            <v>12</v>
          </cell>
        </row>
        <row r="2554">
          <cell r="B2554">
            <v>40903</v>
          </cell>
          <cell r="C2554">
            <v>12</v>
          </cell>
        </row>
        <row r="2555">
          <cell r="B2555">
            <v>40904</v>
          </cell>
          <cell r="C2555">
            <v>12</v>
          </cell>
        </row>
        <row r="2556">
          <cell r="B2556">
            <v>40905</v>
          </cell>
          <cell r="C2556">
            <v>12</v>
          </cell>
        </row>
        <row r="2557">
          <cell r="B2557">
            <v>40906</v>
          </cell>
          <cell r="C2557">
            <v>12</v>
          </cell>
        </row>
        <row r="2558">
          <cell r="B2558">
            <v>40907</v>
          </cell>
          <cell r="C2558">
            <v>12</v>
          </cell>
        </row>
        <row r="2559">
          <cell r="B2559">
            <v>40908</v>
          </cell>
          <cell r="C2559">
            <v>12</v>
          </cell>
        </row>
        <row r="2560">
          <cell r="B2560">
            <v>40909</v>
          </cell>
          <cell r="C2560">
            <v>1</v>
          </cell>
        </row>
        <row r="2561">
          <cell r="B2561">
            <v>40910</v>
          </cell>
          <cell r="C2561">
            <v>1</v>
          </cell>
        </row>
        <row r="2562">
          <cell r="B2562">
            <v>40911</v>
          </cell>
          <cell r="C2562">
            <v>1</v>
          </cell>
        </row>
        <row r="2563">
          <cell r="B2563">
            <v>40912</v>
          </cell>
          <cell r="C2563">
            <v>1</v>
          </cell>
        </row>
        <row r="2564">
          <cell r="B2564">
            <v>40913</v>
          </cell>
          <cell r="C2564">
            <v>1</v>
          </cell>
        </row>
        <row r="2565">
          <cell r="B2565">
            <v>40914</v>
          </cell>
          <cell r="C2565">
            <v>1</v>
          </cell>
        </row>
        <row r="2566">
          <cell r="B2566">
            <v>40915</v>
          </cell>
          <cell r="C2566">
            <v>1</v>
          </cell>
        </row>
        <row r="2567">
          <cell r="B2567">
            <v>40916</v>
          </cell>
          <cell r="C2567">
            <v>1</v>
          </cell>
        </row>
        <row r="2568">
          <cell r="B2568">
            <v>40917</v>
          </cell>
          <cell r="C2568">
            <v>1</v>
          </cell>
        </row>
        <row r="2569">
          <cell r="B2569">
            <v>40918</v>
          </cell>
          <cell r="C2569">
            <v>1</v>
          </cell>
        </row>
        <row r="2570">
          <cell r="B2570">
            <v>40919</v>
          </cell>
          <cell r="C2570">
            <v>1</v>
          </cell>
        </row>
        <row r="2571">
          <cell r="B2571">
            <v>40920</v>
          </cell>
          <cell r="C2571">
            <v>1</v>
          </cell>
        </row>
        <row r="2572">
          <cell r="B2572">
            <v>40921</v>
          </cell>
          <cell r="C2572">
            <v>1</v>
          </cell>
        </row>
        <row r="2573">
          <cell r="B2573">
            <v>40922</v>
          </cell>
          <cell r="C2573">
            <v>1</v>
          </cell>
        </row>
        <row r="2574">
          <cell r="B2574">
            <v>40923</v>
          </cell>
          <cell r="C2574">
            <v>1</v>
          </cell>
        </row>
        <row r="2575">
          <cell r="B2575">
            <v>40924</v>
          </cell>
          <cell r="C2575">
            <v>1</v>
          </cell>
        </row>
        <row r="2576">
          <cell r="B2576">
            <v>40925</v>
          </cell>
          <cell r="C2576">
            <v>1</v>
          </cell>
        </row>
        <row r="2577">
          <cell r="B2577">
            <v>40926</v>
          </cell>
          <cell r="C2577">
            <v>1</v>
          </cell>
        </row>
        <row r="2578">
          <cell r="B2578">
            <v>40927</v>
          </cell>
          <cell r="C2578">
            <v>1</v>
          </cell>
        </row>
        <row r="2579">
          <cell r="B2579">
            <v>40928</v>
          </cell>
          <cell r="C2579">
            <v>1</v>
          </cell>
        </row>
        <row r="2580">
          <cell r="B2580">
            <v>40929</v>
          </cell>
          <cell r="C2580">
            <v>1</v>
          </cell>
        </row>
        <row r="2581">
          <cell r="B2581">
            <v>40930</v>
          </cell>
          <cell r="C2581">
            <v>1</v>
          </cell>
        </row>
        <row r="2582">
          <cell r="B2582">
            <v>40931</v>
          </cell>
          <cell r="C2582">
            <v>1</v>
          </cell>
        </row>
        <row r="2583">
          <cell r="B2583">
            <v>40932</v>
          </cell>
          <cell r="C2583">
            <v>1</v>
          </cell>
        </row>
        <row r="2584">
          <cell r="B2584">
            <v>40933</v>
          </cell>
          <cell r="C2584">
            <v>1</v>
          </cell>
        </row>
        <row r="2585">
          <cell r="B2585">
            <v>40934</v>
          </cell>
          <cell r="C2585">
            <v>1</v>
          </cell>
        </row>
        <row r="2586">
          <cell r="B2586">
            <v>40935</v>
          </cell>
          <cell r="C2586">
            <v>1</v>
          </cell>
        </row>
        <row r="2587">
          <cell r="B2587">
            <v>40936</v>
          </cell>
          <cell r="C2587">
            <v>1</v>
          </cell>
        </row>
        <row r="2588">
          <cell r="B2588">
            <v>40937</v>
          </cell>
          <cell r="C2588">
            <v>1</v>
          </cell>
        </row>
        <row r="2589">
          <cell r="B2589">
            <v>40938</v>
          </cell>
          <cell r="C2589">
            <v>1</v>
          </cell>
        </row>
        <row r="2590">
          <cell r="B2590">
            <v>40939</v>
          </cell>
          <cell r="C2590">
            <v>1</v>
          </cell>
        </row>
        <row r="2591">
          <cell r="B2591">
            <v>40940</v>
          </cell>
          <cell r="C2591">
            <v>2</v>
          </cell>
        </row>
        <row r="2592">
          <cell r="B2592">
            <v>40941</v>
          </cell>
          <cell r="C2592">
            <v>2</v>
          </cell>
        </row>
        <row r="2593">
          <cell r="B2593">
            <v>40942</v>
          </cell>
          <cell r="C2593">
            <v>2</v>
          </cell>
        </row>
        <row r="2594">
          <cell r="B2594">
            <v>40943</v>
          </cell>
          <cell r="C2594">
            <v>2</v>
          </cell>
        </row>
        <row r="2595">
          <cell r="B2595">
            <v>40944</v>
          </cell>
          <cell r="C2595">
            <v>2</v>
          </cell>
        </row>
        <row r="2596">
          <cell r="B2596">
            <v>40945</v>
          </cell>
          <cell r="C2596">
            <v>2</v>
          </cell>
        </row>
        <row r="2597">
          <cell r="B2597">
            <v>40946</v>
          </cell>
          <cell r="C2597">
            <v>2</v>
          </cell>
        </row>
        <row r="2598">
          <cell r="B2598">
            <v>40947</v>
          </cell>
          <cell r="C2598">
            <v>2</v>
          </cell>
        </row>
        <row r="2599">
          <cell r="B2599">
            <v>40948</v>
          </cell>
          <cell r="C2599">
            <v>2</v>
          </cell>
        </row>
        <row r="2600">
          <cell r="B2600">
            <v>40949</v>
          </cell>
          <cell r="C2600">
            <v>2</v>
          </cell>
        </row>
        <row r="2601">
          <cell r="B2601">
            <v>40950</v>
          </cell>
          <cell r="C2601">
            <v>2</v>
          </cell>
        </row>
        <row r="2602">
          <cell r="B2602">
            <v>40951</v>
          </cell>
          <cell r="C2602">
            <v>2</v>
          </cell>
        </row>
        <row r="2603">
          <cell r="B2603">
            <v>40952</v>
          </cell>
          <cell r="C2603">
            <v>2</v>
          </cell>
        </row>
        <row r="2604">
          <cell r="B2604">
            <v>40953</v>
          </cell>
          <cell r="C2604">
            <v>2</v>
          </cell>
        </row>
        <row r="2605">
          <cell r="B2605">
            <v>40954</v>
          </cell>
          <cell r="C2605">
            <v>2</v>
          </cell>
        </row>
        <row r="2606">
          <cell r="B2606">
            <v>40955</v>
          </cell>
          <cell r="C2606">
            <v>2</v>
          </cell>
        </row>
        <row r="2607">
          <cell r="B2607">
            <v>40956</v>
          </cell>
          <cell r="C2607">
            <v>2</v>
          </cell>
        </row>
        <row r="2608">
          <cell r="B2608">
            <v>40957</v>
          </cell>
          <cell r="C2608">
            <v>2</v>
          </cell>
        </row>
        <row r="2609">
          <cell r="B2609">
            <v>40958</v>
          </cell>
          <cell r="C2609">
            <v>2</v>
          </cell>
        </row>
        <row r="2610">
          <cell r="B2610">
            <v>40959</v>
          </cell>
          <cell r="C2610">
            <v>2</v>
          </cell>
        </row>
        <row r="2611">
          <cell r="B2611">
            <v>40960</v>
          </cell>
          <cell r="C2611">
            <v>2</v>
          </cell>
        </row>
        <row r="2612">
          <cell r="B2612">
            <v>40961</v>
          </cell>
          <cell r="C2612">
            <v>2</v>
          </cell>
        </row>
        <row r="2613">
          <cell r="B2613">
            <v>40962</v>
          </cell>
          <cell r="C2613">
            <v>2</v>
          </cell>
        </row>
        <row r="2614">
          <cell r="B2614">
            <v>40963</v>
          </cell>
          <cell r="C2614">
            <v>2</v>
          </cell>
        </row>
        <row r="2615">
          <cell r="B2615">
            <v>40964</v>
          </cell>
          <cell r="C2615">
            <v>2</v>
          </cell>
        </row>
        <row r="2616">
          <cell r="B2616">
            <v>40965</v>
          </cell>
          <cell r="C2616">
            <v>2</v>
          </cell>
        </row>
        <row r="2617">
          <cell r="B2617">
            <v>40966</v>
          </cell>
          <cell r="C2617">
            <v>2</v>
          </cell>
        </row>
        <row r="2618">
          <cell r="B2618">
            <v>40967</v>
          </cell>
          <cell r="C2618">
            <v>2</v>
          </cell>
        </row>
        <row r="2619">
          <cell r="B2619">
            <v>40968</v>
          </cell>
          <cell r="C2619">
            <v>2</v>
          </cell>
        </row>
        <row r="2620">
          <cell r="B2620">
            <v>40969</v>
          </cell>
          <cell r="C2620">
            <v>3</v>
          </cell>
        </row>
        <row r="2621">
          <cell r="B2621">
            <v>40970</v>
          </cell>
          <cell r="C2621">
            <v>3</v>
          </cell>
        </row>
        <row r="2622">
          <cell r="B2622">
            <v>40971</v>
          </cell>
          <cell r="C2622">
            <v>3</v>
          </cell>
        </row>
        <row r="2623">
          <cell r="B2623">
            <v>40972</v>
          </cell>
          <cell r="C2623">
            <v>3</v>
          </cell>
        </row>
        <row r="2624">
          <cell r="B2624">
            <v>40973</v>
          </cell>
          <cell r="C2624">
            <v>3</v>
          </cell>
        </row>
        <row r="2625">
          <cell r="B2625">
            <v>40974</v>
          </cell>
          <cell r="C2625">
            <v>3</v>
          </cell>
        </row>
        <row r="2626">
          <cell r="B2626">
            <v>40975</v>
          </cell>
          <cell r="C2626">
            <v>3</v>
          </cell>
        </row>
        <row r="2627">
          <cell r="B2627">
            <v>40976</v>
          </cell>
          <cell r="C2627">
            <v>3</v>
          </cell>
        </row>
        <row r="2628">
          <cell r="B2628">
            <v>40977</v>
          </cell>
          <cell r="C2628">
            <v>3</v>
          </cell>
        </row>
        <row r="2629">
          <cell r="B2629">
            <v>40978</v>
          </cell>
          <cell r="C2629">
            <v>3</v>
          </cell>
        </row>
        <row r="2630">
          <cell r="B2630">
            <v>40979</v>
          </cell>
          <cell r="C2630">
            <v>3</v>
          </cell>
        </row>
        <row r="2631">
          <cell r="B2631">
            <v>40980</v>
          </cell>
          <cell r="C2631">
            <v>3</v>
          </cell>
        </row>
        <row r="2632">
          <cell r="B2632">
            <v>40981</v>
          </cell>
          <cell r="C2632">
            <v>3</v>
          </cell>
        </row>
        <row r="2633">
          <cell r="B2633">
            <v>40982</v>
          </cell>
          <cell r="C2633">
            <v>3</v>
          </cell>
        </row>
        <row r="2634">
          <cell r="B2634">
            <v>40983</v>
          </cell>
          <cell r="C2634">
            <v>3</v>
          </cell>
        </row>
        <row r="2635">
          <cell r="B2635">
            <v>40984</v>
          </cell>
          <cell r="C2635">
            <v>3</v>
          </cell>
        </row>
        <row r="2636">
          <cell r="B2636">
            <v>40985</v>
          </cell>
          <cell r="C2636">
            <v>3</v>
          </cell>
        </row>
        <row r="2637">
          <cell r="B2637">
            <v>40986</v>
          </cell>
          <cell r="C2637">
            <v>3</v>
          </cell>
        </row>
        <row r="2638">
          <cell r="B2638">
            <v>40987</v>
          </cell>
          <cell r="C2638">
            <v>3</v>
          </cell>
        </row>
        <row r="2639">
          <cell r="B2639">
            <v>40988</v>
          </cell>
          <cell r="C2639">
            <v>3</v>
          </cell>
        </row>
        <row r="2640">
          <cell r="B2640">
            <v>40989</v>
          </cell>
          <cell r="C2640">
            <v>3</v>
          </cell>
        </row>
        <row r="2641">
          <cell r="B2641">
            <v>40990</v>
          </cell>
          <cell r="C2641">
            <v>3</v>
          </cell>
        </row>
        <row r="2642">
          <cell r="B2642">
            <v>40991</v>
          </cell>
          <cell r="C2642">
            <v>3</v>
          </cell>
        </row>
        <row r="2643">
          <cell r="B2643">
            <v>40992</v>
          </cell>
          <cell r="C2643">
            <v>3</v>
          </cell>
        </row>
        <row r="2644">
          <cell r="B2644">
            <v>40993</v>
          </cell>
          <cell r="C2644">
            <v>3</v>
          </cell>
        </row>
        <row r="2645">
          <cell r="B2645">
            <v>40994</v>
          </cell>
          <cell r="C2645">
            <v>3</v>
          </cell>
        </row>
        <row r="2646">
          <cell r="B2646">
            <v>40995</v>
          </cell>
          <cell r="C2646">
            <v>3</v>
          </cell>
        </row>
        <row r="2647">
          <cell r="B2647">
            <v>40996</v>
          </cell>
          <cell r="C2647">
            <v>3</v>
          </cell>
        </row>
        <row r="2648">
          <cell r="B2648">
            <v>40997</v>
          </cell>
          <cell r="C2648">
            <v>3</v>
          </cell>
        </row>
        <row r="2649">
          <cell r="B2649">
            <v>40998</v>
          </cell>
          <cell r="C2649">
            <v>3</v>
          </cell>
        </row>
        <row r="2650">
          <cell r="B2650">
            <v>40999</v>
          </cell>
          <cell r="C2650">
            <v>3</v>
          </cell>
        </row>
        <row r="2651">
          <cell r="B2651">
            <v>41000</v>
          </cell>
          <cell r="C2651">
            <v>4</v>
          </cell>
        </row>
        <row r="2652">
          <cell r="B2652">
            <v>41001</v>
          </cell>
          <cell r="C2652">
            <v>4</v>
          </cell>
        </row>
        <row r="2653">
          <cell r="B2653">
            <v>41002</v>
          </cell>
          <cell r="C2653">
            <v>4</v>
          </cell>
        </row>
        <row r="2654">
          <cell r="B2654">
            <v>41003</v>
          </cell>
          <cell r="C2654">
            <v>4</v>
          </cell>
        </row>
        <row r="2655">
          <cell r="B2655">
            <v>41004</v>
          </cell>
          <cell r="C2655">
            <v>4</v>
          </cell>
        </row>
        <row r="2656">
          <cell r="B2656">
            <v>41005</v>
          </cell>
          <cell r="C2656">
            <v>4</v>
          </cell>
        </row>
        <row r="2657">
          <cell r="B2657">
            <v>41006</v>
          </cell>
          <cell r="C2657">
            <v>4</v>
          </cell>
        </row>
        <row r="2658">
          <cell r="B2658">
            <v>41007</v>
          </cell>
          <cell r="C2658">
            <v>4</v>
          </cell>
        </row>
        <row r="2659">
          <cell r="B2659">
            <v>41008</v>
          </cell>
          <cell r="C2659">
            <v>4</v>
          </cell>
        </row>
        <row r="2660">
          <cell r="B2660">
            <v>41009</v>
          </cell>
          <cell r="C2660">
            <v>4</v>
          </cell>
        </row>
        <row r="2661">
          <cell r="B2661">
            <v>41010</v>
          </cell>
          <cell r="C2661">
            <v>4</v>
          </cell>
        </row>
        <row r="2662">
          <cell r="B2662">
            <v>41011</v>
          </cell>
          <cell r="C2662">
            <v>4</v>
          </cell>
        </row>
        <row r="2663">
          <cell r="B2663">
            <v>41012</v>
          </cell>
          <cell r="C2663">
            <v>4</v>
          </cell>
        </row>
        <row r="2664">
          <cell r="B2664">
            <v>41013</v>
          </cell>
          <cell r="C2664">
            <v>4</v>
          </cell>
        </row>
        <row r="2665">
          <cell r="B2665">
            <v>41014</v>
          </cell>
          <cell r="C2665">
            <v>4</v>
          </cell>
        </row>
        <row r="2666">
          <cell r="B2666">
            <v>41015</v>
          </cell>
          <cell r="C2666">
            <v>4</v>
          </cell>
        </row>
        <row r="2667">
          <cell r="B2667">
            <v>41016</v>
          </cell>
          <cell r="C2667">
            <v>4</v>
          </cell>
        </row>
        <row r="2668">
          <cell r="B2668">
            <v>41017</v>
          </cell>
          <cell r="C2668">
            <v>4</v>
          </cell>
        </row>
        <row r="2669">
          <cell r="B2669">
            <v>41018</v>
          </cell>
          <cell r="C2669">
            <v>4</v>
          </cell>
        </row>
        <row r="2670">
          <cell r="B2670">
            <v>41019</v>
          </cell>
          <cell r="C2670">
            <v>4</v>
          </cell>
        </row>
        <row r="2671">
          <cell r="B2671">
            <v>41020</v>
          </cell>
          <cell r="C2671">
            <v>4</v>
          </cell>
        </row>
        <row r="2672">
          <cell r="B2672">
            <v>41021</v>
          </cell>
          <cell r="C2672">
            <v>4</v>
          </cell>
        </row>
        <row r="2673">
          <cell r="B2673">
            <v>41022</v>
          </cell>
          <cell r="C2673">
            <v>4</v>
          </cell>
        </row>
        <row r="2674">
          <cell r="B2674">
            <v>41023</v>
          </cell>
          <cell r="C2674">
            <v>4</v>
          </cell>
        </row>
        <row r="2675">
          <cell r="B2675">
            <v>41024</v>
          </cell>
          <cell r="C2675">
            <v>4</v>
          </cell>
        </row>
        <row r="2676">
          <cell r="B2676">
            <v>41025</v>
          </cell>
          <cell r="C2676">
            <v>4</v>
          </cell>
        </row>
        <row r="2677">
          <cell r="B2677">
            <v>41026</v>
          </cell>
          <cell r="C2677">
            <v>4</v>
          </cell>
        </row>
        <row r="2678">
          <cell r="B2678">
            <v>41027</v>
          </cell>
          <cell r="C2678">
            <v>4</v>
          </cell>
        </row>
        <row r="2679">
          <cell r="B2679">
            <v>41028</v>
          </cell>
          <cell r="C2679">
            <v>4</v>
          </cell>
        </row>
        <row r="2680">
          <cell r="B2680">
            <v>41029</v>
          </cell>
          <cell r="C2680">
            <v>4</v>
          </cell>
        </row>
        <row r="2681">
          <cell r="B2681">
            <v>41030</v>
          </cell>
          <cell r="C2681">
            <v>5</v>
          </cell>
        </row>
        <row r="2682">
          <cell r="B2682">
            <v>41031</v>
          </cell>
          <cell r="C2682">
            <v>5</v>
          </cell>
        </row>
        <row r="2683">
          <cell r="B2683">
            <v>41032</v>
          </cell>
          <cell r="C2683">
            <v>5</v>
          </cell>
        </row>
        <row r="2684">
          <cell r="B2684">
            <v>41033</v>
          </cell>
          <cell r="C2684">
            <v>5</v>
          </cell>
        </row>
        <row r="2685">
          <cell r="B2685">
            <v>41034</v>
          </cell>
          <cell r="C2685">
            <v>5</v>
          </cell>
        </row>
        <row r="2686">
          <cell r="B2686">
            <v>41035</v>
          </cell>
          <cell r="C2686">
            <v>5</v>
          </cell>
        </row>
        <row r="2687">
          <cell r="B2687">
            <v>41036</v>
          </cell>
          <cell r="C2687">
            <v>5</v>
          </cell>
        </row>
        <row r="2688">
          <cell r="B2688">
            <v>41037</v>
          </cell>
          <cell r="C2688">
            <v>5</v>
          </cell>
        </row>
        <row r="2689">
          <cell r="B2689">
            <v>41038</v>
          </cell>
          <cell r="C2689">
            <v>5</v>
          </cell>
        </row>
        <row r="2690">
          <cell r="B2690">
            <v>41039</v>
          </cell>
          <cell r="C2690">
            <v>5</v>
          </cell>
        </row>
        <row r="2691">
          <cell r="B2691">
            <v>41040</v>
          </cell>
          <cell r="C2691">
            <v>5</v>
          </cell>
        </row>
        <row r="2692">
          <cell r="B2692">
            <v>41041</v>
          </cell>
          <cell r="C2692">
            <v>5</v>
          </cell>
        </row>
        <row r="2693">
          <cell r="B2693">
            <v>41042</v>
          </cell>
          <cell r="C2693">
            <v>5</v>
          </cell>
        </row>
        <row r="2694">
          <cell r="B2694">
            <v>41043</v>
          </cell>
          <cell r="C2694">
            <v>5</v>
          </cell>
        </row>
        <row r="2695">
          <cell r="B2695">
            <v>41044</v>
          </cell>
          <cell r="C2695">
            <v>5</v>
          </cell>
        </row>
        <row r="2696">
          <cell r="B2696">
            <v>41045</v>
          </cell>
          <cell r="C2696">
            <v>5</v>
          </cell>
        </row>
        <row r="2697">
          <cell r="B2697">
            <v>41046</v>
          </cell>
          <cell r="C2697">
            <v>5</v>
          </cell>
        </row>
        <row r="2698">
          <cell r="B2698">
            <v>41047</v>
          </cell>
          <cell r="C2698">
            <v>5</v>
          </cell>
        </row>
        <row r="2699">
          <cell r="B2699">
            <v>41048</v>
          </cell>
          <cell r="C2699">
            <v>5</v>
          </cell>
        </row>
        <row r="2700">
          <cell r="B2700">
            <v>41049</v>
          </cell>
          <cell r="C2700">
            <v>5</v>
          </cell>
        </row>
        <row r="2701">
          <cell r="B2701">
            <v>41050</v>
          </cell>
          <cell r="C2701">
            <v>5</v>
          </cell>
        </row>
        <row r="2702">
          <cell r="B2702">
            <v>41051</v>
          </cell>
          <cell r="C2702">
            <v>5</v>
          </cell>
        </row>
        <row r="2703">
          <cell r="B2703">
            <v>41052</v>
          </cell>
          <cell r="C2703">
            <v>5</v>
          </cell>
        </row>
        <row r="2704">
          <cell r="B2704">
            <v>41053</v>
          </cell>
          <cell r="C2704">
            <v>5</v>
          </cell>
        </row>
        <row r="2705">
          <cell r="B2705">
            <v>41054</v>
          </cell>
          <cell r="C2705">
            <v>5</v>
          </cell>
        </row>
        <row r="2706">
          <cell r="B2706">
            <v>41055</v>
          </cell>
          <cell r="C2706">
            <v>5</v>
          </cell>
        </row>
        <row r="2707">
          <cell r="B2707">
            <v>41056</v>
          </cell>
          <cell r="C2707">
            <v>5</v>
          </cell>
        </row>
        <row r="2708">
          <cell r="B2708">
            <v>41057</v>
          </cell>
          <cell r="C2708">
            <v>5</v>
          </cell>
        </row>
        <row r="2709">
          <cell r="B2709">
            <v>41058</v>
          </cell>
          <cell r="C2709">
            <v>5</v>
          </cell>
        </row>
        <row r="2710">
          <cell r="B2710">
            <v>41059</v>
          </cell>
          <cell r="C2710">
            <v>5</v>
          </cell>
        </row>
        <row r="2711">
          <cell r="B2711">
            <v>41060</v>
          </cell>
          <cell r="C2711">
            <v>5</v>
          </cell>
        </row>
        <row r="2712">
          <cell r="B2712">
            <v>41061</v>
          </cell>
          <cell r="C2712">
            <v>6</v>
          </cell>
        </row>
        <row r="2713">
          <cell r="B2713">
            <v>41062</v>
          </cell>
          <cell r="C2713">
            <v>6</v>
          </cell>
        </row>
        <row r="2714">
          <cell r="B2714">
            <v>41063</v>
          </cell>
          <cell r="C2714">
            <v>6</v>
          </cell>
        </row>
        <row r="2715">
          <cell r="B2715">
            <v>41064</v>
          </cell>
          <cell r="C2715">
            <v>6</v>
          </cell>
        </row>
        <row r="2716">
          <cell r="B2716">
            <v>41065</v>
          </cell>
          <cell r="C2716">
            <v>6</v>
          </cell>
        </row>
        <row r="2717">
          <cell r="B2717">
            <v>41066</v>
          </cell>
          <cell r="C2717">
            <v>6</v>
          </cell>
        </row>
        <row r="2718">
          <cell r="B2718">
            <v>41067</v>
          </cell>
          <cell r="C2718">
            <v>6</v>
          </cell>
        </row>
        <row r="2719">
          <cell r="B2719">
            <v>41068</v>
          </cell>
          <cell r="C2719">
            <v>6</v>
          </cell>
        </row>
        <row r="2720">
          <cell r="B2720">
            <v>41069</v>
          </cell>
          <cell r="C2720">
            <v>6</v>
          </cell>
        </row>
        <row r="2721">
          <cell r="B2721">
            <v>41070</v>
          </cell>
          <cell r="C2721">
            <v>6</v>
          </cell>
        </row>
        <row r="2722">
          <cell r="B2722">
            <v>41071</v>
          </cell>
          <cell r="C2722">
            <v>6</v>
          </cell>
        </row>
        <row r="2723">
          <cell r="B2723">
            <v>41072</v>
          </cell>
          <cell r="C2723">
            <v>6</v>
          </cell>
        </row>
        <row r="2724">
          <cell r="B2724">
            <v>41073</v>
          </cell>
          <cell r="C2724">
            <v>6</v>
          </cell>
        </row>
        <row r="2725">
          <cell r="B2725">
            <v>41074</v>
          </cell>
          <cell r="C2725">
            <v>6</v>
          </cell>
        </row>
        <row r="2726">
          <cell r="B2726">
            <v>41075</v>
          </cell>
          <cell r="C2726">
            <v>6</v>
          </cell>
        </row>
        <row r="2727">
          <cell r="B2727">
            <v>41076</v>
          </cell>
          <cell r="C2727">
            <v>6</v>
          </cell>
        </row>
        <row r="2728">
          <cell r="B2728">
            <v>41077</v>
          </cell>
          <cell r="C2728">
            <v>6</v>
          </cell>
        </row>
        <row r="2729">
          <cell r="B2729">
            <v>41078</v>
          </cell>
          <cell r="C2729">
            <v>6</v>
          </cell>
        </row>
        <row r="2730">
          <cell r="B2730">
            <v>41079</v>
          </cell>
          <cell r="C2730">
            <v>6</v>
          </cell>
        </row>
        <row r="2731">
          <cell r="B2731">
            <v>41080</v>
          </cell>
          <cell r="C2731">
            <v>6</v>
          </cell>
        </row>
        <row r="2732">
          <cell r="B2732">
            <v>41081</v>
          </cell>
          <cell r="C2732">
            <v>6</v>
          </cell>
        </row>
        <row r="2733">
          <cell r="B2733">
            <v>41082</v>
          </cell>
          <cell r="C2733">
            <v>6</v>
          </cell>
        </row>
        <row r="2734">
          <cell r="B2734">
            <v>41083</v>
          </cell>
          <cell r="C2734">
            <v>6</v>
          </cell>
        </row>
        <row r="2735">
          <cell r="B2735">
            <v>41084</v>
          </cell>
          <cell r="C2735">
            <v>6</v>
          </cell>
        </row>
        <row r="2736">
          <cell r="B2736">
            <v>41085</v>
          </cell>
          <cell r="C2736">
            <v>6</v>
          </cell>
        </row>
        <row r="2737">
          <cell r="B2737">
            <v>41086</v>
          </cell>
          <cell r="C2737">
            <v>6</v>
          </cell>
        </row>
        <row r="2738">
          <cell r="B2738">
            <v>41087</v>
          </cell>
          <cell r="C2738">
            <v>6</v>
          </cell>
        </row>
        <row r="2739">
          <cell r="B2739">
            <v>41088</v>
          </cell>
          <cell r="C2739">
            <v>6</v>
          </cell>
        </row>
        <row r="2740">
          <cell r="B2740">
            <v>41089</v>
          </cell>
          <cell r="C2740">
            <v>6</v>
          </cell>
        </row>
        <row r="2741">
          <cell r="B2741">
            <v>41090</v>
          </cell>
          <cell r="C2741">
            <v>6</v>
          </cell>
        </row>
        <row r="2742">
          <cell r="B2742">
            <v>41091</v>
          </cell>
          <cell r="C2742">
            <v>7</v>
          </cell>
        </row>
        <row r="2743">
          <cell r="B2743">
            <v>41092</v>
          </cell>
          <cell r="C2743">
            <v>7</v>
          </cell>
        </row>
        <row r="2744">
          <cell r="B2744">
            <v>41093</v>
          </cell>
          <cell r="C2744">
            <v>7</v>
          </cell>
        </row>
        <row r="2745">
          <cell r="B2745">
            <v>41094</v>
          </cell>
          <cell r="C2745">
            <v>7</v>
          </cell>
        </row>
        <row r="2746">
          <cell r="B2746">
            <v>41095</v>
          </cell>
          <cell r="C2746">
            <v>7</v>
          </cell>
        </row>
        <row r="2747">
          <cell r="B2747">
            <v>41096</v>
          </cell>
          <cell r="C2747">
            <v>7</v>
          </cell>
        </row>
        <row r="2748">
          <cell r="B2748">
            <v>41097</v>
          </cell>
          <cell r="C2748">
            <v>7</v>
          </cell>
        </row>
        <row r="2749">
          <cell r="B2749">
            <v>41098</v>
          </cell>
          <cell r="C2749">
            <v>7</v>
          </cell>
        </row>
        <row r="2750">
          <cell r="B2750">
            <v>41099</v>
          </cell>
          <cell r="C2750">
            <v>7</v>
          </cell>
        </row>
        <row r="2751">
          <cell r="B2751">
            <v>41100</v>
          </cell>
          <cell r="C2751">
            <v>7</v>
          </cell>
        </row>
        <row r="2752">
          <cell r="B2752">
            <v>41101</v>
          </cell>
          <cell r="C2752">
            <v>7</v>
          </cell>
        </row>
        <row r="2753">
          <cell r="B2753">
            <v>41102</v>
          </cell>
          <cell r="C2753">
            <v>7</v>
          </cell>
        </row>
        <row r="2754">
          <cell r="B2754">
            <v>41103</v>
          </cell>
          <cell r="C2754">
            <v>7</v>
          </cell>
        </row>
        <row r="2755">
          <cell r="B2755">
            <v>41104</v>
          </cell>
          <cell r="C2755">
            <v>7</v>
          </cell>
        </row>
        <row r="2756">
          <cell r="B2756">
            <v>41105</v>
          </cell>
          <cell r="C2756">
            <v>7</v>
          </cell>
        </row>
        <row r="2757">
          <cell r="B2757">
            <v>41106</v>
          </cell>
          <cell r="C2757">
            <v>7</v>
          </cell>
        </row>
        <row r="2758">
          <cell r="B2758">
            <v>41107</v>
          </cell>
          <cell r="C2758">
            <v>7</v>
          </cell>
        </row>
        <row r="2759">
          <cell r="B2759">
            <v>41108</v>
          </cell>
          <cell r="C2759">
            <v>7</v>
          </cell>
        </row>
        <row r="2760">
          <cell r="B2760">
            <v>41109</v>
          </cell>
          <cell r="C2760">
            <v>7</v>
          </cell>
        </row>
        <row r="2761">
          <cell r="B2761">
            <v>41110</v>
          </cell>
          <cell r="C2761">
            <v>7</v>
          </cell>
        </row>
        <row r="2762">
          <cell r="B2762">
            <v>41111</v>
          </cell>
          <cell r="C2762">
            <v>7</v>
          </cell>
        </row>
        <row r="2763">
          <cell r="B2763">
            <v>41112</v>
          </cell>
          <cell r="C2763">
            <v>7</v>
          </cell>
        </row>
        <row r="2764">
          <cell r="B2764">
            <v>41113</v>
          </cell>
          <cell r="C2764">
            <v>7</v>
          </cell>
        </row>
        <row r="2765">
          <cell r="B2765">
            <v>41114</v>
          </cell>
          <cell r="C2765">
            <v>7</v>
          </cell>
        </row>
        <row r="2766">
          <cell r="B2766">
            <v>41115</v>
          </cell>
          <cell r="C2766">
            <v>7</v>
          </cell>
        </row>
        <row r="2767">
          <cell r="B2767">
            <v>41116</v>
          </cell>
          <cell r="C2767">
            <v>7</v>
          </cell>
        </row>
        <row r="2768">
          <cell r="B2768">
            <v>41117</v>
          </cell>
          <cell r="C2768">
            <v>7</v>
          </cell>
        </row>
        <row r="2769">
          <cell r="B2769">
            <v>41118</v>
          </cell>
          <cell r="C2769">
            <v>7</v>
          </cell>
        </row>
        <row r="2770">
          <cell r="B2770">
            <v>41119</v>
          </cell>
          <cell r="C2770">
            <v>7</v>
          </cell>
        </row>
        <row r="2771">
          <cell r="B2771">
            <v>41120</v>
          </cell>
          <cell r="C2771">
            <v>7</v>
          </cell>
        </row>
        <row r="2772">
          <cell r="B2772">
            <v>41121</v>
          </cell>
          <cell r="C2772">
            <v>7</v>
          </cell>
        </row>
        <row r="2773">
          <cell r="B2773">
            <v>41122</v>
          </cell>
          <cell r="C2773">
            <v>8</v>
          </cell>
        </row>
        <row r="2774">
          <cell r="B2774">
            <v>41123</v>
          </cell>
          <cell r="C2774">
            <v>8</v>
          </cell>
        </row>
        <row r="2775">
          <cell r="B2775">
            <v>41124</v>
          </cell>
          <cell r="C2775">
            <v>8</v>
          </cell>
        </row>
        <row r="2776">
          <cell r="B2776">
            <v>41125</v>
          </cell>
          <cell r="C2776">
            <v>8</v>
          </cell>
        </row>
        <row r="2777">
          <cell r="B2777">
            <v>41126</v>
          </cell>
          <cell r="C2777">
            <v>8</v>
          </cell>
        </row>
        <row r="2778">
          <cell r="B2778">
            <v>41127</v>
          </cell>
          <cell r="C2778">
            <v>8</v>
          </cell>
        </row>
        <row r="2779">
          <cell r="B2779">
            <v>41128</v>
          </cell>
          <cell r="C2779">
            <v>8</v>
          </cell>
        </row>
        <row r="2780">
          <cell r="B2780">
            <v>41129</v>
          </cell>
          <cell r="C2780">
            <v>8</v>
          </cell>
        </row>
        <row r="2781">
          <cell r="B2781">
            <v>41130</v>
          </cell>
          <cell r="C2781">
            <v>8</v>
          </cell>
        </row>
        <row r="2782">
          <cell r="B2782">
            <v>41131</v>
          </cell>
          <cell r="C2782">
            <v>8</v>
          </cell>
        </row>
        <row r="2783">
          <cell r="B2783">
            <v>41132</v>
          </cell>
          <cell r="C2783">
            <v>8</v>
          </cell>
        </row>
        <row r="2784">
          <cell r="B2784">
            <v>41133</v>
          </cell>
          <cell r="C2784">
            <v>8</v>
          </cell>
        </row>
        <row r="2785">
          <cell r="B2785">
            <v>41134</v>
          </cell>
          <cell r="C2785">
            <v>8</v>
          </cell>
        </row>
        <row r="2786">
          <cell r="B2786">
            <v>41135</v>
          </cell>
          <cell r="C2786">
            <v>8</v>
          </cell>
        </row>
        <row r="2787">
          <cell r="B2787">
            <v>41136</v>
          </cell>
          <cell r="C2787">
            <v>8</v>
          </cell>
        </row>
        <row r="2788">
          <cell r="B2788">
            <v>41137</v>
          </cell>
          <cell r="C2788">
            <v>8</v>
          </cell>
        </row>
        <row r="2789">
          <cell r="B2789">
            <v>41138</v>
          </cell>
          <cell r="C2789">
            <v>8</v>
          </cell>
        </row>
        <row r="2790">
          <cell r="B2790">
            <v>41139</v>
          </cell>
          <cell r="C2790">
            <v>8</v>
          </cell>
        </row>
        <row r="2791">
          <cell r="B2791">
            <v>41140</v>
          </cell>
          <cell r="C2791">
            <v>8</v>
          </cell>
        </row>
        <row r="2792">
          <cell r="B2792">
            <v>41141</v>
          </cell>
          <cell r="C2792">
            <v>8</v>
          </cell>
        </row>
        <row r="2793">
          <cell r="B2793">
            <v>41142</v>
          </cell>
          <cell r="C2793">
            <v>8</v>
          </cell>
        </row>
        <row r="2794">
          <cell r="B2794">
            <v>41143</v>
          </cell>
          <cell r="C2794">
            <v>8</v>
          </cell>
        </row>
        <row r="2795">
          <cell r="B2795">
            <v>41144</v>
          </cell>
          <cell r="C2795">
            <v>8</v>
          </cell>
        </row>
        <row r="2796">
          <cell r="B2796">
            <v>41145</v>
          </cell>
          <cell r="C2796">
            <v>8</v>
          </cell>
        </row>
        <row r="2797">
          <cell r="B2797">
            <v>41146</v>
          </cell>
          <cell r="C2797">
            <v>8</v>
          </cell>
        </row>
        <row r="2798">
          <cell r="B2798">
            <v>41147</v>
          </cell>
          <cell r="C2798">
            <v>8</v>
          </cell>
        </row>
        <row r="2799">
          <cell r="B2799">
            <v>41148</v>
          </cell>
          <cell r="C2799">
            <v>8</v>
          </cell>
        </row>
        <row r="2800">
          <cell r="B2800">
            <v>41149</v>
          </cell>
          <cell r="C2800">
            <v>8</v>
          </cell>
        </row>
        <row r="2801">
          <cell r="B2801">
            <v>41150</v>
          </cell>
          <cell r="C2801">
            <v>8</v>
          </cell>
        </row>
        <row r="2802">
          <cell r="B2802">
            <v>41151</v>
          </cell>
          <cell r="C2802">
            <v>8</v>
          </cell>
        </row>
        <row r="2803">
          <cell r="B2803">
            <v>41152</v>
          </cell>
          <cell r="C2803">
            <v>8</v>
          </cell>
        </row>
        <row r="2804">
          <cell r="B2804">
            <v>41153</v>
          </cell>
          <cell r="C2804">
            <v>9</v>
          </cell>
        </row>
        <row r="2805">
          <cell r="B2805">
            <v>41154</v>
          </cell>
          <cell r="C2805">
            <v>9</v>
          </cell>
        </row>
        <row r="2806">
          <cell r="B2806">
            <v>41155</v>
          </cell>
          <cell r="C2806">
            <v>9</v>
          </cell>
        </row>
        <row r="2807">
          <cell r="B2807">
            <v>41156</v>
          </cell>
          <cell r="C2807">
            <v>9</v>
          </cell>
        </row>
        <row r="2808">
          <cell r="B2808">
            <v>41157</v>
          </cell>
          <cell r="C2808">
            <v>9</v>
          </cell>
        </row>
        <row r="2809">
          <cell r="B2809">
            <v>41158</v>
          </cell>
          <cell r="C2809">
            <v>9</v>
          </cell>
        </row>
        <row r="2810">
          <cell r="B2810">
            <v>41159</v>
          </cell>
          <cell r="C2810">
            <v>9</v>
          </cell>
        </row>
        <row r="2811">
          <cell r="B2811">
            <v>41160</v>
          </cell>
          <cell r="C2811">
            <v>9</v>
          </cell>
        </row>
        <row r="2812">
          <cell r="B2812">
            <v>41161</v>
          </cell>
          <cell r="C2812">
            <v>9</v>
          </cell>
        </row>
        <row r="2813">
          <cell r="B2813">
            <v>41162</v>
          </cell>
          <cell r="C2813">
            <v>9</v>
          </cell>
        </row>
        <row r="2814">
          <cell r="B2814">
            <v>41163</v>
          </cell>
          <cell r="C2814">
            <v>9</v>
          </cell>
        </row>
        <row r="2815">
          <cell r="B2815">
            <v>41164</v>
          </cell>
          <cell r="C2815">
            <v>9</v>
          </cell>
        </row>
        <row r="2816">
          <cell r="B2816">
            <v>41165</v>
          </cell>
          <cell r="C2816">
            <v>9</v>
          </cell>
        </row>
        <row r="2817">
          <cell r="B2817">
            <v>41166</v>
          </cell>
          <cell r="C2817">
            <v>9</v>
          </cell>
        </row>
        <row r="2818">
          <cell r="B2818">
            <v>41167</v>
          </cell>
          <cell r="C2818">
            <v>9</v>
          </cell>
        </row>
        <row r="2819">
          <cell r="B2819">
            <v>41168</v>
          </cell>
          <cell r="C2819">
            <v>9</v>
          </cell>
        </row>
        <row r="2820">
          <cell r="B2820">
            <v>41169</v>
          </cell>
          <cell r="C2820">
            <v>9</v>
          </cell>
        </row>
        <row r="2821">
          <cell r="B2821">
            <v>41170</v>
          </cell>
          <cell r="C2821">
            <v>9</v>
          </cell>
        </row>
        <row r="2822">
          <cell r="B2822">
            <v>41171</v>
          </cell>
          <cell r="C2822">
            <v>9</v>
          </cell>
        </row>
        <row r="2823">
          <cell r="B2823">
            <v>41172</v>
          </cell>
          <cell r="C2823">
            <v>9</v>
          </cell>
        </row>
        <row r="2824">
          <cell r="B2824">
            <v>41173</v>
          </cell>
          <cell r="C2824">
            <v>9</v>
          </cell>
        </row>
        <row r="2825">
          <cell r="B2825">
            <v>41174</v>
          </cell>
          <cell r="C2825">
            <v>9</v>
          </cell>
        </row>
        <row r="2826">
          <cell r="B2826">
            <v>41175</v>
          </cell>
          <cell r="C2826">
            <v>9</v>
          </cell>
        </row>
        <row r="2827">
          <cell r="B2827">
            <v>41176</v>
          </cell>
          <cell r="C2827">
            <v>9</v>
          </cell>
        </row>
        <row r="2828">
          <cell r="B2828">
            <v>41177</v>
          </cell>
          <cell r="C2828">
            <v>9</v>
          </cell>
        </row>
        <row r="2829">
          <cell r="B2829">
            <v>41178</v>
          </cell>
          <cell r="C2829">
            <v>9</v>
          </cell>
        </row>
        <row r="2830">
          <cell r="B2830">
            <v>41179</v>
          </cell>
          <cell r="C2830">
            <v>9</v>
          </cell>
        </row>
        <row r="2831">
          <cell r="B2831">
            <v>41180</v>
          </cell>
          <cell r="C2831">
            <v>9</v>
          </cell>
        </row>
        <row r="2832">
          <cell r="B2832">
            <v>41181</v>
          </cell>
          <cell r="C2832">
            <v>9</v>
          </cell>
        </row>
        <row r="2833">
          <cell r="B2833">
            <v>41182</v>
          </cell>
          <cell r="C2833">
            <v>9</v>
          </cell>
        </row>
        <row r="2834">
          <cell r="B2834">
            <v>41183</v>
          </cell>
          <cell r="C2834">
            <v>10</v>
          </cell>
        </row>
        <row r="2835">
          <cell r="B2835">
            <v>41184</v>
          </cell>
          <cell r="C2835">
            <v>10</v>
          </cell>
        </row>
        <row r="2836">
          <cell r="B2836">
            <v>41185</v>
          </cell>
          <cell r="C2836">
            <v>10</v>
          </cell>
        </row>
        <row r="2837">
          <cell r="B2837">
            <v>41186</v>
          </cell>
          <cell r="C2837">
            <v>10</v>
          </cell>
        </row>
        <row r="2838">
          <cell r="B2838">
            <v>41187</v>
          </cell>
          <cell r="C2838">
            <v>10</v>
          </cell>
        </row>
        <row r="2839">
          <cell r="B2839">
            <v>41188</v>
          </cell>
          <cell r="C2839">
            <v>10</v>
          </cell>
        </row>
        <row r="2840">
          <cell r="B2840">
            <v>41189</v>
          </cell>
          <cell r="C2840">
            <v>10</v>
          </cell>
        </row>
        <row r="2841">
          <cell r="B2841">
            <v>41190</v>
          </cell>
          <cell r="C2841">
            <v>10</v>
          </cell>
        </row>
        <row r="2842">
          <cell r="B2842">
            <v>41191</v>
          </cell>
          <cell r="C2842">
            <v>10</v>
          </cell>
        </row>
        <row r="2843">
          <cell r="B2843">
            <v>41192</v>
          </cell>
          <cell r="C2843">
            <v>10</v>
          </cell>
        </row>
        <row r="2844">
          <cell r="B2844">
            <v>41193</v>
          </cell>
          <cell r="C2844">
            <v>10</v>
          </cell>
        </row>
        <row r="2845">
          <cell r="B2845">
            <v>41194</v>
          </cell>
          <cell r="C2845">
            <v>10</v>
          </cell>
        </row>
        <row r="2846">
          <cell r="B2846">
            <v>41195</v>
          </cell>
          <cell r="C2846">
            <v>10</v>
          </cell>
        </row>
        <row r="2847">
          <cell r="B2847">
            <v>41196</v>
          </cell>
          <cell r="C2847">
            <v>10</v>
          </cell>
        </row>
        <row r="2848">
          <cell r="B2848">
            <v>41197</v>
          </cell>
          <cell r="C2848">
            <v>10</v>
          </cell>
        </row>
        <row r="2849">
          <cell r="B2849">
            <v>41198</v>
          </cell>
          <cell r="C2849">
            <v>10</v>
          </cell>
        </row>
        <row r="2850">
          <cell r="B2850">
            <v>41199</v>
          </cell>
          <cell r="C2850">
            <v>10</v>
          </cell>
        </row>
        <row r="2851">
          <cell r="B2851">
            <v>41200</v>
          </cell>
          <cell r="C2851">
            <v>10</v>
          </cell>
        </row>
        <row r="2852">
          <cell r="B2852">
            <v>41201</v>
          </cell>
          <cell r="C2852">
            <v>10</v>
          </cell>
        </row>
        <row r="2853">
          <cell r="B2853">
            <v>41202</v>
          </cell>
          <cell r="C2853">
            <v>10</v>
          </cell>
        </row>
        <row r="2854">
          <cell r="B2854">
            <v>41203</v>
          </cell>
          <cell r="C2854">
            <v>10</v>
          </cell>
        </row>
        <row r="2855">
          <cell r="B2855">
            <v>41204</v>
          </cell>
          <cell r="C2855">
            <v>10</v>
          </cell>
        </row>
        <row r="2856">
          <cell r="B2856">
            <v>41205</v>
          </cell>
          <cell r="C2856">
            <v>10</v>
          </cell>
        </row>
        <row r="2857">
          <cell r="B2857">
            <v>41206</v>
          </cell>
          <cell r="C2857">
            <v>10</v>
          </cell>
        </row>
        <row r="2858">
          <cell r="B2858">
            <v>41207</v>
          </cell>
          <cell r="C2858">
            <v>10</v>
          </cell>
        </row>
        <row r="2859">
          <cell r="B2859">
            <v>41208</v>
          </cell>
          <cell r="C2859">
            <v>10</v>
          </cell>
        </row>
        <row r="2860">
          <cell r="B2860">
            <v>41209</v>
          </cell>
          <cell r="C2860">
            <v>10</v>
          </cell>
        </row>
        <row r="2861">
          <cell r="B2861">
            <v>41210</v>
          </cell>
          <cell r="C2861">
            <v>10</v>
          </cell>
        </row>
        <row r="2862">
          <cell r="B2862">
            <v>41211</v>
          </cell>
          <cell r="C2862">
            <v>10</v>
          </cell>
        </row>
        <row r="2863">
          <cell r="B2863">
            <v>41212</v>
          </cell>
          <cell r="C2863">
            <v>10</v>
          </cell>
        </row>
        <row r="2864">
          <cell r="B2864">
            <v>41213</v>
          </cell>
          <cell r="C2864">
            <v>10</v>
          </cell>
        </row>
        <row r="2865">
          <cell r="B2865">
            <v>41214</v>
          </cell>
          <cell r="C2865">
            <v>11</v>
          </cell>
        </row>
        <row r="2866">
          <cell r="B2866">
            <v>41215</v>
          </cell>
          <cell r="C2866">
            <v>11</v>
          </cell>
        </row>
        <row r="2867">
          <cell r="B2867">
            <v>41216</v>
          </cell>
          <cell r="C2867">
            <v>11</v>
          </cell>
        </row>
        <row r="2868">
          <cell r="B2868">
            <v>41217</v>
          </cell>
          <cell r="C2868">
            <v>11</v>
          </cell>
        </row>
        <row r="2869">
          <cell r="B2869">
            <v>41218</v>
          </cell>
          <cell r="C2869">
            <v>11</v>
          </cell>
        </row>
        <row r="2870">
          <cell r="B2870">
            <v>41219</v>
          </cell>
          <cell r="C2870">
            <v>11</v>
          </cell>
        </row>
        <row r="2871">
          <cell r="B2871">
            <v>41220</v>
          </cell>
          <cell r="C2871">
            <v>11</v>
          </cell>
        </row>
        <row r="2872">
          <cell r="B2872">
            <v>41221</v>
          </cell>
          <cell r="C2872">
            <v>11</v>
          </cell>
        </row>
        <row r="2873">
          <cell r="B2873">
            <v>41222</v>
          </cell>
          <cell r="C2873">
            <v>11</v>
          </cell>
        </row>
        <row r="2874">
          <cell r="B2874">
            <v>41223</v>
          </cell>
          <cell r="C2874">
            <v>11</v>
          </cell>
        </row>
        <row r="2875">
          <cell r="B2875">
            <v>41224</v>
          </cell>
          <cell r="C2875">
            <v>11</v>
          </cell>
        </row>
        <row r="2876">
          <cell r="B2876">
            <v>41225</v>
          </cell>
          <cell r="C2876">
            <v>11</v>
          </cell>
        </row>
        <row r="2877">
          <cell r="B2877">
            <v>41226</v>
          </cell>
          <cell r="C2877">
            <v>11</v>
          </cell>
        </row>
        <row r="2878">
          <cell r="B2878">
            <v>41227</v>
          </cell>
          <cell r="C2878">
            <v>11</v>
          </cell>
        </row>
        <row r="2879">
          <cell r="B2879">
            <v>41228</v>
          </cell>
          <cell r="C2879">
            <v>11</v>
          </cell>
        </row>
        <row r="2880">
          <cell r="B2880">
            <v>41229</v>
          </cell>
          <cell r="C2880">
            <v>11</v>
          </cell>
        </row>
        <row r="2881">
          <cell r="B2881">
            <v>41230</v>
          </cell>
          <cell r="C2881">
            <v>11</v>
          </cell>
        </row>
        <row r="2882">
          <cell r="B2882">
            <v>41231</v>
          </cell>
          <cell r="C2882">
            <v>11</v>
          </cell>
        </row>
        <row r="2883">
          <cell r="B2883">
            <v>41232</v>
          </cell>
          <cell r="C2883">
            <v>11</v>
          </cell>
        </row>
        <row r="2884">
          <cell r="B2884">
            <v>41233</v>
          </cell>
          <cell r="C2884">
            <v>11</v>
          </cell>
        </row>
        <row r="2885">
          <cell r="B2885">
            <v>41234</v>
          </cell>
          <cell r="C2885">
            <v>11</v>
          </cell>
        </row>
        <row r="2886">
          <cell r="B2886">
            <v>41235</v>
          </cell>
          <cell r="C2886">
            <v>11</v>
          </cell>
        </row>
        <row r="2887">
          <cell r="B2887">
            <v>41236</v>
          </cell>
          <cell r="C2887">
            <v>11</v>
          </cell>
        </row>
        <row r="2888">
          <cell r="B2888">
            <v>41237</v>
          </cell>
          <cell r="C2888">
            <v>11</v>
          </cell>
        </row>
        <row r="2889">
          <cell r="B2889">
            <v>41238</v>
          </cell>
          <cell r="C2889">
            <v>11</v>
          </cell>
        </row>
        <row r="2890">
          <cell r="B2890">
            <v>41239</v>
          </cell>
          <cell r="C2890">
            <v>11</v>
          </cell>
        </row>
        <row r="2891">
          <cell r="B2891">
            <v>41240</v>
          </cell>
          <cell r="C2891">
            <v>11</v>
          </cell>
        </row>
        <row r="2892">
          <cell r="B2892">
            <v>41241</v>
          </cell>
          <cell r="C2892">
            <v>11</v>
          </cell>
        </row>
        <row r="2893">
          <cell r="B2893">
            <v>41242</v>
          </cell>
          <cell r="C2893">
            <v>11</v>
          </cell>
        </row>
        <row r="2894">
          <cell r="B2894">
            <v>41243</v>
          </cell>
          <cell r="C2894">
            <v>11</v>
          </cell>
        </row>
        <row r="2895">
          <cell r="B2895">
            <v>41244</v>
          </cell>
          <cell r="C2895">
            <v>12</v>
          </cell>
        </row>
        <row r="2896">
          <cell r="B2896">
            <v>41245</v>
          </cell>
          <cell r="C2896">
            <v>12</v>
          </cell>
        </row>
        <row r="2897">
          <cell r="B2897">
            <v>41246</v>
          </cell>
          <cell r="C2897">
            <v>12</v>
          </cell>
        </row>
        <row r="2898">
          <cell r="B2898">
            <v>41247</v>
          </cell>
          <cell r="C2898">
            <v>12</v>
          </cell>
        </row>
        <row r="2899">
          <cell r="B2899">
            <v>41248</v>
          </cell>
          <cell r="C2899">
            <v>12</v>
          </cell>
        </row>
        <row r="2900">
          <cell r="B2900">
            <v>41249</v>
          </cell>
          <cell r="C2900">
            <v>12</v>
          </cell>
        </row>
        <row r="2901">
          <cell r="B2901">
            <v>41250</v>
          </cell>
          <cell r="C2901">
            <v>12</v>
          </cell>
        </row>
        <row r="2902">
          <cell r="B2902">
            <v>41251</v>
          </cell>
          <cell r="C2902">
            <v>12</v>
          </cell>
        </row>
        <row r="2903">
          <cell r="B2903">
            <v>41252</v>
          </cell>
          <cell r="C2903">
            <v>12</v>
          </cell>
        </row>
        <row r="2904">
          <cell r="B2904">
            <v>41253</v>
          </cell>
          <cell r="C2904">
            <v>12</v>
          </cell>
        </row>
        <row r="2905">
          <cell r="B2905">
            <v>41254</v>
          </cell>
          <cell r="C2905">
            <v>12</v>
          </cell>
        </row>
        <row r="2906">
          <cell r="B2906">
            <v>41255</v>
          </cell>
          <cell r="C2906">
            <v>12</v>
          </cell>
        </row>
        <row r="2907">
          <cell r="B2907">
            <v>41256</v>
          </cell>
          <cell r="C2907">
            <v>12</v>
          </cell>
        </row>
        <row r="2908">
          <cell r="B2908">
            <v>41257</v>
          </cell>
          <cell r="C2908">
            <v>12</v>
          </cell>
        </row>
        <row r="2909">
          <cell r="B2909">
            <v>41258</v>
          </cell>
          <cell r="C2909">
            <v>12</v>
          </cell>
        </row>
        <row r="2910">
          <cell r="B2910">
            <v>41259</v>
          </cell>
          <cell r="C2910">
            <v>12</v>
          </cell>
        </row>
        <row r="2911">
          <cell r="B2911">
            <v>41260</v>
          </cell>
          <cell r="C2911">
            <v>12</v>
          </cell>
        </row>
        <row r="2912">
          <cell r="B2912">
            <v>41261</v>
          </cell>
          <cell r="C2912">
            <v>12</v>
          </cell>
        </row>
        <row r="2913">
          <cell r="B2913">
            <v>41262</v>
          </cell>
          <cell r="C2913">
            <v>12</v>
          </cell>
        </row>
        <row r="2914">
          <cell r="B2914">
            <v>41263</v>
          </cell>
          <cell r="C2914">
            <v>12</v>
          </cell>
        </row>
        <row r="2915">
          <cell r="B2915">
            <v>41264</v>
          </cell>
          <cell r="C2915">
            <v>12</v>
          </cell>
        </row>
        <row r="2916">
          <cell r="B2916">
            <v>41265</v>
          </cell>
          <cell r="C2916">
            <v>12</v>
          </cell>
        </row>
        <row r="2917">
          <cell r="B2917">
            <v>41266</v>
          </cell>
          <cell r="C2917">
            <v>12</v>
          </cell>
        </row>
        <row r="2918">
          <cell r="B2918">
            <v>41267</v>
          </cell>
          <cell r="C2918">
            <v>12</v>
          </cell>
        </row>
        <row r="2919">
          <cell r="B2919">
            <v>41268</v>
          </cell>
          <cell r="C2919">
            <v>12</v>
          </cell>
        </row>
        <row r="2920">
          <cell r="B2920">
            <v>41269</v>
          </cell>
          <cell r="C2920">
            <v>12</v>
          </cell>
        </row>
        <row r="2921">
          <cell r="B2921">
            <v>41270</v>
          </cell>
          <cell r="C2921">
            <v>12</v>
          </cell>
        </row>
        <row r="2922">
          <cell r="B2922">
            <v>41271</v>
          </cell>
          <cell r="C2922">
            <v>12</v>
          </cell>
        </row>
        <row r="2923">
          <cell r="B2923">
            <v>41272</v>
          </cell>
          <cell r="C2923">
            <v>12</v>
          </cell>
        </row>
        <row r="2924">
          <cell r="B2924">
            <v>41273</v>
          </cell>
          <cell r="C2924">
            <v>12</v>
          </cell>
        </row>
        <row r="2925">
          <cell r="B2925">
            <v>41274</v>
          </cell>
          <cell r="C2925">
            <v>12</v>
          </cell>
        </row>
        <row r="2926">
          <cell r="B2926">
            <v>41275</v>
          </cell>
          <cell r="C2926">
            <v>1</v>
          </cell>
        </row>
        <row r="2927">
          <cell r="B2927">
            <v>41276</v>
          </cell>
          <cell r="C2927">
            <v>1</v>
          </cell>
        </row>
        <row r="2928">
          <cell r="B2928">
            <v>41277</v>
          </cell>
          <cell r="C2928">
            <v>1</v>
          </cell>
        </row>
        <row r="2929">
          <cell r="B2929">
            <v>41278</v>
          </cell>
          <cell r="C2929">
            <v>1</v>
          </cell>
        </row>
        <row r="2930">
          <cell r="B2930">
            <v>41279</v>
          </cell>
          <cell r="C2930">
            <v>1</v>
          </cell>
        </row>
        <row r="2931">
          <cell r="B2931">
            <v>41280</v>
          </cell>
          <cell r="C2931">
            <v>1</v>
          </cell>
        </row>
        <row r="2932">
          <cell r="B2932">
            <v>41281</v>
          </cell>
          <cell r="C2932">
            <v>1</v>
          </cell>
        </row>
        <row r="2933">
          <cell r="B2933">
            <v>41282</v>
          </cell>
          <cell r="C2933">
            <v>1</v>
          </cell>
        </row>
        <row r="2934">
          <cell r="B2934">
            <v>41283</v>
          </cell>
          <cell r="C2934">
            <v>1</v>
          </cell>
        </row>
        <row r="2935">
          <cell r="B2935">
            <v>41284</v>
          </cell>
          <cell r="C2935">
            <v>1</v>
          </cell>
        </row>
        <row r="2936">
          <cell r="B2936">
            <v>41285</v>
          </cell>
          <cell r="C2936">
            <v>1</v>
          </cell>
        </row>
        <row r="2937">
          <cell r="B2937">
            <v>41286</v>
          </cell>
          <cell r="C2937">
            <v>1</v>
          </cell>
        </row>
        <row r="2938">
          <cell r="B2938">
            <v>41287</v>
          </cell>
          <cell r="C2938">
            <v>1</v>
          </cell>
        </row>
        <row r="2939">
          <cell r="B2939">
            <v>41288</v>
          </cell>
          <cell r="C2939">
            <v>1</v>
          </cell>
        </row>
        <row r="2940">
          <cell r="B2940">
            <v>41289</v>
          </cell>
          <cell r="C2940">
            <v>1</v>
          </cell>
        </row>
        <row r="2941">
          <cell r="B2941">
            <v>41290</v>
          </cell>
          <cell r="C2941">
            <v>1</v>
          </cell>
        </row>
        <row r="2942">
          <cell r="B2942">
            <v>41291</v>
          </cell>
          <cell r="C2942">
            <v>1</v>
          </cell>
        </row>
        <row r="2943">
          <cell r="B2943">
            <v>41292</v>
          </cell>
          <cell r="C2943">
            <v>1</v>
          </cell>
        </row>
        <row r="2944">
          <cell r="B2944">
            <v>41293</v>
          </cell>
          <cell r="C2944">
            <v>1</v>
          </cell>
        </row>
        <row r="2945">
          <cell r="B2945">
            <v>41294</v>
          </cell>
          <cell r="C2945">
            <v>1</v>
          </cell>
        </row>
        <row r="2946">
          <cell r="B2946">
            <v>41295</v>
          </cell>
          <cell r="C2946">
            <v>1</v>
          </cell>
        </row>
        <row r="2947">
          <cell r="B2947">
            <v>41296</v>
          </cell>
          <cell r="C2947">
            <v>1</v>
          </cell>
        </row>
        <row r="2948">
          <cell r="B2948">
            <v>41297</v>
          </cell>
          <cell r="C2948">
            <v>1</v>
          </cell>
        </row>
        <row r="2949">
          <cell r="B2949">
            <v>41298</v>
          </cell>
          <cell r="C2949">
            <v>1</v>
          </cell>
        </row>
        <row r="2950">
          <cell r="B2950">
            <v>41299</v>
          </cell>
          <cell r="C2950">
            <v>1</v>
          </cell>
        </row>
        <row r="2951">
          <cell r="B2951">
            <v>41300</v>
          </cell>
          <cell r="C2951">
            <v>1</v>
          </cell>
        </row>
        <row r="2952">
          <cell r="B2952">
            <v>41301</v>
          </cell>
          <cell r="C2952">
            <v>1</v>
          </cell>
        </row>
        <row r="2953">
          <cell r="B2953">
            <v>41302</v>
          </cell>
          <cell r="C2953">
            <v>1</v>
          </cell>
        </row>
        <row r="2954">
          <cell r="B2954">
            <v>41303</v>
          </cell>
          <cell r="C2954">
            <v>1</v>
          </cell>
        </row>
        <row r="2955">
          <cell r="B2955">
            <v>41304</v>
          </cell>
          <cell r="C2955">
            <v>1</v>
          </cell>
        </row>
        <row r="2956">
          <cell r="B2956">
            <v>41305</v>
          </cell>
          <cell r="C2956">
            <v>1</v>
          </cell>
        </row>
        <row r="2957">
          <cell r="B2957">
            <v>41306</v>
          </cell>
          <cell r="C2957">
            <v>2</v>
          </cell>
        </row>
        <row r="2958">
          <cell r="B2958">
            <v>41307</v>
          </cell>
          <cell r="C2958">
            <v>2</v>
          </cell>
        </row>
        <row r="2959">
          <cell r="B2959">
            <v>41308</v>
          </cell>
          <cell r="C2959">
            <v>2</v>
          </cell>
        </row>
        <row r="2960">
          <cell r="B2960">
            <v>41309</v>
          </cell>
          <cell r="C2960">
            <v>2</v>
          </cell>
        </row>
        <row r="2961">
          <cell r="B2961">
            <v>41310</v>
          </cell>
          <cell r="C2961">
            <v>2</v>
          </cell>
        </row>
        <row r="2962">
          <cell r="B2962">
            <v>41311</v>
          </cell>
          <cell r="C2962">
            <v>2</v>
          </cell>
        </row>
        <row r="2963">
          <cell r="B2963">
            <v>41312</v>
          </cell>
          <cell r="C2963">
            <v>2</v>
          </cell>
        </row>
        <row r="2964">
          <cell r="B2964">
            <v>41313</v>
          </cell>
          <cell r="C2964">
            <v>2</v>
          </cell>
        </row>
        <row r="2965">
          <cell r="B2965">
            <v>41314</v>
          </cell>
          <cell r="C2965">
            <v>2</v>
          </cell>
        </row>
        <row r="2966">
          <cell r="B2966">
            <v>41315</v>
          </cell>
          <cell r="C2966">
            <v>2</v>
          </cell>
        </row>
        <row r="2967">
          <cell r="B2967">
            <v>41316</v>
          </cell>
          <cell r="C2967">
            <v>2</v>
          </cell>
        </row>
        <row r="2968">
          <cell r="B2968">
            <v>41317</v>
          </cell>
          <cell r="C2968">
            <v>2</v>
          </cell>
        </row>
        <row r="2969">
          <cell r="B2969">
            <v>41318</v>
          </cell>
          <cell r="C2969">
            <v>2</v>
          </cell>
        </row>
        <row r="2970">
          <cell r="B2970">
            <v>41319</v>
          </cell>
          <cell r="C2970">
            <v>2</v>
          </cell>
        </row>
        <row r="2971">
          <cell r="B2971">
            <v>41320</v>
          </cell>
          <cell r="C2971">
            <v>2</v>
          </cell>
        </row>
        <row r="2972">
          <cell r="B2972">
            <v>41321</v>
          </cell>
          <cell r="C2972">
            <v>2</v>
          </cell>
        </row>
        <row r="2973">
          <cell r="B2973">
            <v>41322</v>
          </cell>
          <cell r="C2973">
            <v>2</v>
          </cell>
        </row>
        <row r="2974">
          <cell r="B2974">
            <v>41323</v>
          </cell>
          <cell r="C2974">
            <v>2</v>
          </cell>
        </row>
        <row r="2975">
          <cell r="B2975">
            <v>41324</v>
          </cell>
          <cell r="C2975">
            <v>2</v>
          </cell>
        </row>
        <row r="2976">
          <cell r="B2976">
            <v>41325</v>
          </cell>
          <cell r="C2976">
            <v>2</v>
          </cell>
        </row>
        <row r="2977">
          <cell r="B2977">
            <v>41326</v>
          </cell>
          <cell r="C2977">
            <v>2</v>
          </cell>
        </row>
        <row r="2978">
          <cell r="B2978">
            <v>41327</v>
          </cell>
          <cell r="C2978">
            <v>2</v>
          </cell>
        </row>
        <row r="2979">
          <cell r="B2979">
            <v>41328</v>
          </cell>
          <cell r="C2979">
            <v>2</v>
          </cell>
        </row>
        <row r="2980">
          <cell r="B2980">
            <v>41329</v>
          </cell>
          <cell r="C2980">
            <v>2</v>
          </cell>
        </row>
        <row r="2981">
          <cell r="B2981">
            <v>41330</v>
          </cell>
          <cell r="C2981">
            <v>2</v>
          </cell>
        </row>
        <row r="2982">
          <cell r="B2982">
            <v>41331</v>
          </cell>
          <cell r="C2982">
            <v>2</v>
          </cell>
        </row>
        <row r="2983">
          <cell r="B2983">
            <v>41332</v>
          </cell>
          <cell r="C2983">
            <v>2</v>
          </cell>
        </row>
        <row r="2984">
          <cell r="B2984">
            <v>41333</v>
          </cell>
          <cell r="C2984">
            <v>2</v>
          </cell>
        </row>
        <row r="2985">
          <cell r="B2985">
            <v>41334</v>
          </cell>
          <cell r="C2985">
            <v>3</v>
          </cell>
        </row>
        <row r="2986">
          <cell r="B2986">
            <v>41335</v>
          </cell>
          <cell r="C2986">
            <v>3</v>
          </cell>
        </row>
        <row r="2987">
          <cell r="B2987">
            <v>41336</v>
          </cell>
          <cell r="C2987">
            <v>3</v>
          </cell>
        </row>
        <row r="2988">
          <cell r="B2988">
            <v>41337</v>
          </cell>
          <cell r="C2988">
            <v>3</v>
          </cell>
        </row>
        <row r="2989">
          <cell r="B2989">
            <v>41338</v>
          </cell>
          <cell r="C2989">
            <v>3</v>
          </cell>
        </row>
        <row r="2990">
          <cell r="B2990">
            <v>41339</v>
          </cell>
          <cell r="C2990">
            <v>3</v>
          </cell>
        </row>
        <row r="2991">
          <cell r="B2991">
            <v>41340</v>
          </cell>
          <cell r="C2991">
            <v>3</v>
          </cell>
        </row>
        <row r="2992">
          <cell r="B2992">
            <v>41341</v>
          </cell>
          <cell r="C2992">
            <v>3</v>
          </cell>
        </row>
        <row r="2993">
          <cell r="B2993">
            <v>41342</v>
          </cell>
          <cell r="C2993">
            <v>3</v>
          </cell>
        </row>
        <row r="2994">
          <cell r="B2994">
            <v>41343</v>
          </cell>
          <cell r="C2994">
            <v>3</v>
          </cell>
        </row>
        <row r="2995">
          <cell r="B2995">
            <v>41344</v>
          </cell>
          <cell r="C2995">
            <v>3</v>
          </cell>
        </row>
        <row r="2996">
          <cell r="B2996">
            <v>41345</v>
          </cell>
          <cell r="C2996">
            <v>3</v>
          </cell>
        </row>
        <row r="2997">
          <cell r="B2997">
            <v>41346</v>
          </cell>
          <cell r="C2997">
            <v>3</v>
          </cell>
        </row>
        <row r="2998">
          <cell r="B2998">
            <v>41347</v>
          </cell>
          <cell r="C2998">
            <v>3</v>
          </cell>
        </row>
        <row r="2999">
          <cell r="B2999">
            <v>41348</v>
          </cell>
          <cell r="C2999">
            <v>3</v>
          </cell>
        </row>
        <row r="3000">
          <cell r="B3000">
            <v>41349</v>
          </cell>
          <cell r="C3000">
            <v>3</v>
          </cell>
        </row>
        <row r="3001">
          <cell r="B3001">
            <v>41350</v>
          </cell>
          <cell r="C3001">
            <v>3</v>
          </cell>
        </row>
        <row r="3002">
          <cell r="B3002">
            <v>41351</v>
          </cell>
          <cell r="C3002">
            <v>3</v>
          </cell>
        </row>
        <row r="3003">
          <cell r="B3003">
            <v>41352</v>
          </cell>
          <cell r="C3003">
            <v>3</v>
          </cell>
        </row>
        <row r="3004">
          <cell r="B3004">
            <v>41353</v>
          </cell>
          <cell r="C3004">
            <v>3</v>
          </cell>
        </row>
        <row r="3005">
          <cell r="B3005">
            <v>41354</v>
          </cell>
          <cell r="C3005">
            <v>3</v>
          </cell>
        </row>
        <row r="3006">
          <cell r="B3006">
            <v>41355</v>
          </cell>
          <cell r="C3006">
            <v>3</v>
          </cell>
        </row>
        <row r="3007">
          <cell r="B3007">
            <v>41356</v>
          </cell>
          <cell r="C3007">
            <v>3</v>
          </cell>
        </row>
        <row r="3008">
          <cell r="B3008">
            <v>41357</v>
          </cell>
          <cell r="C3008">
            <v>3</v>
          </cell>
        </row>
        <row r="3009">
          <cell r="B3009">
            <v>41358</v>
          </cell>
          <cell r="C3009">
            <v>3</v>
          </cell>
        </row>
        <row r="3010">
          <cell r="B3010">
            <v>41359</v>
          </cell>
          <cell r="C3010">
            <v>3</v>
          </cell>
        </row>
        <row r="3011">
          <cell r="B3011">
            <v>41360</v>
          </cell>
          <cell r="C3011">
            <v>3</v>
          </cell>
        </row>
        <row r="3012">
          <cell r="B3012">
            <v>41361</v>
          </cell>
          <cell r="C3012">
            <v>3</v>
          </cell>
        </row>
        <row r="3013">
          <cell r="B3013">
            <v>41362</v>
          </cell>
          <cell r="C3013">
            <v>3</v>
          </cell>
        </row>
        <row r="3014">
          <cell r="B3014">
            <v>41363</v>
          </cell>
          <cell r="C3014">
            <v>3</v>
          </cell>
        </row>
        <row r="3015">
          <cell r="B3015">
            <v>41364</v>
          </cell>
          <cell r="C3015">
            <v>3</v>
          </cell>
        </row>
        <row r="3016">
          <cell r="B3016">
            <v>41365</v>
          </cell>
          <cell r="C3016">
            <v>4</v>
          </cell>
        </row>
        <row r="3017">
          <cell r="B3017">
            <v>41366</v>
          </cell>
          <cell r="C3017">
            <v>4</v>
          </cell>
        </row>
        <row r="3018">
          <cell r="B3018">
            <v>41367</v>
          </cell>
          <cell r="C3018">
            <v>4</v>
          </cell>
        </row>
        <row r="3019">
          <cell r="B3019">
            <v>41368</v>
          </cell>
          <cell r="C3019">
            <v>4</v>
          </cell>
        </row>
        <row r="3020">
          <cell r="B3020">
            <v>41369</v>
          </cell>
          <cell r="C3020">
            <v>4</v>
          </cell>
        </row>
        <row r="3021">
          <cell r="B3021">
            <v>41370</v>
          </cell>
          <cell r="C3021">
            <v>4</v>
          </cell>
        </row>
        <row r="3022">
          <cell r="B3022">
            <v>41371</v>
          </cell>
          <cell r="C3022">
            <v>4</v>
          </cell>
        </row>
        <row r="3023">
          <cell r="B3023">
            <v>41372</v>
          </cell>
          <cell r="C3023">
            <v>4</v>
          </cell>
        </row>
        <row r="3024">
          <cell r="B3024">
            <v>41373</v>
          </cell>
          <cell r="C3024">
            <v>4</v>
          </cell>
        </row>
        <row r="3025">
          <cell r="B3025">
            <v>41374</v>
          </cell>
          <cell r="C3025">
            <v>4</v>
          </cell>
        </row>
        <row r="3026">
          <cell r="B3026">
            <v>41375</v>
          </cell>
          <cell r="C3026">
            <v>4</v>
          </cell>
        </row>
        <row r="3027">
          <cell r="B3027">
            <v>41376</v>
          </cell>
          <cell r="C3027">
            <v>4</v>
          </cell>
        </row>
        <row r="3028">
          <cell r="B3028">
            <v>41377</v>
          </cell>
          <cell r="C3028">
            <v>4</v>
          </cell>
        </row>
        <row r="3029">
          <cell r="B3029">
            <v>41378</v>
          </cell>
          <cell r="C3029">
            <v>4</v>
          </cell>
        </row>
        <row r="3030">
          <cell r="B3030">
            <v>41379</v>
          </cell>
          <cell r="C3030">
            <v>4</v>
          </cell>
        </row>
        <row r="3031">
          <cell r="B3031">
            <v>41380</v>
          </cell>
          <cell r="C3031">
            <v>4</v>
          </cell>
        </row>
        <row r="3032">
          <cell r="B3032">
            <v>41381</v>
          </cell>
          <cell r="C3032">
            <v>4</v>
          </cell>
        </row>
        <row r="3033">
          <cell r="B3033">
            <v>41382</v>
          </cell>
          <cell r="C3033">
            <v>4</v>
          </cell>
        </row>
        <row r="3034">
          <cell r="B3034">
            <v>41383</v>
          </cell>
          <cell r="C3034">
            <v>4</v>
          </cell>
        </row>
        <row r="3035">
          <cell r="B3035">
            <v>41384</v>
          </cell>
          <cell r="C3035">
            <v>4</v>
          </cell>
        </row>
        <row r="3036">
          <cell r="B3036">
            <v>41385</v>
          </cell>
          <cell r="C3036">
            <v>4</v>
          </cell>
        </row>
        <row r="3037">
          <cell r="B3037">
            <v>41386</v>
          </cell>
          <cell r="C3037">
            <v>4</v>
          </cell>
        </row>
        <row r="3038">
          <cell r="B3038">
            <v>41387</v>
          </cell>
          <cell r="C3038">
            <v>4</v>
          </cell>
        </row>
        <row r="3039">
          <cell r="B3039">
            <v>41388</v>
          </cell>
          <cell r="C3039">
            <v>4</v>
          </cell>
        </row>
        <row r="3040">
          <cell r="B3040">
            <v>41389</v>
          </cell>
          <cell r="C3040">
            <v>4</v>
          </cell>
        </row>
        <row r="3041">
          <cell r="B3041">
            <v>41390</v>
          </cell>
          <cell r="C3041">
            <v>4</v>
          </cell>
        </row>
        <row r="3042">
          <cell r="B3042">
            <v>41391</v>
          </cell>
          <cell r="C3042">
            <v>4</v>
          </cell>
        </row>
        <row r="3043">
          <cell r="B3043">
            <v>41392</v>
          </cell>
          <cell r="C3043">
            <v>4</v>
          </cell>
        </row>
        <row r="3044">
          <cell r="B3044">
            <v>41393</v>
          </cell>
          <cell r="C3044">
            <v>4</v>
          </cell>
        </row>
        <row r="3045">
          <cell r="B3045">
            <v>41394</v>
          </cell>
          <cell r="C3045">
            <v>4</v>
          </cell>
        </row>
        <row r="3046">
          <cell r="B3046">
            <v>41395</v>
          </cell>
          <cell r="C3046">
            <v>5</v>
          </cell>
        </row>
        <row r="3047">
          <cell r="B3047">
            <v>41396</v>
          </cell>
          <cell r="C3047">
            <v>5</v>
          </cell>
        </row>
        <row r="3048">
          <cell r="B3048">
            <v>41397</v>
          </cell>
          <cell r="C3048">
            <v>5</v>
          </cell>
        </row>
        <row r="3049">
          <cell r="B3049">
            <v>41398</v>
          </cell>
          <cell r="C3049">
            <v>5</v>
          </cell>
        </row>
        <row r="3050">
          <cell r="B3050">
            <v>41399</v>
          </cell>
          <cell r="C3050">
            <v>5</v>
          </cell>
        </row>
        <row r="3051">
          <cell r="B3051">
            <v>41400</v>
          </cell>
          <cell r="C3051">
            <v>5</v>
          </cell>
        </row>
        <row r="3052">
          <cell r="B3052">
            <v>41401</v>
          </cell>
          <cell r="C3052">
            <v>5</v>
          </cell>
        </row>
        <row r="3053">
          <cell r="B3053">
            <v>41402</v>
          </cell>
          <cell r="C3053">
            <v>5</v>
          </cell>
        </row>
        <row r="3054">
          <cell r="B3054">
            <v>41403</v>
          </cell>
          <cell r="C3054">
            <v>5</v>
          </cell>
        </row>
        <row r="3055">
          <cell r="B3055">
            <v>41404</v>
          </cell>
          <cell r="C3055">
            <v>5</v>
          </cell>
        </row>
        <row r="3056">
          <cell r="B3056">
            <v>41405</v>
          </cell>
          <cell r="C3056">
            <v>5</v>
          </cell>
        </row>
        <row r="3057">
          <cell r="B3057">
            <v>41406</v>
          </cell>
          <cell r="C3057">
            <v>5</v>
          </cell>
        </row>
        <row r="3058">
          <cell r="B3058">
            <v>41407</v>
          </cell>
          <cell r="C3058">
            <v>5</v>
          </cell>
        </row>
        <row r="3059">
          <cell r="B3059">
            <v>41408</v>
          </cell>
          <cell r="C3059">
            <v>5</v>
          </cell>
        </row>
        <row r="3060">
          <cell r="B3060">
            <v>41409</v>
          </cell>
          <cell r="C3060">
            <v>5</v>
          </cell>
        </row>
        <row r="3061">
          <cell r="B3061">
            <v>41410</v>
          </cell>
          <cell r="C3061">
            <v>5</v>
          </cell>
        </row>
        <row r="3062">
          <cell r="B3062">
            <v>41411</v>
          </cell>
          <cell r="C3062">
            <v>5</v>
          </cell>
        </row>
        <row r="3063">
          <cell r="B3063">
            <v>41412</v>
          </cell>
          <cell r="C3063">
            <v>5</v>
          </cell>
        </row>
        <row r="3064">
          <cell r="B3064">
            <v>41413</v>
          </cell>
          <cell r="C3064">
            <v>5</v>
          </cell>
        </row>
        <row r="3065">
          <cell r="B3065">
            <v>41414</v>
          </cell>
          <cell r="C3065">
            <v>5</v>
          </cell>
        </row>
        <row r="3066">
          <cell r="B3066">
            <v>41415</v>
          </cell>
          <cell r="C3066">
            <v>5</v>
          </cell>
        </row>
        <row r="3067">
          <cell r="B3067">
            <v>41416</v>
          </cell>
          <cell r="C3067">
            <v>5</v>
          </cell>
        </row>
        <row r="3068">
          <cell r="B3068">
            <v>41417</v>
          </cell>
          <cell r="C3068">
            <v>5</v>
          </cell>
        </row>
        <row r="3069">
          <cell r="B3069">
            <v>41418</v>
          </cell>
          <cell r="C3069">
            <v>5</v>
          </cell>
        </row>
        <row r="3070">
          <cell r="B3070">
            <v>41419</v>
          </cell>
          <cell r="C3070">
            <v>5</v>
          </cell>
        </row>
        <row r="3071">
          <cell r="B3071">
            <v>41420</v>
          </cell>
          <cell r="C3071">
            <v>5</v>
          </cell>
        </row>
        <row r="3072">
          <cell r="B3072">
            <v>41421</v>
          </cell>
          <cell r="C3072">
            <v>5</v>
          </cell>
        </row>
        <row r="3073">
          <cell r="B3073">
            <v>41422</v>
          </cell>
          <cell r="C3073">
            <v>5</v>
          </cell>
        </row>
        <row r="3074">
          <cell r="B3074">
            <v>41423</v>
          </cell>
          <cell r="C3074">
            <v>5</v>
          </cell>
        </row>
        <row r="3075">
          <cell r="B3075">
            <v>41424</v>
          </cell>
          <cell r="C3075">
            <v>5</v>
          </cell>
        </row>
        <row r="3076">
          <cell r="B3076">
            <v>41425</v>
          </cell>
          <cell r="C3076">
            <v>5</v>
          </cell>
        </row>
        <row r="3077">
          <cell r="B3077">
            <v>41426</v>
          </cell>
          <cell r="C3077">
            <v>6</v>
          </cell>
        </row>
        <row r="3078">
          <cell r="B3078">
            <v>41427</v>
          </cell>
          <cell r="C3078">
            <v>6</v>
          </cell>
        </row>
        <row r="3079">
          <cell r="B3079">
            <v>41428</v>
          </cell>
          <cell r="C3079">
            <v>6</v>
          </cell>
        </row>
        <row r="3080">
          <cell r="B3080">
            <v>41429</v>
          </cell>
          <cell r="C3080">
            <v>6</v>
          </cell>
        </row>
        <row r="3081">
          <cell r="B3081">
            <v>41430</v>
          </cell>
          <cell r="C3081">
            <v>6</v>
          </cell>
        </row>
        <row r="3082">
          <cell r="B3082">
            <v>41431</v>
          </cell>
          <cell r="C3082">
            <v>6</v>
          </cell>
        </row>
        <row r="3083">
          <cell r="B3083">
            <v>41432</v>
          </cell>
          <cell r="C3083">
            <v>6</v>
          </cell>
        </row>
        <row r="3084">
          <cell r="B3084">
            <v>41433</v>
          </cell>
          <cell r="C3084">
            <v>6</v>
          </cell>
        </row>
        <row r="3085">
          <cell r="B3085">
            <v>41434</v>
          </cell>
          <cell r="C3085">
            <v>6</v>
          </cell>
        </row>
        <row r="3086">
          <cell r="B3086">
            <v>41435</v>
          </cell>
          <cell r="C3086">
            <v>6</v>
          </cell>
        </row>
        <row r="3087">
          <cell r="B3087">
            <v>41436</v>
          </cell>
          <cell r="C3087">
            <v>6</v>
          </cell>
        </row>
        <row r="3088">
          <cell r="B3088">
            <v>41437</v>
          </cell>
          <cell r="C3088">
            <v>6</v>
          </cell>
        </row>
        <row r="3089">
          <cell r="B3089">
            <v>41438</v>
          </cell>
          <cell r="C3089">
            <v>6</v>
          </cell>
        </row>
        <row r="3090">
          <cell r="B3090">
            <v>41439</v>
          </cell>
          <cell r="C3090">
            <v>6</v>
          </cell>
        </row>
        <row r="3091">
          <cell r="B3091">
            <v>41440</v>
          </cell>
          <cell r="C3091">
            <v>6</v>
          </cell>
        </row>
        <row r="3092">
          <cell r="B3092">
            <v>41441</v>
          </cell>
          <cell r="C3092">
            <v>6</v>
          </cell>
        </row>
        <row r="3093">
          <cell r="B3093">
            <v>41442</v>
          </cell>
          <cell r="C3093">
            <v>6</v>
          </cell>
        </row>
        <row r="3094">
          <cell r="B3094">
            <v>41443</v>
          </cell>
          <cell r="C3094">
            <v>6</v>
          </cell>
        </row>
        <row r="3095">
          <cell r="B3095">
            <v>41444</v>
          </cell>
          <cell r="C3095">
            <v>6</v>
          </cell>
        </row>
        <row r="3096">
          <cell r="B3096">
            <v>41445</v>
          </cell>
          <cell r="C3096">
            <v>6</v>
          </cell>
        </row>
        <row r="3097">
          <cell r="B3097">
            <v>41446</v>
          </cell>
          <cell r="C3097">
            <v>6</v>
          </cell>
        </row>
        <row r="3098">
          <cell r="B3098">
            <v>41447</v>
          </cell>
          <cell r="C3098">
            <v>6</v>
          </cell>
        </row>
        <row r="3099">
          <cell r="B3099">
            <v>41448</v>
          </cell>
          <cell r="C3099">
            <v>6</v>
          </cell>
        </row>
        <row r="3100">
          <cell r="B3100">
            <v>41449</v>
          </cell>
          <cell r="C3100">
            <v>6</v>
          </cell>
        </row>
        <row r="3101">
          <cell r="B3101">
            <v>41450</v>
          </cell>
          <cell r="C3101">
            <v>6</v>
          </cell>
        </row>
        <row r="3102">
          <cell r="B3102">
            <v>41451</v>
          </cell>
          <cell r="C3102">
            <v>6</v>
          </cell>
        </row>
        <row r="3103">
          <cell r="B3103">
            <v>41452</v>
          </cell>
          <cell r="C3103">
            <v>6</v>
          </cell>
        </row>
        <row r="3104">
          <cell r="B3104">
            <v>41453</v>
          </cell>
          <cell r="C3104">
            <v>6</v>
          </cell>
        </row>
        <row r="3105">
          <cell r="B3105">
            <v>41454</v>
          </cell>
          <cell r="C3105">
            <v>6</v>
          </cell>
        </row>
        <row r="3106">
          <cell r="B3106">
            <v>41455</v>
          </cell>
          <cell r="C3106">
            <v>6</v>
          </cell>
        </row>
        <row r="3107">
          <cell r="B3107">
            <v>41456</v>
          </cell>
          <cell r="C3107">
            <v>7</v>
          </cell>
        </row>
        <row r="3108">
          <cell r="B3108">
            <v>41457</v>
          </cell>
          <cell r="C3108">
            <v>7</v>
          </cell>
        </row>
        <row r="3109">
          <cell r="B3109">
            <v>41458</v>
          </cell>
          <cell r="C3109">
            <v>7</v>
          </cell>
        </row>
        <row r="3110">
          <cell r="B3110">
            <v>41459</v>
          </cell>
          <cell r="C3110">
            <v>7</v>
          </cell>
        </row>
        <row r="3111">
          <cell r="B3111">
            <v>41460</v>
          </cell>
          <cell r="C3111">
            <v>7</v>
          </cell>
        </row>
        <row r="3112">
          <cell r="B3112">
            <v>41461</v>
          </cell>
          <cell r="C3112">
            <v>7</v>
          </cell>
        </row>
        <row r="3113">
          <cell r="B3113">
            <v>41462</v>
          </cell>
          <cell r="C3113">
            <v>7</v>
          </cell>
        </row>
        <row r="3114">
          <cell r="B3114">
            <v>41463</v>
          </cell>
          <cell r="C3114">
            <v>7</v>
          </cell>
        </row>
        <row r="3115">
          <cell r="B3115">
            <v>41464</v>
          </cell>
          <cell r="C3115">
            <v>7</v>
          </cell>
        </row>
        <row r="3116">
          <cell r="B3116">
            <v>41465</v>
          </cell>
          <cell r="C3116">
            <v>7</v>
          </cell>
        </row>
        <row r="3117">
          <cell r="B3117">
            <v>41466</v>
          </cell>
          <cell r="C3117">
            <v>7</v>
          </cell>
        </row>
        <row r="3118">
          <cell r="B3118">
            <v>41467</v>
          </cell>
          <cell r="C3118">
            <v>7</v>
          </cell>
        </row>
        <row r="3119">
          <cell r="B3119">
            <v>41468</v>
          </cell>
          <cell r="C3119">
            <v>7</v>
          </cell>
        </row>
        <row r="3120">
          <cell r="B3120">
            <v>41469</v>
          </cell>
          <cell r="C3120">
            <v>7</v>
          </cell>
        </row>
        <row r="3121">
          <cell r="B3121">
            <v>41470</v>
          </cell>
          <cell r="C3121">
            <v>7</v>
          </cell>
        </row>
        <row r="3122">
          <cell r="B3122">
            <v>41471</v>
          </cell>
          <cell r="C3122">
            <v>7</v>
          </cell>
        </row>
        <row r="3123">
          <cell r="B3123">
            <v>41472</v>
          </cell>
          <cell r="C3123">
            <v>7</v>
          </cell>
        </row>
        <row r="3124">
          <cell r="B3124">
            <v>41473</v>
          </cell>
          <cell r="C3124">
            <v>7</v>
          </cell>
        </row>
        <row r="3125">
          <cell r="B3125">
            <v>41474</v>
          </cell>
          <cell r="C3125">
            <v>7</v>
          </cell>
        </row>
        <row r="3126">
          <cell r="B3126">
            <v>41475</v>
          </cell>
          <cell r="C3126">
            <v>7</v>
          </cell>
        </row>
        <row r="3127">
          <cell r="B3127">
            <v>41476</v>
          </cell>
          <cell r="C3127">
            <v>7</v>
          </cell>
        </row>
        <row r="3128">
          <cell r="B3128">
            <v>41477</v>
          </cell>
          <cell r="C3128">
            <v>7</v>
          </cell>
        </row>
        <row r="3129">
          <cell r="B3129">
            <v>41478</v>
          </cell>
          <cell r="C3129">
            <v>7</v>
          </cell>
        </row>
        <row r="3130">
          <cell r="B3130">
            <v>41479</v>
          </cell>
          <cell r="C3130">
            <v>7</v>
          </cell>
        </row>
        <row r="3131">
          <cell r="B3131">
            <v>41480</v>
          </cell>
          <cell r="C3131">
            <v>7</v>
          </cell>
        </row>
        <row r="3132">
          <cell r="B3132">
            <v>41481</v>
          </cell>
          <cell r="C3132">
            <v>7</v>
          </cell>
        </row>
        <row r="3133">
          <cell r="B3133">
            <v>41482</v>
          </cell>
          <cell r="C3133">
            <v>7</v>
          </cell>
        </row>
        <row r="3134">
          <cell r="B3134">
            <v>41483</v>
          </cell>
          <cell r="C3134">
            <v>7</v>
          </cell>
        </row>
        <row r="3135">
          <cell r="B3135">
            <v>41484</v>
          </cell>
          <cell r="C3135">
            <v>7</v>
          </cell>
        </row>
        <row r="3136">
          <cell r="B3136">
            <v>41485</v>
          </cell>
          <cell r="C3136">
            <v>7</v>
          </cell>
        </row>
        <row r="3137">
          <cell r="B3137">
            <v>41486</v>
          </cell>
          <cell r="C3137">
            <v>7</v>
          </cell>
        </row>
        <row r="3138">
          <cell r="B3138">
            <v>41487</v>
          </cell>
          <cell r="C3138">
            <v>8</v>
          </cell>
        </row>
        <row r="3139">
          <cell r="B3139">
            <v>41488</v>
          </cell>
          <cell r="C3139">
            <v>8</v>
          </cell>
        </row>
        <row r="3140">
          <cell r="B3140">
            <v>41489</v>
          </cell>
          <cell r="C3140">
            <v>8</v>
          </cell>
        </row>
        <row r="3141">
          <cell r="B3141">
            <v>41490</v>
          </cell>
          <cell r="C3141">
            <v>8</v>
          </cell>
        </row>
        <row r="3142">
          <cell r="B3142">
            <v>41491</v>
          </cell>
          <cell r="C3142">
            <v>8</v>
          </cell>
        </row>
        <row r="3143">
          <cell r="B3143">
            <v>41492</v>
          </cell>
          <cell r="C3143">
            <v>8</v>
          </cell>
        </row>
        <row r="3144">
          <cell r="B3144">
            <v>41493</v>
          </cell>
          <cell r="C3144">
            <v>8</v>
          </cell>
        </row>
        <row r="3145">
          <cell r="B3145">
            <v>41494</v>
          </cell>
          <cell r="C3145">
            <v>8</v>
          </cell>
        </row>
        <row r="3146">
          <cell r="B3146">
            <v>41495</v>
          </cell>
          <cell r="C3146">
            <v>8</v>
          </cell>
        </row>
        <row r="3147">
          <cell r="B3147">
            <v>41496</v>
          </cell>
          <cell r="C3147">
            <v>8</v>
          </cell>
        </row>
        <row r="3148">
          <cell r="B3148">
            <v>41497</v>
          </cell>
          <cell r="C3148">
            <v>8</v>
          </cell>
        </row>
        <row r="3149">
          <cell r="B3149">
            <v>41498</v>
          </cell>
          <cell r="C3149">
            <v>8</v>
          </cell>
        </row>
        <row r="3150">
          <cell r="B3150">
            <v>41499</v>
          </cell>
          <cell r="C3150">
            <v>8</v>
          </cell>
        </row>
        <row r="3151">
          <cell r="B3151">
            <v>41500</v>
          </cell>
          <cell r="C3151">
            <v>8</v>
          </cell>
        </row>
        <row r="3152">
          <cell r="B3152">
            <v>41501</v>
          </cell>
          <cell r="C3152">
            <v>8</v>
          </cell>
        </row>
        <row r="3153">
          <cell r="B3153">
            <v>41502</v>
          </cell>
          <cell r="C3153">
            <v>8</v>
          </cell>
        </row>
        <row r="3154">
          <cell r="B3154">
            <v>41503</v>
          </cell>
          <cell r="C3154">
            <v>8</v>
          </cell>
        </row>
        <row r="3155">
          <cell r="B3155">
            <v>41504</v>
          </cell>
          <cell r="C3155">
            <v>8</v>
          </cell>
        </row>
        <row r="3156">
          <cell r="B3156">
            <v>41505</v>
          </cell>
          <cell r="C3156">
            <v>8</v>
          </cell>
        </row>
        <row r="3157">
          <cell r="B3157">
            <v>41506</v>
          </cell>
          <cell r="C3157">
            <v>8</v>
          </cell>
        </row>
        <row r="3158">
          <cell r="B3158">
            <v>41507</v>
          </cell>
          <cell r="C3158">
            <v>8</v>
          </cell>
        </row>
        <row r="3159">
          <cell r="B3159">
            <v>41508</v>
          </cell>
          <cell r="C3159">
            <v>8</v>
          </cell>
        </row>
        <row r="3160">
          <cell r="B3160">
            <v>41509</v>
          </cell>
          <cell r="C3160">
            <v>8</v>
          </cell>
        </row>
        <row r="3161">
          <cell r="B3161">
            <v>41510</v>
          </cell>
          <cell r="C3161">
            <v>8</v>
          </cell>
        </row>
        <row r="3162">
          <cell r="B3162">
            <v>41511</v>
          </cell>
          <cell r="C3162">
            <v>8</v>
          </cell>
        </row>
        <row r="3163">
          <cell r="B3163">
            <v>41512</v>
          </cell>
          <cell r="C3163">
            <v>8</v>
          </cell>
        </row>
        <row r="3164">
          <cell r="B3164">
            <v>41513</v>
          </cell>
          <cell r="C3164">
            <v>8</v>
          </cell>
        </row>
        <row r="3165">
          <cell r="B3165">
            <v>41514</v>
          </cell>
          <cell r="C3165">
            <v>8</v>
          </cell>
        </row>
        <row r="3166">
          <cell r="B3166">
            <v>41515</v>
          </cell>
          <cell r="C3166">
            <v>8</v>
          </cell>
        </row>
        <row r="3167">
          <cell r="B3167">
            <v>41516</v>
          </cell>
          <cell r="C3167">
            <v>8</v>
          </cell>
        </row>
        <row r="3168">
          <cell r="B3168">
            <v>41517</v>
          </cell>
          <cell r="C3168">
            <v>8</v>
          </cell>
        </row>
        <row r="3169">
          <cell r="B3169">
            <v>41518</v>
          </cell>
          <cell r="C3169">
            <v>9</v>
          </cell>
        </row>
        <row r="3170">
          <cell r="B3170">
            <v>41519</v>
          </cell>
          <cell r="C3170">
            <v>9</v>
          </cell>
        </row>
        <row r="3171">
          <cell r="B3171">
            <v>41520</v>
          </cell>
          <cell r="C3171">
            <v>9</v>
          </cell>
        </row>
        <row r="3172">
          <cell r="B3172">
            <v>41521</v>
          </cell>
          <cell r="C3172">
            <v>9</v>
          </cell>
        </row>
        <row r="3173">
          <cell r="B3173">
            <v>41522</v>
          </cell>
          <cell r="C3173">
            <v>9</v>
          </cell>
        </row>
        <row r="3174">
          <cell r="B3174">
            <v>41523</v>
          </cell>
          <cell r="C3174">
            <v>9</v>
          </cell>
        </row>
        <row r="3175">
          <cell r="B3175">
            <v>41524</v>
          </cell>
          <cell r="C3175">
            <v>9</v>
          </cell>
        </row>
        <row r="3176">
          <cell r="B3176">
            <v>41525</v>
          </cell>
          <cell r="C3176">
            <v>9</v>
          </cell>
        </row>
        <row r="3177">
          <cell r="B3177">
            <v>41526</v>
          </cell>
          <cell r="C3177">
            <v>9</v>
          </cell>
        </row>
        <row r="3178">
          <cell r="B3178">
            <v>41527</v>
          </cell>
          <cell r="C3178">
            <v>9</v>
          </cell>
        </row>
        <row r="3179">
          <cell r="B3179">
            <v>41528</v>
          </cell>
          <cell r="C3179">
            <v>9</v>
          </cell>
        </row>
        <row r="3180">
          <cell r="B3180">
            <v>41529</v>
          </cell>
          <cell r="C3180">
            <v>9</v>
          </cell>
        </row>
        <row r="3181">
          <cell r="B3181">
            <v>41530</v>
          </cell>
          <cell r="C3181">
            <v>9</v>
          </cell>
        </row>
        <row r="3182">
          <cell r="B3182">
            <v>41531</v>
          </cell>
          <cell r="C3182">
            <v>9</v>
          </cell>
        </row>
        <row r="3183">
          <cell r="B3183">
            <v>41532</v>
          </cell>
          <cell r="C3183">
            <v>9</v>
          </cell>
        </row>
        <row r="3184">
          <cell r="B3184">
            <v>41533</v>
          </cell>
          <cell r="C3184">
            <v>9</v>
          </cell>
        </row>
        <row r="3185">
          <cell r="B3185">
            <v>41534</v>
          </cell>
          <cell r="C3185">
            <v>9</v>
          </cell>
        </row>
        <row r="3186">
          <cell r="B3186">
            <v>41535</v>
          </cell>
          <cell r="C3186">
            <v>9</v>
          </cell>
        </row>
        <row r="3187">
          <cell r="B3187">
            <v>41536</v>
          </cell>
          <cell r="C3187">
            <v>9</v>
          </cell>
        </row>
        <row r="3188">
          <cell r="B3188">
            <v>41537</v>
          </cell>
          <cell r="C3188">
            <v>9</v>
          </cell>
        </row>
        <row r="3189">
          <cell r="B3189">
            <v>41538</v>
          </cell>
          <cell r="C3189">
            <v>9</v>
          </cell>
        </row>
        <row r="3190">
          <cell r="B3190">
            <v>41539</v>
          </cell>
          <cell r="C3190">
            <v>9</v>
          </cell>
        </row>
        <row r="3191">
          <cell r="B3191">
            <v>41540</v>
          </cell>
          <cell r="C3191">
            <v>9</v>
          </cell>
        </row>
        <row r="3192">
          <cell r="B3192">
            <v>41541</v>
          </cell>
          <cell r="C3192">
            <v>9</v>
          </cell>
        </row>
        <row r="3193">
          <cell r="B3193">
            <v>41542</v>
          </cell>
          <cell r="C3193">
            <v>9</v>
          </cell>
        </row>
        <row r="3194">
          <cell r="B3194">
            <v>41543</v>
          </cell>
          <cell r="C3194">
            <v>9</v>
          </cell>
        </row>
        <row r="3195">
          <cell r="B3195">
            <v>41544</v>
          </cell>
          <cell r="C3195">
            <v>9</v>
          </cell>
        </row>
        <row r="3196">
          <cell r="B3196">
            <v>41545</v>
          </cell>
          <cell r="C3196">
            <v>9</v>
          </cell>
        </row>
        <row r="3197">
          <cell r="B3197">
            <v>41546</v>
          </cell>
          <cell r="C3197">
            <v>9</v>
          </cell>
        </row>
        <row r="3198">
          <cell r="B3198">
            <v>41547</v>
          </cell>
          <cell r="C3198">
            <v>9</v>
          </cell>
        </row>
        <row r="3199">
          <cell r="B3199">
            <v>41548</v>
          </cell>
          <cell r="C3199">
            <v>10</v>
          </cell>
        </row>
        <row r="3200">
          <cell r="B3200">
            <v>41549</v>
          </cell>
          <cell r="C3200">
            <v>10</v>
          </cell>
        </row>
        <row r="3201">
          <cell r="B3201">
            <v>41550</v>
          </cell>
          <cell r="C3201">
            <v>10</v>
          </cell>
        </row>
        <row r="3202">
          <cell r="B3202">
            <v>41551</v>
          </cell>
          <cell r="C3202">
            <v>10</v>
          </cell>
        </row>
        <row r="3203">
          <cell r="B3203">
            <v>41552</v>
          </cell>
          <cell r="C3203">
            <v>10</v>
          </cell>
        </row>
        <row r="3204">
          <cell r="B3204">
            <v>41553</v>
          </cell>
          <cell r="C3204">
            <v>10</v>
          </cell>
        </row>
        <row r="3205">
          <cell r="B3205">
            <v>41554</v>
          </cell>
          <cell r="C3205">
            <v>10</v>
          </cell>
        </row>
        <row r="3206">
          <cell r="B3206">
            <v>41555</v>
          </cell>
          <cell r="C3206">
            <v>10</v>
          </cell>
        </row>
        <row r="3207">
          <cell r="B3207">
            <v>41556</v>
          </cell>
          <cell r="C3207">
            <v>10</v>
          </cell>
        </row>
        <row r="3208">
          <cell r="B3208">
            <v>41557</v>
          </cell>
          <cell r="C3208">
            <v>10</v>
          </cell>
        </row>
        <row r="3209">
          <cell r="B3209">
            <v>41558</v>
          </cell>
          <cell r="C3209">
            <v>10</v>
          </cell>
        </row>
        <row r="3210">
          <cell r="B3210">
            <v>41559</v>
          </cell>
          <cell r="C3210">
            <v>10</v>
          </cell>
        </row>
        <row r="3211">
          <cell r="B3211">
            <v>41560</v>
          </cell>
          <cell r="C3211">
            <v>10</v>
          </cell>
        </row>
        <row r="3212">
          <cell r="B3212">
            <v>41561</v>
          </cell>
          <cell r="C3212">
            <v>10</v>
          </cell>
        </row>
        <row r="3213">
          <cell r="B3213">
            <v>41562</v>
          </cell>
          <cell r="C3213">
            <v>10</v>
          </cell>
        </row>
        <row r="3214">
          <cell r="B3214">
            <v>41563</v>
          </cell>
          <cell r="C3214">
            <v>10</v>
          </cell>
        </row>
        <row r="3215">
          <cell r="B3215">
            <v>41564</v>
          </cell>
          <cell r="C3215">
            <v>10</v>
          </cell>
        </row>
        <row r="3216">
          <cell r="B3216">
            <v>41565</v>
          </cell>
          <cell r="C3216">
            <v>10</v>
          </cell>
        </row>
        <row r="3217">
          <cell r="B3217">
            <v>41566</v>
          </cell>
          <cell r="C3217">
            <v>10</v>
          </cell>
        </row>
        <row r="3218">
          <cell r="B3218">
            <v>41567</v>
          </cell>
          <cell r="C3218">
            <v>10</v>
          </cell>
        </row>
        <row r="3219">
          <cell r="B3219">
            <v>41568</v>
          </cell>
          <cell r="C3219">
            <v>10</v>
          </cell>
        </row>
        <row r="3220">
          <cell r="B3220">
            <v>41569</v>
          </cell>
          <cell r="C3220">
            <v>10</v>
          </cell>
        </row>
        <row r="3221">
          <cell r="B3221">
            <v>41570</v>
          </cell>
          <cell r="C3221">
            <v>10</v>
          </cell>
        </row>
        <row r="3222">
          <cell r="B3222">
            <v>41571</v>
          </cell>
          <cell r="C3222">
            <v>10</v>
          </cell>
        </row>
        <row r="3223">
          <cell r="B3223">
            <v>41572</v>
          </cell>
          <cell r="C3223">
            <v>10</v>
          </cell>
        </row>
        <row r="3224">
          <cell r="B3224">
            <v>41573</v>
          </cell>
          <cell r="C3224">
            <v>10</v>
          </cell>
        </row>
        <row r="3225">
          <cell r="B3225">
            <v>41574</v>
          </cell>
          <cell r="C3225">
            <v>10</v>
          </cell>
        </row>
        <row r="3226">
          <cell r="B3226">
            <v>41575</v>
          </cell>
          <cell r="C3226">
            <v>10</v>
          </cell>
        </row>
        <row r="3227">
          <cell r="B3227">
            <v>41576</v>
          </cell>
          <cell r="C3227">
            <v>10</v>
          </cell>
        </row>
        <row r="3228">
          <cell r="B3228">
            <v>41577</v>
          </cell>
          <cell r="C3228">
            <v>10</v>
          </cell>
        </row>
        <row r="3229">
          <cell r="B3229">
            <v>41578</v>
          </cell>
          <cell r="C3229">
            <v>10</v>
          </cell>
        </row>
        <row r="3230">
          <cell r="B3230">
            <v>41579</v>
          </cell>
          <cell r="C3230">
            <v>11</v>
          </cell>
        </row>
        <row r="3231">
          <cell r="B3231">
            <v>41580</v>
          </cell>
          <cell r="C3231">
            <v>11</v>
          </cell>
        </row>
        <row r="3232">
          <cell r="B3232">
            <v>41581</v>
          </cell>
          <cell r="C3232">
            <v>11</v>
          </cell>
        </row>
        <row r="3233">
          <cell r="B3233">
            <v>41582</v>
          </cell>
          <cell r="C3233">
            <v>11</v>
          </cell>
        </row>
        <row r="3234">
          <cell r="B3234">
            <v>41583</v>
          </cell>
          <cell r="C3234">
            <v>11</v>
          </cell>
        </row>
        <row r="3235">
          <cell r="B3235">
            <v>41584</v>
          </cell>
          <cell r="C3235">
            <v>11</v>
          </cell>
        </row>
        <row r="3236">
          <cell r="B3236">
            <v>41585</v>
          </cell>
          <cell r="C3236">
            <v>11</v>
          </cell>
        </row>
        <row r="3237">
          <cell r="B3237">
            <v>41586</v>
          </cell>
          <cell r="C3237">
            <v>11</v>
          </cell>
        </row>
        <row r="3238">
          <cell r="B3238">
            <v>41587</v>
          </cell>
          <cell r="C3238">
            <v>11</v>
          </cell>
        </row>
        <row r="3239">
          <cell r="B3239">
            <v>41588</v>
          </cell>
          <cell r="C3239">
            <v>11</v>
          </cell>
        </row>
        <row r="3240">
          <cell r="B3240">
            <v>41589</v>
          </cell>
          <cell r="C3240">
            <v>11</v>
          </cell>
        </row>
        <row r="3241">
          <cell r="B3241">
            <v>41590</v>
          </cell>
          <cell r="C3241">
            <v>11</v>
          </cell>
        </row>
        <row r="3242">
          <cell r="B3242">
            <v>41591</v>
          </cell>
          <cell r="C3242">
            <v>11</v>
          </cell>
        </row>
        <row r="3243">
          <cell r="B3243">
            <v>41592</v>
          </cell>
          <cell r="C3243">
            <v>11</v>
          </cell>
        </row>
        <row r="3244">
          <cell r="B3244">
            <v>41593</v>
          </cell>
          <cell r="C3244">
            <v>11</v>
          </cell>
        </row>
        <row r="3245">
          <cell r="B3245">
            <v>41594</v>
          </cell>
          <cell r="C3245">
            <v>11</v>
          </cell>
        </row>
        <row r="3246">
          <cell r="B3246">
            <v>41595</v>
          </cell>
          <cell r="C3246">
            <v>11</v>
          </cell>
        </row>
        <row r="3247">
          <cell r="B3247">
            <v>41596</v>
          </cell>
          <cell r="C3247">
            <v>11</v>
          </cell>
        </row>
        <row r="3248">
          <cell r="B3248">
            <v>41597</v>
          </cell>
          <cell r="C3248">
            <v>11</v>
          </cell>
        </row>
        <row r="3249">
          <cell r="B3249">
            <v>41598</v>
          </cell>
          <cell r="C3249">
            <v>11</v>
          </cell>
        </row>
        <row r="3250">
          <cell r="B3250">
            <v>41599</v>
          </cell>
          <cell r="C3250">
            <v>11</v>
          </cell>
        </row>
        <row r="3251">
          <cell r="B3251">
            <v>41600</v>
          </cell>
          <cell r="C3251">
            <v>11</v>
          </cell>
        </row>
        <row r="3252">
          <cell r="B3252">
            <v>41601</v>
          </cell>
          <cell r="C3252">
            <v>11</v>
          </cell>
        </row>
        <row r="3253">
          <cell r="B3253">
            <v>41602</v>
          </cell>
          <cell r="C3253">
            <v>11</v>
          </cell>
        </row>
        <row r="3254">
          <cell r="B3254">
            <v>41603</v>
          </cell>
          <cell r="C3254">
            <v>11</v>
          </cell>
        </row>
        <row r="3255">
          <cell r="B3255">
            <v>41604</v>
          </cell>
          <cell r="C3255">
            <v>11</v>
          </cell>
        </row>
        <row r="3256">
          <cell r="B3256">
            <v>41605</v>
          </cell>
          <cell r="C3256">
            <v>11</v>
          </cell>
        </row>
        <row r="3257">
          <cell r="B3257">
            <v>41606</v>
          </cell>
          <cell r="C3257">
            <v>11</v>
          </cell>
        </row>
        <row r="3258">
          <cell r="B3258">
            <v>41607</v>
          </cell>
          <cell r="C3258">
            <v>11</v>
          </cell>
        </row>
        <row r="3259">
          <cell r="B3259">
            <v>41608</v>
          </cell>
          <cell r="C3259">
            <v>11</v>
          </cell>
        </row>
        <row r="3260">
          <cell r="B3260">
            <v>41609</v>
          </cell>
          <cell r="C3260">
            <v>12</v>
          </cell>
        </row>
        <row r="3261">
          <cell r="B3261">
            <v>41610</v>
          </cell>
          <cell r="C3261">
            <v>12</v>
          </cell>
        </row>
        <row r="3262">
          <cell r="B3262">
            <v>41611</v>
          </cell>
          <cell r="C3262">
            <v>12</v>
          </cell>
        </row>
        <row r="3263">
          <cell r="B3263">
            <v>41612</v>
          </cell>
          <cell r="C3263">
            <v>12</v>
          </cell>
        </row>
        <row r="3264">
          <cell r="B3264">
            <v>41613</v>
          </cell>
          <cell r="C3264">
            <v>12</v>
          </cell>
        </row>
        <row r="3265">
          <cell r="B3265">
            <v>41614</v>
          </cell>
          <cell r="C3265">
            <v>12</v>
          </cell>
        </row>
        <row r="3266">
          <cell r="B3266">
            <v>41615</v>
          </cell>
          <cell r="C3266">
            <v>12</v>
          </cell>
        </row>
        <row r="3267">
          <cell r="B3267">
            <v>41616</v>
          </cell>
          <cell r="C3267">
            <v>12</v>
          </cell>
        </row>
        <row r="3268">
          <cell r="B3268">
            <v>41617</v>
          </cell>
          <cell r="C3268">
            <v>12</v>
          </cell>
        </row>
        <row r="3269">
          <cell r="B3269">
            <v>41618</v>
          </cell>
          <cell r="C3269">
            <v>12</v>
          </cell>
        </row>
        <row r="3270">
          <cell r="B3270">
            <v>41619</v>
          </cell>
          <cell r="C3270">
            <v>12</v>
          </cell>
        </row>
        <row r="3271">
          <cell r="B3271">
            <v>41620</v>
          </cell>
          <cell r="C3271">
            <v>12</v>
          </cell>
        </row>
        <row r="3272">
          <cell r="B3272">
            <v>41621</v>
          </cell>
          <cell r="C3272">
            <v>12</v>
          </cell>
        </row>
        <row r="3273">
          <cell r="B3273">
            <v>41622</v>
          </cell>
          <cell r="C3273">
            <v>12</v>
          </cell>
        </row>
        <row r="3274">
          <cell r="B3274">
            <v>41623</v>
          </cell>
          <cell r="C3274">
            <v>12</v>
          </cell>
        </row>
        <row r="3275">
          <cell r="B3275">
            <v>41624</v>
          </cell>
          <cell r="C3275">
            <v>12</v>
          </cell>
        </row>
        <row r="3276">
          <cell r="B3276">
            <v>41625</v>
          </cell>
          <cell r="C3276">
            <v>12</v>
          </cell>
        </row>
        <row r="3277">
          <cell r="B3277">
            <v>41626</v>
          </cell>
          <cell r="C3277">
            <v>12</v>
          </cell>
        </row>
        <row r="3278">
          <cell r="B3278">
            <v>41627</v>
          </cell>
          <cell r="C3278">
            <v>12</v>
          </cell>
        </row>
        <row r="3279">
          <cell r="B3279">
            <v>41628</v>
          </cell>
          <cell r="C3279">
            <v>12</v>
          </cell>
        </row>
        <row r="3280">
          <cell r="B3280">
            <v>41629</v>
          </cell>
          <cell r="C3280">
            <v>12</v>
          </cell>
        </row>
        <row r="3281">
          <cell r="B3281">
            <v>41630</v>
          </cell>
          <cell r="C3281">
            <v>12</v>
          </cell>
        </row>
        <row r="3282">
          <cell r="B3282">
            <v>41631</v>
          </cell>
          <cell r="C3282">
            <v>12</v>
          </cell>
        </row>
        <row r="3283">
          <cell r="B3283">
            <v>41632</v>
          </cell>
          <cell r="C3283">
            <v>12</v>
          </cell>
        </row>
        <row r="3284">
          <cell r="B3284">
            <v>41633</v>
          </cell>
          <cell r="C3284">
            <v>12</v>
          </cell>
        </row>
        <row r="3285">
          <cell r="B3285">
            <v>41634</v>
          </cell>
          <cell r="C3285">
            <v>12</v>
          </cell>
        </row>
        <row r="3286">
          <cell r="B3286">
            <v>41635</v>
          </cell>
          <cell r="C3286">
            <v>12</v>
          </cell>
        </row>
        <row r="3287">
          <cell r="B3287">
            <v>41636</v>
          </cell>
          <cell r="C3287">
            <v>12</v>
          </cell>
        </row>
        <row r="3288">
          <cell r="B3288">
            <v>41637</v>
          </cell>
          <cell r="C3288">
            <v>12</v>
          </cell>
        </row>
        <row r="3289">
          <cell r="B3289">
            <v>41638</v>
          </cell>
          <cell r="C3289">
            <v>12</v>
          </cell>
        </row>
        <row r="3290">
          <cell r="B3290">
            <v>41639</v>
          </cell>
          <cell r="C3290">
            <v>12</v>
          </cell>
        </row>
        <row r="3291">
          <cell r="B3291">
            <v>41640</v>
          </cell>
          <cell r="C3291">
            <v>1</v>
          </cell>
        </row>
        <row r="3292">
          <cell r="B3292">
            <v>41641</v>
          </cell>
          <cell r="C3292">
            <v>1</v>
          </cell>
        </row>
        <row r="3293">
          <cell r="B3293">
            <v>41642</v>
          </cell>
          <cell r="C3293">
            <v>1</v>
          </cell>
        </row>
        <row r="3294">
          <cell r="B3294">
            <v>41643</v>
          </cell>
          <cell r="C3294">
            <v>1</v>
          </cell>
        </row>
        <row r="3295">
          <cell r="B3295">
            <v>41644</v>
          </cell>
          <cell r="C3295">
            <v>1</v>
          </cell>
        </row>
        <row r="3296">
          <cell r="B3296">
            <v>41645</v>
          </cell>
          <cell r="C3296">
            <v>1</v>
          </cell>
        </row>
        <row r="3297">
          <cell r="B3297">
            <v>41646</v>
          </cell>
          <cell r="C3297">
            <v>1</v>
          </cell>
        </row>
        <row r="3298">
          <cell r="B3298">
            <v>41647</v>
          </cell>
          <cell r="C3298">
            <v>1</v>
          </cell>
        </row>
        <row r="3299">
          <cell r="B3299">
            <v>41648</v>
          </cell>
          <cell r="C3299">
            <v>1</v>
          </cell>
        </row>
        <row r="3300">
          <cell r="B3300">
            <v>41649</v>
          </cell>
          <cell r="C3300">
            <v>1</v>
          </cell>
        </row>
        <row r="3301">
          <cell r="B3301">
            <v>41650</v>
          </cell>
          <cell r="C3301">
            <v>1</v>
          </cell>
        </row>
        <row r="3302">
          <cell r="B3302">
            <v>41651</v>
          </cell>
          <cell r="C3302">
            <v>1</v>
          </cell>
        </row>
        <row r="3303">
          <cell r="B3303">
            <v>41652</v>
          </cell>
          <cell r="C3303">
            <v>1</v>
          </cell>
        </row>
        <row r="3304">
          <cell r="B3304">
            <v>41653</v>
          </cell>
          <cell r="C3304">
            <v>1</v>
          </cell>
        </row>
        <row r="3305">
          <cell r="B3305">
            <v>41654</v>
          </cell>
          <cell r="C3305">
            <v>1</v>
          </cell>
        </row>
        <row r="3306">
          <cell r="B3306">
            <v>41655</v>
          </cell>
          <cell r="C3306">
            <v>1</v>
          </cell>
        </row>
        <row r="3307">
          <cell r="B3307">
            <v>41656</v>
          </cell>
          <cell r="C3307">
            <v>1</v>
          </cell>
        </row>
        <row r="3308">
          <cell r="B3308">
            <v>41657</v>
          </cell>
          <cell r="C3308">
            <v>1</v>
          </cell>
        </row>
        <row r="3309">
          <cell r="B3309">
            <v>41658</v>
          </cell>
          <cell r="C3309">
            <v>1</v>
          </cell>
        </row>
        <row r="3310">
          <cell r="B3310">
            <v>41659</v>
          </cell>
          <cell r="C3310">
            <v>1</v>
          </cell>
        </row>
        <row r="3311">
          <cell r="B3311">
            <v>41660</v>
          </cell>
          <cell r="C3311">
            <v>1</v>
          </cell>
        </row>
        <row r="3312">
          <cell r="B3312">
            <v>41661</v>
          </cell>
          <cell r="C3312">
            <v>1</v>
          </cell>
        </row>
        <row r="3313">
          <cell r="B3313">
            <v>41662</v>
          </cell>
          <cell r="C3313">
            <v>1</v>
          </cell>
        </row>
        <row r="3314">
          <cell r="B3314">
            <v>41663</v>
          </cell>
          <cell r="C3314">
            <v>1</v>
          </cell>
        </row>
        <row r="3315">
          <cell r="B3315">
            <v>41664</v>
          </cell>
          <cell r="C3315">
            <v>1</v>
          </cell>
        </row>
        <row r="3316">
          <cell r="B3316">
            <v>41665</v>
          </cell>
          <cell r="C3316">
            <v>1</v>
          </cell>
        </row>
        <row r="3317">
          <cell r="B3317">
            <v>41666</v>
          </cell>
          <cell r="C3317">
            <v>1</v>
          </cell>
        </row>
        <row r="3318">
          <cell r="B3318">
            <v>41667</v>
          </cell>
          <cell r="C3318">
            <v>1</v>
          </cell>
        </row>
        <row r="3319">
          <cell r="B3319">
            <v>41668</v>
          </cell>
          <cell r="C3319">
            <v>1</v>
          </cell>
        </row>
        <row r="3320">
          <cell r="B3320">
            <v>41669</v>
          </cell>
          <cell r="C3320">
            <v>1</v>
          </cell>
        </row>
        <row r="3321">
          <cell r="B3321">
            <v>41670</v>
          </cell>
          <cell r="C3321">
            <v>1</v>
          </cell>
        </row>
        <row r="3322">
          <cell r="B3322">
            <v>41671</v>
          </cell>
          <cell r="C3322">
            <v>2</v>
          </cell>
        </row>
        <row r="3323">
          <cell r="B3323">
            <v>41672</v>
          </cell>
          <cell r="C3323">
            <v>2</v>
          </cell>
        </row>
        <row r="3324">
          <cell r="B3324">
            <v>41673</v>
          </cell>
          <cell r="C3324">
            <v>2</v>
          </cell>
        </row>
        <row r="3325">
          <cell r="B3325">
            <v>41674</v>
          </cell>
          <cell r="C3325">
            <v>2</v>
          </cell>
        </row>
        <row r="3326">
          <cell r="B3326">
            <v>41675</v>
          </cell>
          <cell r="C3326">
            <v>2</v>
          </cell>
        </row>
        <row r="3327">
          <cell r="B3327">
            <v>41676</v>
          </cell>
          <cell r="C3327">
            <v>2</v>
          </cell>
        </row>
        <row r="3328">
          <cell r="B3328">
            <v>41677</v>
          </cell>
          <cell r="C3328">
            <v>2</v>
          </cell>
        </row>
        <row r="3329">
          <cell r="B3329">
            <v>41678</v>
          </cell>
          <cell r="C3329">
            <v>2</v>
          </cell>
        </row>
        <row r="3330">
          <cell r="B3330">
            <v>41679</v>
          </cell>
          <cell r="C3330">
            <v>2</v>
          </cell>
        </row>
        <row r="3331">
          <cell r="B3331">
            <v>41680</v>
          </cell>
          <cell r="C3331">
            <v>2</v>
          </cell>
        </row>
        <row r="3332">
          <cell r="B3332">
            <v>41681</v>
          </cell>
          <cell r="C3332">
            <v>2</v>
          </cell>
        </row>
        <row r="3333">
          <cell r="B3333">
            <v>41682</v>
          </cell>
          <cell r="C3333">
            <v>2</v>
          </cell>
        </row>
        <row r="3334">
          <cell r="B3334">
            <v>41683</v>
          </cell>
          <cell r="C3334">
            <v>2</v>
          </cell>
        </row>
        <row r="3335">
          <cell r="B3335">
            <v>41684</v>
          </cell>
          <cell r="C3335">
            <v>2</v>
          </cell>
        </row>
        <row r="3336">
          <cell r="B3336">
            <v>41685</v>
          </cell>
          <cell r="C3336">
            <v>2</v>
          </cell>
        </row>
        <row r="3337">
          <cell r="B3337">
            <v>41686</v>
          </cell>
          <cell r="C3337">
            <v>2</v>
          </cell>
        </row>
        <row r="3338">
          <cell r="B3338">
            <v>41687</v>
          </cell>
          <cell r="C3338">
            <v>2</v>
          </cell>
        </row>
        <row r="3339">
          <cell r="B3339">
            <v>41688</v>
          </cell>
          <cell r="C3339">
            <v>2</v>
          </cell>
        </row>
        <row r="3340">
          <cell r="B3340">
            <v>41689</v>
          </cell>
          <cell r="C3340">
            <v>2</v>
          </cell>
        </row>
        <row r="3341">
          <cell r="B3341">
            <v>41690</v>
          </cell>
          <cell r="C3341">
            <v>2</v>
          </cell>
        </row>
        <row r="3342">
          <cell r="B3342">
            <v>41691</v>
          </cell>
          <cell r="C3342">
            <v>2</v>
          </cell>
        </row>
        <row r="3343">
          <cell r="B3343">
            <v>41692</v>
          </cell>
          <cell r="C3343">
            <v>2</v>
          </cell>
        </row>
        <row r="3344">
          <cell r="B3344">
            <v>41693</v>
          </cell>
          <cell r="C3344">
            <v>2</v>
          </cell>
        </row>
        <row r="3345">
          <cell r="B3345">
            <v>41694</v>
          </cell>
          <cell r="C3345">
            <v>2</v>
          </cell>
        </row>
        <row r="3346">
          <cell r="B3346">
            <v>41695</v>
          </cell>
          <cell r="C3346">
            <v>2</v>
          </cell>
        </row>
        <row r="3347">
          <cell r="B3347">
            <v>41696</v>
          </cell>
          <cell r="C3347">
            <v>2</v>
          </cell>
        </row>
        <row r="3348">
          <cell r="B3348">
            <v>41697</v>
          </cell>
          <cell r="C3348">
            <v>2</v>
          </cell>
        </row>
        <row r="3349">
          <cell r="B3349">
            <v>41698</v>
          </cell>
          <cell r="C3349">
            <v>2</v>
          </cell>
        </row>
        <row r="3350">
          <cell r="B3350">
            <v>41699</v>
          </cell>
          <cell r="C3350">
            <v>3</v>
          </cell>
        </row>
        <row r="3351">
          <cell r="B3351">
            <v>41700</v>
          </cell>
          <cell r="C3351">
            <v>3</v>
          </cell>
        </row>
        <row r="3352">
          <cell r="B3352">
            <v>41701</v>
          </cell>
          <cell r="C3352">
            <v>3</v>
          </cell>
        </row>
        <row r="3353">
          <cell r="B3353">
            <v>41702</v>
          </cell>
          <cell r="C3353">
            <v>3</v>
          </cell>
        </row>
        <row r="3354">
          <cell r="B3354">
            <v>41703</v>
          </cell>
          <cell r="C3354">
            <v>3</v>
          </cell>
        </row>
        <row r="3355">
          <cell r="B3355">
            <v>41704</v>
          </cell>
          <cell r="C3355">
            <v>3</v>
          </cell>
        </row>
        <row r="3356">
          <cell r="B3356">
            <v>41705</v>
          </cell>
          <cell r="C3356">
            <v>3</v>
          </cell>
        </row>
        <row r="3357">
          <cell r="B3357">
            <v>41706</v>
          </cell>
          <cell r="C3357">
            <v>3</v>
          </cell>
        </row>
        <row r="3358">
          <cell r="B3358">
            <v>41707</v>
          </cell>
          <cell r="C3358">
            <v>3</v>
          </cell>
        </row>
        <row r="3359">
          <cell r="B3359">
            <v>41708</v>
          </cell>
          <cell r="C3359">
            <v>3</v>
          </cell>
        </row>
        <row r="3360">
          <cell r="B3360">
            <v>41709</v>
          </cell>
          <cell r="C3360">
            <v>3</v>
          </cell>
        </row>
        <row r="3361">
          <cell r="B3361">
            <v>41710</v>
          </cell>
          <cell r="C3361">
            <v>3</v>
          </cell>
        </row>
        <row r="3362">
          <cell r="B3362">
            <v>41711</v>
          </cell>
          <cell r="C3362">
            <v>3</v>
          </cell>
        </row>
        <row r="3363">
          <cell r="B3363">
            <v>41712</v>
          </cell>
          <cell r="C3363">
            <v>3</v>
          </cell>
        </row>
        <row r="3364">
          <cell r="B3364">
            <v>41713</v>
          </cell>
          <cell r="C3364">
            <v>3</v>
          </cell>
        </row>
        <row r="3365">
          <cell r="B3365">
            <v>41714</v>
          </cell>
          <cell r="C3365">
            <v>3</v>
          </cell>
        </row>
        <row r="3366">
          <cell r="B3366">
            <v>41715</v>
          </cell>
          <cell r="C3366">
            <v>3</v>
          </cell>
        </row>
        <row r="3367">
          <cell r="B3367">
            <v>41716</v>
          </cell>
          <cell r="C3367">
            <v>3</v>
          </cell>
        </row>
        <row r="3368">
          <cell r="B3368">
            <v>41717</v>
          </cell>
          <cell r="C3368">
            <v>3</v>
          </cell>
        </row>
        <row r="3369">
          <cell r="B3369">
            <v>41718</v>
          </cell>
          <cell r="C3369">
            <v>3</v>
          </cell>
        </row>
        <row r="3370">
          <cell r="B3370">
            <v>41719</v>
          </cell>
          <cell r="C3370">
            <v>3</v>
          </cell>
        </row>
        <row r="3371">
          <cell r="B3371">
            <v>41720</v>
          </cell>
          <cell r="C3371">
            <v>3</v>
          </cell>
        </row>
        <row r="3372">
          <cell r="B3372">
            <v>41721</v>
          </cell>
          <cell r="C3372">
            <v>3</v>
          </cell>
        </row>
        <row r="3373">
          <cell r="B3373">
            <v>41722</v>
          </cell>
          <cell r="C3373">
            <v>3</v>
          </cell>
        </row>
        <row r="3374">
          <cell r="B3374">
            <v>41723</v>
          </cell>
          <cell r="C3374">
            <v>3</v>
          </cell>
        </row>
        <row r="3375">
          <cell r="B3375">
            <v>41724</v>
          </cell>
          <cell r="C3375">
            <v>3</v>
          </cell>
        </row>
        <row r="3376">
          <cell r="B3376">
            <v>41725</v>
          </cell>
          <cell r="C3376">
            <v>3</v>
          </cell>
        </row>
        <row r="3377">
          <cell r="B3377">
            <v>41726</v>
          </cell>
          <cell r="C3377">
            <v>3</v>
          </cell>
        </row>
        <row r="3378">
          <cell r="B3378">
            <v>41727</v>
          </cell>
          <cell r="C3378">
            <v>3</v>
          </cell>
        </row>
        <row r="3379">
          <cell r="B3379">
            <v>41728</v>
          </cell>
          <cell r="C3379">
            <v>3</v>
          </cell>
        </row>
        <row r="3380">
          <cell r="B3380">
            <v>41729</v>
          </cell>
          <cell r="C3380">
            <v>3</v>
          </cell>
        </row>
        <row r="3381">
          <cell r="B3381">
            <v>41730</v>
          </cell>
          <cell r="C3381">
            <v>4</v>
          </cell>
        </row>
        <row r="3382">
          <cell r="B3382">
            <v>41731</v>
          </cell>
          <cell r="C3382">
            <v>4</v>
          </cell>
        </row>
        <row r="3383">
          <cell r="B3383">
            <v>41732</v>
          </cell>
          <cell r="C3383">
            <v>4</v>
          </cell>
        </row>
        <row r="3384">
          <cell r="B3384">
            <v>41733</v>
          </cell>
          <cell r="C3384">
            <v>4</v>
          </cell>
        </row>
        <row r="3385">
          <cell r="B3385">
            <v>41734</v>
          </cell>
          <cell r="C3385">
            <v>4</v>
          </cell>
        </row>
        <row r="3386">
          <cell r="B3386">
            <v>41735</v>
          </cell>
          <cell r="C3386">
            <v>4</v>
          </cell>
        </row>
        <row r="3387">
          <cell r="B3387">
            <v>41736</v>
          </cell>
          <cell r="C3387">
            <v>4</v>
          </cell>
        </row>
        <row r="3388">
          <cell r="B3388">
            <v>41737</v>
          </cell>
          <cell r="C3388">
            <v>4</v>
          </cell>
        </row>
        <row r="3389">
          <cell r="B3389">
            <v>41738</v>
          </cell>
          <cell r="C3389">
            <v>4</v>
          </cell>
        </row>
        <row r="3390">
          <cell r="B3390">
            <v>41739</v>
          </cell>
          <cell r="C3390">
            <v>4</v>
          </cell>
        </row>
        <row r="3391">
          <cell r="B3391">
            <v>41740</v>
          </cell>
          <cell r="C3391">
            <v>4</v>
          </cell>
        </row>
        <row r="3392">
          <cell r="B3392">
            <v>41741</v>
          </cell>
          <cell r="C3392">
            <v>4</v>
          </cell>
        </row>
        <row r="3393">
          <cell r="B3393">
            <v>41742</v>
          </cell>
          <cell r="C3393">
            <v>4</v>
          </cell>
        </row>
        <row r="3394">
          <cell r="B3394">
            <v>41743</v>
          </cell>
          <cell r="C3394">
            <v>4</v>
          </cell>
        </row>
        <row r="3395">
          <cell r="B3395">
            <v>41744</v>
          </cell>
          <cell r="C3395">
            <v>4</v>
          </cell>
        </row>
        <row r="3396">
          <cell r="B3396">
            <v>41745</v>
          </cell>
          <cell r="C3396">
            <v>4</v>
          </cell>
        </row>
        <row r="3397">
          <cell r="B3397">
            <v>41746</v>
          </cell>
          <cell r="C3397">
            <v>4</v>
          </cell>
        </row>
        <row r="3398">
          <cell r="B3398">
            <v>41747</v>
          </cell>
          <cell r="C3398">
            <v>4</v>
          </cell>
        </row>
        <row r="3399">
          <cell r="B3399">
            <v>41748</v>
          </cell>
          <cell r="C3399">
            <v>4</v>
          </cell>
        </row>
        <row r="3400">
          <cell r="B3400">
            <v>41749</v>
          </cell>
          <cell r="C3400">
            <v>4</v>
          </cell>
        </row>
        <row r="3401">
          <cell r="B3401">
            <v>41750</v>
          </cell>
          <cell r="C3401">
            <v>4</v>
          </cell>
        </row>
        <row r="3402">
          <cell r="B3402">
            <v>41751</v>
          </cell>
          <cell r="C3402">
            <v>4</v>
          </cell>
        </row>
        <row r="3403">
          <cell r="B3403">
            <v>41752</v>
          </cell>
          <cell r="C3403">
            <v>4</v>
          </cell>
        </row>
        <row r="3404">
          <cell r="B3404">
            <v>41753</v>
          </cell>
          <cell r="C3404">
            <v>4</v>
          </cell>
        </row>
        <row r="3405">
          <cell r="B3405">
            <v>41754</v>
          </cell>
          <cell r="C3405">
            <v>4</v>
          </cell>
        </row>
        <row r="3406">
          <cell r="B3406">
            <v>41755</v>
          </cell>
          <cell r="C3406">
            <v>4</v>
          </cell>
        </row>
        <row r="3407">
          <cell r="B3407">
            <v>41756</v>
          </cell>
          <cell r="C3407">
            <v>4</v>
          </cell>
        </row>
        <row r="3408">
          <cell r="B3408">
            <v>41757</v>
          </cell>
          <cell r="C3408">
            <v>4</v>
          </cell>
        </row>
        <row r="3409">
          <cell r="B3409">
            <v>41758</v>
          </cell>
          <cell r="C3409">
            <v>4</v>
          </cell>
        </row>
        <row r="3410">
          <cell r="B3410">
            <v>41759</v>
          </cell>
          <cell r="C3410">
            <v>4</v>
          </cell>
        </row>
        <row r="3411">
          <cell r="B3411">
            <v>41760</v>
          </cell>
          <cell r="C3411">
            <v>5</v>
          </cell>
        </row>
        <row r="3412">
          <cell r="B3412">
            <v>41761</v>
          </cell>
          <cell r="C3412">
            <v>5</v>
          </cell>
        </row>
        <row r="3413">
          <cell r="B3413">
            <v>41762</v>
          </cell>
          <cell r="C3413">
            <v>5</v>
          </cell>
        </row>
        <row r="3414">
          <cell r="B3414">
            <v>41763</v>
          </cell>
          <cell r="C3414">
            <v>5</v>
          </cell>
        </row>
        <row r="3415">
          <cell r="B3415">
            <v>41764</v>
          </cell>
          <cell r="C3415">
            <v>5</v>
          </cell>
        </row>
        <row r="3416">
          <cell r="B3416">
            <v>41765</v>
          </cell>
          <cell r="C3416">
            <v>5</v>
          </cell>
        </row>
        <row r="3417">
          <cell r="B3417">
            <v>41766</v>
          </cell>
          <cell r="C3417">
            <v>5</v>
          </cell>
        </row>
        <row r="3418">
          <cell r="B3418">
            <v>41767</v>
          </cell>
          <cell r="C3418">
            <v>5</v>
          </cell>
        </row>
        <row r="3419">
          <cell r="B3419">
            <v>41768</v>
          </cell>
          <cell r="C3419">
            <v>5</v>
          </cell>
        </row>
        <row r="3420">
          <cell r="B3420">
            <v>41769</v>
          </cell>
          <cell r="C3420">
            <v>5</v>
          </cell>
        </row>
        <row r="3421">
          <cell r="B3421">
            <v>41770</v>
          </cell>
          <cell r="C3421">
            <v>5</v>
          </cell>
        </row>
        <row r="3422">
          <cell r="B3422">
            <v>41771</v>
          </cell>
          <cell r="C3422">
            <v>5</v>
          </cell>
        </row>
        <row r="3423">
          <cell r="B3423">
            <v>41772</v>
          </cell>
          <cell r="C3423">
            <v>5</v>
          </cell>
        </row>
        <row r="3424">
          <cell r="B3424">
            <v>41773</v>
          </cell>
          <cell r="C3424">
            <v>5</v>
          </cell>
        </row>
        <row r="3425">
          <cell r="B3425">
            <v>41774</v>
          </cell>
          <cell r="C3425">
            <v>5</v>
          </cell>
        </row>
        <row r="3426">
          <cell r="B3426">
            <v>41775</v>
          </cell>
          <cell r="C3426">
            <v>5</v>
          </cell>
        </row>
        <row r="3427">
          <cell r="B3427">
            <v>41776</v>
          </cell>
          <cell r="C3427">
            <v>5</v>
          </cell>
        </row>
        <row r="3428">
          <cell r="B3428">
            <v>41777</v>
          </cell>
          <cell r="C3428">
            <v>5</v>
          </cell>
        </row>
        <row r="3429">
          <cell r="B3429">
            <v>41778</v>
          </cell>
          <cell r="C3429">
            <v>5</v>
          </cell>
        </row>
        <row r="3430">
          <cell r="B3430">
            <v>41779</v>
          </cell>
          <cell r="C3430">
            <v>5</v>
          </cell>
        </row>
        <row r="3431">
          <cell r="B3431">
            <v>41780</v>
          </cell>
          <cell r="C3431">
            <v>5</v>
          </cell>
        </row>
        <row r="3432">
          <cell r="B3432">
            <v>41781</v>
          </cell>
          <cell r="C3432">
            <v>5</v>
          </cell>
        </row>
        <row r="3433">
          <cell r="B3433">
            <v>41782</v>
          </cell>
          <cell r="C3433">
            <v>5</v>
          </cell>
        </row>
        <row r="3434">
          <cell r="B3434">
            <v>41783</v>
          </cell>
          <cell r="C3434">
            <v>5</v>
          </cell>
        </row>
        <row r="3435">
          <cell r="B3435">
            <v>41784</v>
          </cell>
          <cell r="C3435">
            <v>5</v>
          </cell>
        </row>
        <row r="3436">
          <cell r="B3436">
            <v>41785</v>
          </cell>
          <cell r="C3436">
            <v>5</v>
          </cell>
        </row>
        <row r="3437">
          <cell r="B3437">
            <v>41786</v>
          </cell>
          <cell r="C3437">
            <v>5</v>
          </cell>
        </row>
        <row r="3438">
          <cell r="B3438">
            <v>41787</v>
          </cell>
          <cell r="C3438">
            <v>5</v>
          </cell>
        </row>
        <row r="3439">
          <cell r="B3439">
            <v>41788</v>
          </cell>
          <cell r="C3439">
            <v>5</v>
          </cell>
        </row>
        <row r="3440">
          <cell r="B3440">
            <v>41789</v>
          </cell>
          <cell r="C3440">
            <v>5</v>
          </cell>
        </row>
        <row r="3441">
          <cell r="B3441">
            <v>41790</v>
          </cell>
          <cell r="C3441">
            <v>5</v>
          </cell>
        </row>
        <row r="3442">
          <cell r="B3442">
            <v>41791</v>
          </cell>
          <cell r="C3442">
            <v>6</v>
          </cell>
        </row>
        <row r="3443">
          <cell r="B3443">
            <v>41792</v>
          </cell>
          <cell r="C3443">
            <v>6</v>
          </cell>
        </row>
        <row r="3444">
          <cell r="B3444">
            <v>41793</v>
          </cell>
          <cell r="C3444">
            <v>6</v>
          </cell>
        </row>
        <row r="3445">
          <cell r="B3445">
            <v>41794</v>
          </cell>
          <cell r="C3445">
            <v>6</v>
          </cell>
        </row>
        <row r="3446">
          <cell r="B3446">
            <v>41795</v>
          </cell>
          <cell r="C3446">
            <v>6</v>
          </cell>
        </row>
        <row r="3447">
          <cell r="B3447">
            <v>41796</v>
          </cell>
          <cell r="C3447">
            <v>6</v>
          </cell>
        </row>
        <row r="3448">
          <cell r="B3448">
            <v>41797</v>
          </cell>
          <cell r="C3448">
            <v>6</v>
          </cell>
        </row>
        <row r="3449">
          <cell r="B3449">
            <v>41798</v>
          </cell>
          <cell r="C3449">
            <v>6</v>
          </cell>
        </row>
        <row r="3450">
          <cell r="B3450">
            <v>41799</v>
          </cell>
          <cell r="C3450">
            <v>6</v>
          </cell>
        </row>
        <row r="3451">
          <cell r="B3451">
            <v>41800</v>
          </cell>
          <cell r="C3451">
            <v>6</v>
          </cell>
        </row>
        <row r="3452">
          <cell r="B3452">
            <v>41801</v>
          </cell>
          <cell r="C3452">
            <v>6</v>
          </cell>
        </row>
        <row r="3453">
          <cell r="B3453">
            <v>41802</v>
          </cell>
          <cell r="C3453">
            <v>6</v>
          </cell>
        </row>
        <row r="3454">
          <cell r="B3454">
            <v>41803</v>
          </cell>
          <cell r="C3454">
            <v>6</v>
          </cell>
        </row>
        <row r="3455">
          <cell r="B3455">
            <v>41804</v>
          </cell>
          <cell r="C3455">
            <v>6</v>
          </cell>
        </row>
        <row r="3456">
          <cell r="B3456">
            <v>41805</v>
          </cell>
          <cell r="C3456">
            <v>6</v>
          </cell>
        </row>
        <row r="3457">
          <cell r="B3457">
            <v>41806</v>
          </cell>
          <cell r="C3457">
            <v>6</v>
          </cell>
        </row>
        <row r="3458">
          <cell r="B3458">
            <v>41807</v>
          </cell>
          <cell r="C3458">
            <v>6</v>
          </cell>
        </row>
        <row r="3459">
          <cell r="B3459">
            <v>41808</v>
          </cell>
          <cell r="C3459">
            <v>6</v>
          </cell>
        </row>
        <row r="3460">
          <cell r="B3460">
            <v>41809</v>
          </cell>
          <cell r="C3460">
            <v>6</v>
          </cell>
        </row>
        <row r="3461">
          <cell r="B3461">
            <v>41810</v>
          </cell>
          <cell r="C3461">
            <v>6</v>
          </cell>
        </row>
        <row r="3462">
          <cell r="B3462">
            <v>41811</v>
          </cell>
          <cell r="C3462">
            <v>6</v>
          </cell>
        </row>
        <row r="3463">
          <cell r="B3463">
            <v>41812</v>
          </cell>
          <cell r="C3463">
            <v>6</v>
          </cell>
        </row>
        <row r="3464">
          <cell r="B3464">
            <v>41813</v>
          </cell>
          <cell r="C3464">
            <v>6</v>
          </cell>
        </row>
        <row r="3465">
          <cell r="B3465">
            <v>41814</v>
          </cell>
          <cell r="C3465">
            <v>6</v>
          </cell>
        </row>
        <row r="3466">
          <cell r="B3466">
            <v>41815</v>
          </cell>
          <cell r="C3466">
            <v>6</v>
          </cell>
        </row>
        <row r="3467">
          <cell r="B3467">
            <v>41816</v>
          </cell>
          <cell r="C3467">
            <v>6</v>
          </cell>
        </row>
        <row r="3468">
          <cell r="B3468">
            <v>41817</v>
          </cell>
          <cell r="C3468">
            <v>6</v>
          </cell>
        </row>
        <row r="3469">
          <cell r="B3469">
            <v>41818</v>
          </cell>
          <cell r="C3469">
            <v>6</v>
          </cell>
        </row>
        <row r="3470">
          <cell r="B3470">
            <v>41819</v>
          </cell>
          <cell r="C3470">
            <v>6</v>
          </cell>
        </row>
        <row r="3471">
          <cell r="B3471">
            <v>41820</v>
          </cell>
          <cell r="C3471">
            <v>6</v>
          </cell>
        </row>
        <row r="3472">
          <cell r="B3472">
            <v>41821</v>
          </cell>
          <cell r="C3472">
            <v>7</v>
          </cell>
        </row>
        <row r="3473">
          <cell r="B3473">
            <v>41822</v>
          </cell>
          <cell r="C3473">
            <v>7</v>
          </cell>
        </row>
        <row r="3474">
          <cell r="B3474">
            <v>41823</v>
          </cell>
          <cell r="C3474">
            <v>7</v>
          </cell>
        </row>
        <row r="3475">
          <cell r="B3475">
            <v>41824</v>
          </cell>
          <cell r="C3475">
            <v>7</v>
          </cell>
        </row>
        <row r="3476">
          <cell r="B3476">
            <v>41825</v>
          </cell>
          <cell r="C3476">
            <v>7</v>
          </cell>
        </row>
        <row r="3477">
          <cell r="B3477">
            <v>41826</v>
          </cell>
          <cell r="C3477">
            <v>7</v>
          </cell>
        </row>
        <row r="3478">
          <cell r="B3478">
            <v>41827</v>
          </cell>
          <cell r="C3478">
            <v>7</v>
          </cell>
        </row>
        <row r="3479">
          <cell r="B3479">
            <v>41828</v>
          </cell>
          <cell r="C3479">
            <v>7</v>
          </cell>
        </row>
        <row r="3480">
          <cell r="B3480">
            <v>41829</v>
          </cell>
          <cell r="C3480">
            <v>7</v>
          </cell>
        </row>
        <row r="3481">
          <cell r="B3481">
            <v>41830</v>
          </cell>
          <cell r="C3481">
            <v>7</v>
          </cell>
        </row>
        <row r="3482">
          <cell r="B3482">
            <v>41831</v>
          </cell>
          <cell r="C3482">
            <v>7</v>
          </cell>
        </row>
        <row r="3483">
          <cell r="B3483">
            <v>41832</v>
          </cell>
          <cell r="C3483">
            <v>7</v>
          </cell>
        </row>
        <row r="3484">
          <cell r="B3484">
            <v>41833</v>
          </cell>
          <cell r="C3484">
            <v>7</v>
          </cell>
        </row>
        <row r="3485">
          <cell r="B3485">
            <v>41834</v>
          </cell>
          <cell r="C3485">
            <v>7</v>
          </cell>
        </row>
        <row r="3486">
          <cell r="B3486">
            <v>41835</v>
          </cell>
          <cell r="C3486">
            <v>7</v>
          </cell>
        </row>
        <row r="3487">
          <cell r="B3487">
            <v>41836</v>
          </cell>
          <cell r="C3487">
            <v>7</v>
          </cell>
        </row>
        <row r="3488">
          <cell r="B3488">
            <v>41837</v>
          </cell>
          <cell r="C3488">
            <v>7</v>
          </cell>
        </row>
        <row r="3489">
          <cell r="B3489">
            <v>41838</v>
          </cell>
          <cell r="C3489">
            <v>7</v>
          </cell>
        </row>
        <row r="3490">
          <cell r="B3490">
            <v>41839</v>
          </cell>
          <cell r="C3490">
            <v>7</v>
          </cell>
        </row>
        <row r="3491">
          <cell r="B3491">
            <v>41840</v>
          </cell>
          <cell r="C3491">
            <v>7</v>
          </cell>
        </row>
        <row r="3492">
          <cell r="B3492">
            <v>41841</v>
          </cell>
          <cell r="C3492">
            <v>7</v>
          </cell>
        </row>
        <row r="3493">
          <cell r="B3493">
            <v>41842</v>
          </cell>
          <cell r="C3493">
            <v>7</v>
          </cell>
        </row>
        <row r="3494">
          <cell r="B3494">
            <v>41843</v>
          </cell>
          <cell r="C3494">
            <v>7</v>
          </cell>
        </row>
        <row r="3495">
          <cell r="B3495">
            <v>41844</v>
          </cell>
          <cell r="C3495">
            <v>7</v>
          </cell>
        </row>
        <row r="3496">
          <cell r="B3496">
            <v>41845</v>
          </cell>
          <cell r="C3496">
            <v>7</v>
          </cell>
        </row>
        <row r="3497">
          <cell r="B3497">
            <v>41846</v>
          </cell>
          <cell r="C3497">
            <v>7</v>
          </cell>
        </row>
        <row r="3498">
          <cell r="B3498">
            <v>41847</v>
          </cell>
          <cell r="C3498">
            <v>7</v>
          </cell>
        </row>
        <row r="3499">
          <cell r="B3499">
            <v>41848</v>
          </cell>
          <cell r="C3499">
            <v>7</v>
          </cell>
        </row>
        <row r="3500">
          <cell r="B3500">
            <v>41849</v>
          </cell>
          <cell r="C3500">
            <v>7</v>
          </cell>
        </row>
        <row r="3501">
          <cell r="B3501">
            <v>41850</v>
          </cell>
          <cell r="C3501">
            <v>7</v>
          </cell>
        </row>
        <row r="3502">
          <cell r="B3502">
            <v>41851</v>
          </cell>
          <cell r="C3502">
            <v>7</v>
          </cell>
        </row>
        <row r="3503">
          <cell r="B3503">
            <v>41852</v>
          </cell>
          <cell r="C3503">
            <v>8</v>
          </cell>
        </row>
        <row r="3504">
          <cell r="B3504">
            <v>41853</v>
          </cell>
          <cell r="C3504">
            <v>8</v>
          </cell>
        </row>
        <row r="3505">
          <cell r="B3505">
            <v>41854</v>
          </cell>
          <cell r="C3505">
            <v>8</v>
          </cell>
        </row>
        <row r="3506">
          <cell r="B3506">
            <v>41855</v>
          </cell>
          <cell r="C3506">
            <v>8</v>
          </cell>
        </row>
        <row r="3507">
          <cell r="B3507">
            <v>41856</v>
          </cell>
          <cell r="C3507">
            <v>8</v>
          </cell>
        </row>
        <row r="3508">
          <cell r="B3508">
            <v>41857</v>
          </cell>
          <cell r="C3508">
            <v>8</v>
          </cell>
        </row>
        <row r="3509">
          <cell r="B3509">
            <v>41858</v>
          </cell>
          <cell r="C3509">
            <v>8</v>
          </cell>
        </row>
        <row r="3510">
          <cell r="B3510">
            <v>41859</v>
          </cell>
          <cell r="C3510">
            <v>8</v>
          </cell>
        </row>
        <row r="3511">
          <cell r="B3511">
            <v>41860</v>
          </cell>
          <cell r="C3511">
            <v>8</v>
          </cell>
        </row>
        <row r="3512">
          <cell r="B3512">
            <v>41861</v>
          </cell>
          <cell r="C3512">
            <v>8</v>
          </cell>
        </row>
        <row r="3513">
          <cell r="B3513">
            <v>41862</v>
          </cell>
          <cell r="C3513">
            <v>8</v>
          </cell>
        </row>
        <row r="3514">
          <cell r="B3514">
            <v>41863</v>
          </cell>
          <cell r="C3514">
            <v>8</v>
          </cell>
        </row>
        <row r="3515">
          <cell r="B3515">
            <v>41864</v>
          </cell>
          <cell r="C3515">
            <v>8</v>
          </cell>
        </row>
        <row r="3516">
          <cell r="B3516">
            <v>41865</v>
          </cell>
          <cell r="C3516">
            <v>8</v>
          </cell>
        </row>
        <row r="3517">
          <cell r="B3517">
            <v>41866</v>
          </cell>
          <cell r="C3517">
            <v>8</v>
          </cell>
        </row>
        <row r="3518">
          <cell r="B3518">
            <v>41867</v>
          </cell>
          <cell r="C3518">
            <v>8</v>
          </cell>
        </row>
        <row r="3519">
          <cell r="B3519">
            <v>41868</v>
          </cell>
          <cell r="C3519">
            <v>8</v>
          </cell>
        </row>
        <row r="3520">
          <cell r="B3520">
            <v>41869</v>
          </cell>
          <cell r="C3520">
            <v>8</v>
          </cell>
        </row>
        <row r="3521">
          <cell r="B3521">
            <v>41870</v>
          </cell>
          <cell r="C3521">
            <v>8</v>
          </cell>
        </row>
        <row r="3522">
          <cell r="B3522">
            <v>41871</v>
          </cell>
          <cell r="C3522">
            <v>8</v>
          </cell>
        </row>
        <row r="3523">
          <cell r="B3523">
            <v>41872</v>
          </cell>
          <cell r="C3523">
            <v>8</v>
          </cell>
        </row>
        <row r="3524">
          <cell r="B3524">
            <v>41873</v>
          </cell>
          <cell r="C3524">
            <v>8</v>
          </cell>
        </row>
        <row r="3525">
          <cell r="B3525">
            <v>41874</v>
          </cell>
          <cell r="C3525">
            <v>8</v>
          </cell>
        </row>
        <row r="3526">
          <cell r="B3526">
            <v>41875</v>
          </cell>
          <cell r="C3526">
            <v>8</v>
          </cell>
        </row>
        <row r="3527">
          <cell r="B3527">
            <v>41876</v>
          </cell>
          <cell r="C3527">
            <v>8</v>
          </cell>
        </row>
        <row r="3528">
          <cell r="B3528">
            <v>41877</v>
          </cell>
          <cell r="C3528">
            <v>8</v>
          </cell>
        </row>
        <row r="3529">
          <cell r="B3529">
            <v>41878</v>
          </cell>
          <cell r="C3529">
            <v>8</v>
          </cell>
        </row>
        <row r="3530">
          <cell r="B3530">
            <v>41879</v>
          </cell>
          <cell r="C3530">
            <v>8</v>
          </cell>
        </row>
        <row r="3531">
          <cell r="B3531">
            <v>41880</v>
          </cell>
          <cell r="C3531">
            <v>8</v>
          </cell>
        </row>
        <row r="3532">
          <cell r="B3532">
            <v>41881</v>
          </cell>
          <cell r="C3532">
            <v>8</v>
          </cell>
        </row>
        <row r="3533">
          <cell r="B3533">
            <v>41882</v>
          </cell>
          <cell r="C3533">
            <v>8</v>
          </cell>
        </row>
        <row r="3534">
          <cell r="B3534">
            <v>41883</v>
          </cell>
          <cell r="C3534">
            <v>9</v>
          </cell>
        </row>
        <row r="3535">
          <cell r="B3535">
            <v>41884</v>
          </cell>
          <cell r="C3535">
            <v>9</v>
          </cell>
        </row>
        <row r="3536">
          <cell r="B3536">
            <v>41885</v>
          </cell>
          <cell r="C3536">
            <v>9</v>
          </cell>
        </row>
        <row r="3537">
          <cell r="B3537">
            <v>41886</v>
          </cell>
          <cell r="C3537">
            <v>9</v>
          </cell>
        </row>
        <row r="3538">
          <cell r="B3538">
            <v>41887</v>
          </cell>
          <cell r="C3538">
            <v>9</v>
          </cell>
        </row>
        <row r="3539">
          <cell r="B3539">
            <v>41888</v>
          </cell>
          <cell r="C3539">
            <v>9</v>
          </cell>
        </row>
        <row r="3540">
          <cell r="B3540">
            <v>41889</v>
          </cell>
          <cell r="C3540">
            <v>9</v>
          </cell>
        </row>
        <row r="3541">
          <cell r="B3541">
            <v>41890</v>
          </cell>
          <cell r="C3541">
            <v>9</v>
          </cell>
        </row>
        <row r="3542">
          <cell r="B3542">
            <v>41891</v>
          </cell>
          <cell r="C3542">
            <v>9</v>
          </cell>
        </row>
        <row r="3543">
          <cell r="B3543">
            <v>41892</v>
          </cell>
          <cell r="C3543">
            <v>9</v>
          </cell>
        </row>
        <row r="3544">
          <cell r="B3544">
            <v>41893</v>
          </cell>
          <cell r="C3544">
            <v>9</v>
          </cell>
        </row>
        <row r="3545">
          <cell r="B3545">
            <v>41894</v>
          </cell>
          <cell r="C3545">
            <v>9</v>
          </cell>
        </row>
        <row r="3546">
          <cell r="B3546">
            <v>41895</v>
          </cell>
          <cell r="C3546">
            <v>9</v>
          </cell>
        </row>
        <row r="3547">
          <cell r="B3547">
            <v>41896</v>
          </cell>
          <cell r="C3547">
            <v>9</v>
          </cell>
        </row>
        <row r="3548">
          <cell r="B3548">
            <v>41897</v>
          </cell>
          <cell r="C3548">
            <v>9</v>
          </cell>
        </row>
        <row r="3549">
          <cell r="B3549">
            <v>41898</v>
          </cell>
          <cell r="C3549">
            <v>9</v>
          </cell>
        </row>
        <row r="3550">
          <cell r="B3550">
            <v>41899</v>
          </cell>
          <cell r="C3550">
            <v>9</v>
          </cell>
        </row>
        <row r="3551">
          <cell r="B3551">
            <v>41900</v>
          </cell>
          <cell r="C3551">
            <v>9</v>
          </cell>
        </row>
        <row r="3552">
          <cell r="B3552">
            <v>41901</v>
          </cell>
          <cell r="C3552">
            <v>9</v>
          </cell>
        </row>
        <row r="3553">
          <cell r="B3553">
            <v>41902</v>
          </cell>
          <cell r="C3553">
            <v>9</v>
          </cell>
        </row>
        <row r="3554">
          <cell r="B3554">
            <v>41903</v>
          </cell>
          <cell r="C3554">
            <v>9</v>
          </cell>
        </row>
        <row r="3555">
          <cell r="B3555">
            <v>41904</v>
          </cell>
          <cell r="C3555">
            <v>9</v>
          </cell>
        </row>
        <row r="3556">
          <cell r="B3556">
            <v>41905</v>
          </cell>
          <cell r="C3556">
            <v>9</v>
          </cell>
        </row>
        <row r="3557">
          <cell r="B3557">
            <v>41906</v>
          </cell>
          <cell r="C3557">
            <v>9</v>
          </cell>
        </row>
        <row r="3558">
          <cell r="B3558">
            <v>41907</v>
          </cell>
          <cell r="C3558">
            <v>9</v>
          </cell>
        </row>
        <row r="3559">
          <cell r="B3559">
            <v>41908</v>
          </cell>
          <cell r="C3559">
            <v>9</v>
          </cell>
        </row>
        <row r="3560">
          <cell r="B3560">
            <v>41909</v>
          </cell>
          <cell r="C3560">
            <v>9</v>
          </cell>
        </row>
        <row r="3561">
          <cell r="B3561">
            <v>41910</v>
          </cell>
          <cell r="C3561">
            <v>9</v>
          </cell>
        </row>
        <row r="3562">
          <cell r="B3562">
            <v>41911</v>
          </cell>
          <cell r="C3562">
            <v>9</v>
          </cell>
        </row>
        <row r="3563">
          <cell r="B3563">
            <v>41912</v>
          </cell>
          <cell r="C3563">
            <v>9</v>
          </cell>
        </row>
        <row r="3564">
          <cell r="B3564">
            <v>41913</v>
          </cell>
          <cell r="C3564">
            <v>10</v>
          </cell>
        </row>
        <row r="3565">
          <cell r="B3565">
            <v>41914</v>
          </cell>
          <cell r="C3565">
            <v>10</v>
          </cell>
        </row>
        <row r="3566">
          <cell r="B3566">
            <v>41915</v>
          </cell>
          <cell r="C3566">
            <v>10</v>
          </cell>
        </row>
        <row r="3567">
          <cell r="B3567">
            <v>41916</v>
          </cell>
          <cell r="C3567">
            <v>10</v>
          </cell>
        </row>
        <row r="3568">
          <cell r="B3568">
            <v>41917</v>
          </cell>
          <cell r="C3568">
            <v>10</v>
          </cell>
        </row>
        <row r="3569">
          <cell r="B3569">
            <v>41918</v>
          </cell>
          <cell r="C3569">
            <v>10</v>
          </cell>
        </row>
        <row r="3570">
          <cell r="B3570">
            <v>41919</v>
          </cell>
          <cell r="C3570">
            <v>10</v>
          </cell>
        </row>
        <row r="3571">
          <cell r="B3571">
            <v>41920</v>
          </cell>
          <cell r="C3571">
            <v>10</v>
          </cell>
        </row>
        <row r="3572">
          <cell r="B3572">
            <v>41921</v>
          </cell>
          <cell r="C3572">
            <v>10</v>
          </cell>
        </row>
        <row r="3573">
          <cell r="B3573">
            <v>41922</v>
          </cell>
          <cell r="C3573">
            <v>10</v>
          </cell>
        </row>
        <row r="3574">
          <cell r="B3574">
            <v>41923</v>
          </cell>
          <cell r="C3574">
            <v>10</v>
          </cell>
        </row>
        <row r="3575">
          <cell r="B3575">
            <v>41924</v>
          </cell>
          <cell r="C3575">
            <v>10</v>
          </cell>
        </row>
        <row r="3576">
          <cell r="B3576">
            <v>41925</v>
          </cell>
          <cell r="C3576">
            <v>10</v>
          </cell>
        </row>
        <row r="3577">
          <cell r="B3577">
            <v>41926</v>
          </cell>
          <cell r="C3577">
            <v>10</v>
          </cell>
        </row>
        <row r="3578">
          <cell r="B3578">
            <v>41927</v>
          </cell>
          <cell r="C3578">
            <v>10</v>
          </cell>
        </row>
        <row r="3579">
          <cell r="B3579">
            <v>41928</v>
          </cell>
          <cell r="C3579">
            <v>10</v>
          </cell>
        </row>
        <row r="3580">
          <cell r="B3580">
            <v>41929</v>
          </cell>
          <cell r="C3580">
            <v>10</v>
          </cell>
        </row>
        <row r="3581">
          <cell r="B3581">
            <v>41930</v>
          </cell>
          <cell r="C3581">
            <v>10</v>
          </cell>
        </row>
        <row r="3582">
          <cell r="B3582">
            <v>41931</v>
          </cell>
          <cell r="C3582">
            <v>10</v>
          </cell>
        </row>
        <row r="3583">
          <cell r="B3583">
            <v>41932</v>
          </cell>
          <cell r="C3583">
            <v>10</v>
          </cell>
        </row>
        <row r="3584">
          <cell r="B3584">
            <v>41933</v>
          </cell>
          <cell r="C3584">
            <v>10</v>
          </cell>
        </row>
        <row r="3585">
          <cell r="B3585">
            <v>41934</v>
          </cell>
          <cell r="C3585">
            <v>10</v>
          </cell>
        </row>
        <row r="3586">
          <cell r="B3586">
            <v>41935</v>
          </cell>
          <cell r="C3586">
            <v>10</v>
          </cell>
        </row>
        <row r="3587">
          <cell r="B3587">
            <v>41936</v>
          </cell>
          <cell r="C3587">
            <v>10</v>
          </cell>
        </row>
        <row r="3588">
          <cell r="B3588">
            <v>41937</v>
          </cell>
          <cell r="C3588">
            <v>10</v>
          </cell>
        </row>
        <row r="3589">
          <cell r="B3589">
            <v>41938</v>
          </cell>
          <cell r="C3589">
            <v>10</v>
          </cell>
        </row>
        <row r="3590">
          <cell r="B3590">
            <v>41939</v>
          </cell>
          <cell r="C3590">
            <v>10</v>
          </cell>
        </row>
        <row r="3591">
          <cell r="B3591">
            <v>41940</v>
          </cell>
          <cell r="C3591">
            <v>10</v>
          </cell>
        </row>
        <row r="3592">
          <cell r="B3592">
            <v>41941</v>
          </cell>
          <cell r="C3592">
            <v>10</v>
          </cell>
        </row>
        <row r="3593">
          <cell r="B3593">
            <v>41942</v>
          </cell>
          <cell r="C3593">
            <v>10</v>
          </cell>
        </row>
        <row r="3594">
          <cell r="B3594">
            <v>41943</v>
          </cell>
          <cell r="C3594">
            <v>10</v>
          </cell>
        </row>
        <row r="3595">
          <cell r="B3595">
            <v>41944</v>
          </cell>
          <cell r="C3595">
            <v>11</v>
          </cell>
        </row>
        <row r="3596">
          <cell r="B3596">
            <v>41945</v>
          </cell>
          <cell r="C3596">
            <v>11</v>
          </cell>
        </row>
        <row r="3597">
          <cell r="B3597">
            <v>41946</v>
          </cell>
          <cell r="C3597">
            <v>11</v>
          </cell>
        </row>
        <row r="3598">
          <cell r="B3598">
            <v>41947</v>
          </cell>
          <cell r="C3598">
            <v>11</v>
          </cell>
        </row>
        <row r="3599">
          <cell r="B3599">
            <v>41948</v>
          </cell>
          <cell r="C3599">
            <v>11</v>
          </cell>
        </row>
        <row r="3600">
          <cell r="B3600">
            <v>41949</v>
          </cell>
          <cell r="C3600">
            <v>11</v>
          </cell>
        </row>
        <row r="3601">
          <cell r="B3601">
            <v>41950</v>
          </cell>
          <cell r="C3601">
            <v>11</v>
          </cell>
        </row>
        <row r="3602">
          <cell r="B3602">
            <v>41951</v>
          </cell>
          <cell r="C3602">
            <v>11</v>
          </cell>
        </row>
        <row r="3603">
          <cell r="B3603">
            <v>41952</v>
          </cell>
          <cell r="C3603">
            <v>11</v>
          </cell>
        </row>
        <row r="3604">
          <cell r="B3604">
            <v>41953</v>
          </cell>
          <cell r="C3604">
            <v>11</v>
          </cell>
        </row>
        <row r="3605">
          <cell r="B3605">
            <v>41954</v>
          </cell>
          <cell r="C3605">
            <v>11</v>
          </cell>
        </row>
        <row r="3606">
          <cell r="B3606">
            <v>41955</v>
          </cell>
          <cell r="C3606">
            <v>11</v>
          </cell>
        </row>
        <row r="3607">
          <cell r="B3607">
            <v>41956</v>
          </cell>
          <cell r="C3607">
            <v>11</v>
          </cell>
        </row>
        <row r="3608">
          <cell r="B3608">
            <v>41957</v>
          </cell>
          <cell r="C3608">
            <v>11</v>
          </cell>
        </row>
        <row r="3609">
          <cell r="B3609">
            <v>41958</v>
          </cell>
          <cell r="C3609">
            <v>11</v>
          </cell>
        </row>
        <row r="3610">
          <cell r="B3610">
            <v>41959</v>
          </cell>
          <cell r="C3610">
            <v>11</v>
          </cell>
        </row>
        <row r="3611">
          <cell r="B3611">
            <v>41960</v>
          </cell>
          <cell r="C3611">
            <v>11</v>
          </cell>
        </row>
        <row r="3612">
          <cell r="B3612">
            <v>41961</v>
          </cell>
          <cell r="C3612">
            <v>11</v>
          </cell>
        </row>
        <row r="3613">
          <cell r="B3613">
            <v>41962</v>
          </cell>
          <cell r="C3613">
            <v>11</v>
          </cell>
        </row>
        <row r="3614">
          <cell r="B3614">
            <v>41963</v>
          </cell>
          <cell r="C3614">
            <v>11</v>
          </cell>
        </row>
        <row r="3615">
          <cell r="B3615">
            <v>41964</v>
          </cell>
          <cell r="C3615">
            <v>11</v>
          </cell>
        </row>
        <row r="3616">
          <cell r="B3616">
            <v>41965</v>
          </cell>
          <cell r="C3616">
            <v>11</v>
          </cell>
        </row>
        <row r="3617">
          <cell r="B3617">
            <v>41966</v>
          </cell>
          <cell r="C3617">
            <v>11</v>
          </cell>
        </row>
        <row r="3618">
          <cell r="B3618">
            <v>41967</v>
          </cell>
          <cell r="C3618">
            <v>11</v>
          </cell>
        </row>
        <row r="3619">
          <cell r="B3619">
            <v>41968</v>
          </cell>
          <cell r="C3619">
            <v>11</v>
          </cell>
        </row>
        <row r="3620">
          <cell r="B3620">
            <v>41969</v>
          </cell>
          <cell r="C3620">
            <v>11</v>
          </cell>
        </row>
        <row r="3621">
          <cell r="B3621">
            <v>41970</v>
          </cell>
          <cell r="C3621">
            <v>11</v>
          </cell>
        </row>
        <row r="3622">
          <cell r="B3622">
            <v>41971</v>
          </cell>
          <cell r="C3622">
            <v>11</v>
          </cell>
        </row>
        <row r="3623">
          <cell r="B3623">
            <v>41972</v>
          </cell>
          <cell r="C3623">
            <v>11</v>
          </cell>
        </row>
        <row r="3624">
          <cell r="B3624">
            <v>41973</v>
          </cell>
          <cell r="C3624">
            <v>11</v>
          </cell>
        </row>
        <row r="3625">
          <cell r="B3625">
            <v>41974</v>
          </cell>
          <cell r="C3625">
            <v>12</v>
          </cell>
        </row>
        <row r="3626">
          <cell r="B3626">
            <v>41975</v>
          </cell>
          <cell r="C3626">
            <v>12</v>
          </cell>
        </row>
        <row r="3627">
          <cell r="B3627">
            <v>41976</v>
          </cell>
          <cell r="C3627">
            <v>12</v>
          </cell>
        </row>
        <row r="3628">
          <cell r="B3628">
            <v>41977</v>
          </cell>
          <cell r="C3628">
            <v>12</v>
          </cell>
        </row>
        <row r="3629">
          <cell r="B3629">
            <v>41978</v>
          </cell>
          <cell r="C3629">
            <v>12</v>
          </cell>
        </row>
        <row r="3630">
          <cell r="B3630">
            <v>41979</v>
          </cell>
          <cell r="C3630">
            <v>12</v>
          </cell>
        </row>
        <row r="3631">
          <cell r="B3631">
            <v>41980</v>
          </cell>
          <cell r="C3631">
            <v>12</v>
          </cell>
        </row>
        <row r="3632">
          <cell r="B3632">
            <v>41981</v>
          </cell>
          <cell r="C3632">
            <v>12</v>
          </cell>
        </row>
        <row r="3633">
          <cell r="B3633">
            <v>41982</v>
          </cell>
          <cell r="C3633">
            <v>12</v>
          </cell>
        </row>
        <row r="3634">
          <cell r="B3634">
            <v>41983</v>
          </cell>
          <cell r="C3634">
            <v>12</v>
          </cell>
        </row>
        <row r="3635">
          <cell r="B3635">
            <v>41984</v>
          </cell>
          <cell r="C3635">
            <v>12</v>
          </cell>
        </row>
        <row r="3636">
          <cell r="B3636">
            <v>41985</v>
          </cell>
          <cell r="C3636">
            <v>12</v>
          </cell>
        </row>
        <row r="3637">
          <cell r="B3637">
            <v>41986</v>
          </cell>
          <cell r="C3637">
            <v>12</v>
          </cell>
        </row>
        <row r="3638">
          <cell r="B3638">
            <v>41987</v>
          </cell>
          <cell r="C3638">
            <v>12</v>
          </cell>
        </row>
        <row r="3639">
          <cell r="B3639">
            <v>41988</v>
          </cell>
          <cell r="C3639">
            <v>12</v>
          </cell>
        </row>
        <row r="3640">
          <cell r="B3640">
            <v>41989</v>
          </cell>
          <cell r="C3640">
            <v>12</v>
          </cell>
        </row>
        <row r="3641">
          <cell r="B3641">
            <v>41990</v>
          </cell>
          <cell r="C3641">
            <v>12</v>
          </cell>
        </row>
        <row r="3642">
          <cell r="B3642">
            <v>41991</v>
          </cell>
          <cell r="C3642">
            <v>12</v>
          </cell>
        </row>
        <row r="3643">
          <cell r="B3643">
            <v>41992</v>
          </cell>
          <cell r="C3643">
            <v>12</v>
          </cell>
        </row>
        <row r="3644">
          <cell r="B3644">
            <v>41993</v>
          </cell>
          <cell r="C3644">
            <v>12</v>
          </cell>
        </row>
        <row r="3645">
          <cell r="B3645">
            <v>41994</v>
          </cell>
          <cell r="C3645">
            <v>12</v>
          </cell>
        </row>
        <row r="3646">
          <cell r="B3646">
            <v>41995</v>
          </cell>
          <cell r="C3646">
            <v>12</v>
          </cell>
        </row>
        <row r="3647">
          <cell r="B3647">
            <v>41996</v>
          </cell>
          <cell r="C3647">
            <v>12</v>
          </cell>
        </row>
        <row r="3648">
          <cell r="B3648">
            <v>41997</v>
          </cell>
          <cell r="C3648">
            <v>12</v>
          </cell>
        </row>
        <row r="3649">
          <cell r="B3649">
            <v>41998</v>
          </cell>
          <cell r="C3649">
            <v>12</v>
          </cell>
        </row>
        <row r="3650">
          <cell r="B3650">
            <v>41999</v>
          </cell>
          <cell r="C3650">
            <v>12</v>
          </cell>
        </row>
        <row r="3651">
          <cell r="B3651">
            <v>42000</v>
          </cell>
          <cell r="C3651">
            <v>12</v>
          </cell>
        </row>
        <row r="3652">
          <cell r="B3652">
            <v>42001</v>
          </cell>
          <cell r="C3652">
            <v>12</v>
          </cell>
        </row>
        <row r="3653">
          <cell r="B3653">
            <v>42002</v>
          </cell>
          <cell r="C3653">
            <v>12</v>
          </cell>
        </row>
        <row r="3654">
          <cell r="B3654">
            <v>42003</v>
          </cell>
          <cell r="C3654">
            <v>12</v>
          </cell>
        </row>
        <row r="3655">
          <cell r="B3655">
            <v>42004</v>
          </cell>
          <cell r="C3655">
            <v>12</v>
          </cell>
        </row>
      </sheetData>
      <sheetData sheetId="15" refreshError="1">
        <row r="3">
          <cell r="C3" t="str">
            <v>COD</v>
          </cell>
          <cell r="D3" t="str">
            <v>DIS</v>
          </cell>
          <cell r="E3" t="str">
            <v>DISCIPLINA</v>
          </cell>
        </row>
        <row r="4">
          <cell r="C4" t="str">
            <v>CC</v>
          </cell>
          <cell r="D4" t="str">
            <v>CIV</v>
          </cell>
          <cell r="E4" t="str">
            <v>CIVIL</v>
          </cell>
        </row>
        <row r="5">
          <cell r="C5" t="str">
            <v>CG</v>
          </cell>
          <cell r="D5" t="str">
            <v>CIV</v>
          </cell>
          <cell r="E5" t="str">
            <v>CIVIL</v>
          </cell>
        </row>
        <row r="6">
          <cell r="C6" t="str">
            <v>CH</v>
          </cell>
          <cell r="D6" t="str">
            <v>CIV</v>
          </cell>
          <cell r="E6" t="str">
            <v>CIVIL</v>
          </cell>
        </row>
        <row r="7">
          <cell r="C7" t="str">
            <v>CM</v>
          </cell>
          <cell r="D7" t="str">
            <v>CIV</v>
          </cell>
          <cell r="E7" t="str">
            <v>CIVIL</v>
          </cell>
        </row>
        <row r="8">
          <cell r="C8" t="str">
            <v>CT</v>
          </cell>
          <cell r="D8" t="str">
            <v>CIV</v>
          </cell>
          <cell r="E8" t="str">
            <v>CIVIL</v>
          </cell>
        </row>
        <row r="9">
          <cell r="C9" t="str">
            <v>CV</v>
          </cell>
          <cell r="D9" t="str">
            <v>CIV</v>
          </cell>
          <cell r="E9" t="str">
            <v>CIVIL</v>
          </cell>
        </row>
        <row r="10">
          <cell r="C10" t="str">
            <v>CX</v>
          </cell>
          <cell r="D10" t="str">
            <v>CIV</v>
          </cell>
          <cell r="E10" t="str">
            <v>CIVIL</v>
          </cell>
        </row>
        <row r="11">
          <cell r="C11" t="str">
            <v>CE</v>
          </cell>
          <cell r="D11" t="str">
            <v>MET</v>
          </cell>
          <cell r="E11" t="str">
            <v>ESTRUTURA METÁLICA</v>
          </cell>
        </row>
        <row r="12">
          <cell r="C12" t="str">
            <v>ST</v>
          </cell>
          <cell r="D12" t="str">
            <v>MET</v>
          </cell>
          <cell r="E12" t="str">
            <v>ESTRUTURA METÁLICA</v>
          </cell>
        </row>
        <row r="13">
          <cell r="C13" t="str">
            <v>EC</v>
          </cell>
          <cell r="D13" t="str">
            <v>ELE</v>
          </cell>
          <cell r="E13" t="str">
            <v>ELÉTRICA</v>
          </cell>
        </row>
        <row r="14">
          <cell r="C14" t="str">
            <v>ED</v>
          </cell>
          <cell r="D14" t="str">
            <v>ELE</v>
          </cell>
          <cell r="E14" t="str">
            <v>ELÉTRICA</v>
          </cell>
        </row>
        <row r="15">
          <cell r="C15" t="str">
            <v>EG</v>
          </cell>
          <cell r="D15" t="str">
            <v>ELE</v>
          </cell>
          <cell r="E15" t="str">
            <v>ELÉTRICA</v>
          </cell>
        </row>
        <row r="16">
          <cell r="C16" t="str">
            <v>EI</v>
          </cell>
          <cell r="D16" t="str">
            <v>ELE</v>
          </cell>
          <cell r="E16" t="str">
            <v>ELÉTRICA</v>
          </cell>
        </row>
        <row r="17">
          <cell r="C17" t="str">
            <v>EP</v>
          </cell>
          <cell r="D17" t="str">
            <v>ELE</v>
          </cell>
          <cell r="E17" t="str">
            <v>ELÉTRICA</v>
          </cell>
        </row>
        <row r="18">
          <cell r="C18" t="str">
            <v>ES</v>
          </cell>
          <cell r="D18" t="str">
            <v>ELE</v>
          </cell>
          <cell r="E18" t="str">
            <v>ELÉTRICA</v>
          </cell>
        </row>
        <row r="19">
          <cell r="C19" t="str">
            <v>GE</v>
          </cell>
          <cell r="D19" t="str">
            <v>ELE</v>
          </cell>
          <cell r="E19" t="str">
            <v>ELÉTRICA</v>
          </cell>
        </row>
        <row r="20">
          <cell r="C20" t="str">
            <v>ET</v>
          </cell>
          <cell r="D20" t="str">
            <v>ELE</v>
          </cell>
          <cell r="E20" t="str">
            <v>ELÉTRICA</v>
          </cell>
        </row>
        <row r="21">
          <cell r="C21" t="str">
            <v>EV</v>
          </cell>
          <cell r="D21" t="str">
            <v>ELE</v>
          </cell>
          <cell r="E21" t="str">
            <v>ELÉTRICA</v>
          </cell>
        </row>
        <row r="22">
          <cell r="C22" t="str">
            <v>EX</v>
          </cell>
          <cell r="D22" t="str">
            <v>ELE</v>
          </cell>
          <cell r="E22" t="str">
            <v>ELÉTRICA</v>
          </cell>
        </row>
        <row r="23">
          <cell r="C23" t="str">
            <v>MM</v>
          </cell>
          <cell r="D23" t="str">
            <v>MEC</v>
          </cell>
          <cell r="E23" t="str">
            <v>MECÂNICA</v>
          </cell>
        </row>
        <row r="24">
          <cell r="C24" t="str">
            <v>MP</v>
          </cell>
          <cell r="D24" t="str">
            <v>PRO</v>
          </cell>
          <cell r="E24" t="str">
            <v>PROCESSO</v>
          </cell>
        </row>
        <row r="25">
          <cell r="C25" t="str">
            <v>MS</v>
          </cell>
          <cell r="D25" t="str">
            <v>MEC</v>
          </cell>
          <cell r="E25" t="str">
            <v>MECÂNICA</v>
          </cell>
        </row>
        <row r="26">
          <cell r="C26" t="str">
            <v>MT</v>
          </cell>
          <cell r="D26" t="str">
            <v>TUB</v>
          </cell>
          <cell r="E26" t="str">
            <v>TUBULAÇÃO</v>
          </cell>
        </row>
        <row r="27">
          <cell r="C27" t="str">
            <v>MX</v>
          </cell>
          <cell r="D27" t="str">
            <v>MEC</v>
          </cell>
          <cell r="E27" t="str">
            <v>MECÂNICA</v>
          </cell>
        </row>
        <row r="28">
          <cell r="C28" t="str">
            <v>PC</v>
          </cell>
          <cell r="D28" t="str">
            <v>-</v>
          </cell>
          <cell r="E28" t="str">
            <v>COORDENAÇÃO</v>
          </cell>
        </row>
        <row r="29">
          <cell r="C29" t="str">
            <v>PG</v>
          </cell>
          <cell r="D29" t="str">
            <v>GC</v>
          </cell>
          <cell r="E29" t="str">
            <v>GERENCIAMENTO DE CONTRATO</v>
          </cell>
        </row>
        <row r="30">
          <cell r="C30" t="str">
            <v>GP</v>
          </cell>
          <cell r="D30" t="str">
            <v>-</v>
          </cell>
          <cell r="E30" t="str">
            <v>PLANEJAMENTO ESCRITÓRIOS</v>
          </cell>
        </row>
        <row r="31">
          <cell r="C31" t="str">
            <v>PP</v>
          </cell>
          <cell r="D31" t="str">
            <v>GPC</v>
          </cell>
          <cell r="E31" t="str">
            <v>PLANEJAMENTO</v>
          </cell>
        </row>
        <row r="32">
          <cell r="C32" t="str">
            <v>PS</v>
          </cell>
          <cell r="D32" t="str">
            <v>GSS</v>
          </cell>
          <cell r="E32" t="str">
            <v>SUPRIMENTOS</v>
          </cell>
        </row>
        <row r="33">
          <cell r="C33" t="str">
            <v>TA</v>
          </cell>
          <cell r="D33" t="str">
            <v>TSA</v>
          </cell>
          <cell r="E33" t="str">
            <v>INSTRUMENTAÇÃO</v>
          </cell>
        </row>
        <row r="34">
          <cell r="C34" t="str">
            <v>TC</v>
          </cell>
          <cell r="D34" t="str">
            <v>TSA</v>
          </cell>
          <cell r="E34" t="str">
            <v>INSTRUMENTAÇÃO</v>
          </cell>
        </row>
        <row r="35">
          <cell r="C35" t="str">
            <v>TI</v>
          </cell>
          <cell r="D35" t="str">
            <v>TSA</v>
          </cell>
          <cell r="E35" t="str">
            <v>INSTRUMENTAÇÃO</v>
          </cell>
        </row>
        <row r="36">
          <cell r="C36" t="str">
            <v>TX</v>
          </cell>
          <cell r="D36" t="str">
            <v>TSA</v>
          </cell>
          <cell r="E36" t="str">
            <v>INSTRUMENTAÇÃO</v>
          </cell>
        </row>
        <row r="37">
          <cell r="C37" t="str">
            <v>CA</v>
          </cell>
          <cell r="D37" t="str">
            <v>CIV</v>
          </cell>
          <cell r="E37" t="str">
            <v>CIVIL</v>
          </cell>
        </row>
        <row r="38">
          <cell r="C38" t="str">
            <v>UA</v>
          </cell>
          <cell r="D38" t="str">
            <v>CIV</v>
          </cell>
          <cell r="E38" t="str">
            <v>CIVIL</v>
          </cell>
        </row>
        <row r="39">
          <cell r="C39" t="str">
            <v>UP</v>
          </cell>
          <cell r="D39" t="str">
            <v>CIV</v>
          </cell>
          <cell r="E39" t="str">
            <v>CIVIL</v>
          </cell>
        </row>
        <row r="40">
          <cell r="C40" t="str">
            <v>UU</v>
          </cell>
          <cell r="D40" t="str">
            <v>CIV</v>
          </cell>
          <cell r="E40" t="str">
            <v>CIVIL</v>
          </cell>
        </row>
        <row r="41">
          <cell r="C41" t="str">
            <v>UX</v>
          </cell>
          <cell r="D41" t="str">
            <v>CIV</v>
          </cell>
          <cell r="E41" t="str">
            <v>CIVIL</v>
          </cell>
        </row>
      </sheetData>
      <sheetData sheetId="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I_Antigo"/>
      <sheetName val="BDI_Novo Conceito"/>
      <sheetName val="RELATÓRIO"/>
      <sheetName val="FORMULÁRIO"/>
      <sheetName val="Colar"/>
      <sheetName val="ADMINISTRAÇÃO LOCAL"/>
      <sheetName val="CUSTO DE APOIO OBRA"/>
      <sheetName val="MOB. - DESMOB DE PESSOAL"/>
      <sheetName val="CUSTO_ADMISSIONAL"/>
      <sheetName val="PRAZO_ADMISSIONAL"/>
      <sheetName val="MOB. - DESMOB DE EQUIPAMENTO"/>
      <sheetName val="MOD"/>
      <sheetName val="EQUIPAMENTOS"/>
      <sheetName val="SEG - RAC EQUIP"/>
      <sheetName val="ENCARGOS_CALCULOS"/>
      <sheetName val="GERAL_TABELAS"/>
      <sheetName val="Funções MOD com salários"/>
      <sheetName val="INDICE"/>
      <sheetName val="Mudanças na Planilha de BDI"/>
      <sheetName val="Plan1"/>
    </sheetNames>
    <sheetDataSet>
      <sheetData sheetId="0"/>
      <sheetData sheetId="1"/>
      <sheetData sheetId="2"/>
      <sheetData sheetId="3"/>
      <sheetData sheetId="4">
        <row r="1">
          <cell r="A1" t="str">
            <v>INSUMOS - COMPOR</v>
          </cell>
        </row>
        <row r="3">
          <cell r="A3" t="str">
            <v>Código</v>
          </cell>
          <cell r="G3" t="str">
            <v>Valor</v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</sheetData>
      <sheetData sheetId="5"/>
      <sheetData sheetId="6"/>
      <sheetData sheetId="7"/>
      <sheetData sheetId="8">
        <row r="27">
          <cell r="AB27">
            <v>131.4</v>
          </cell>
        </row>
        <row r="85">
          <cell r="AB85">
            <v>106.5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">
          <cell r="B3" t="str">
            <v>MINA DE ÁGUAS CLARAS</v>
          </cell>
          <cell r="O3" t="str">
            <v>Clínico</v>
          </cell>
          <cell r="Q3">
            <v>2</v>
          </cell>
          <cell r="R3">
            <v>32</v>
          </cell>
          <cell r="S3" t="str">
            <v>MEDIAR</v>
          </cell>
          <cell r="T3">
            <v>41470</v>
          </cell>
          <cell r="AA3">
            <v>32</v>
          </cell>
          <cell r="BS3" t="str">
            <v>Ambientação - Contratada</v>
          </cell>
          <cell r="CD3" t="str">
            <v/>
          </cell>
          <cell r="CG3" t="str">
            <v>ENGENHEIRO GESTOR</v>
          </cell>
        </row>
        <row r="4">
          <cell r="B4" t="str">
            <v>MINA CAPÃO XAVIER</v>
          </cell>
          <cell r="O4" t="str">
            <v xml:space="preserve">Audiometria </v>
          </cell>
          <cell r="Q4">
            <v>2</v>
          </cell>
          <cell r="R4">
            <v>18</v>
          </cell>
          <cell r="S4" t="str">
            <v>MEDIAR</v>
          </cell>
          <cell r="T4">
            <v>41470</v>
          </cell>
          <cell r="AA4">
            <v>18</v>
          </cell>
          <cell r="BS4" t="str">
            <v>Ambientação - VALE</v>
          </cell>
          <cell r="CD4" t="str">
            <v/>
          </cell>
          <cell r="CG4" t="str">
            <v>ENGENHEIRO PRODUCAO</v>
          </cell>
        </row>
        <row r="5">
          <cell r="B5" t="str">
            <v>MINA MAR AZUL</v>
          </cell>
          <cell r="O5" t="str">
            <v xml:space="preserve">Avaliação Oftalmológica </v>
          </cell>
          <cell r="Q5">
            <v>1</v>
          </cell>
          <cell r="R5">
            <v>65</v>
          </cell>
          <cell r="S5" t="str">
            <v>MEDIAR</v>
          </cell>
          <cell r="T5">
            <v>41470</v>
          </cell>
          <cell r="AA5">
            <v>65</v>
          </cell>
          <cell r="BS5" t="str">
            <v>Treinamento NR-22 ou Cronograma</v>
          </cell>
          <cell r="CD5" t="str">
            <v/>
          </cell>
          <cell r="CG5" t="str">
            <v>ENG PLANEJAMENTO / MEDICAO</v>
          </cell>
        </row>
        <row r="6">
          <cell r="B6" t="str">
            <v>MINA MUTUCA</v>
          </cell>
          <cell r="O6" t="str">
            <v xml:space="preserve">Campimetria </v>
          </cell>
          <cell r="Q6">
            <v>1</v>
          </cell>
          <cell r="R6">
            <v>42</v>
          </cell>
          <cell r="S6" t="str">
            <v>MEDIAR</v>
          </cell>
          <cell r="T6">
            <v>41470</v>
          </cell>
          <cell r="AA6">
            <v>42</v>
          </cell>
          <cell r="BS6" t="str">
            <v>Ficha de EPI</v>
          </cell>
          <cell r="CD6" t="str">
            <v/>
          </cell>
          <cell r="CG6" t="str">
            <v>ENGENHEIRO SEGURANCA</v>
          </cell>
        </row>
        <row r="7">
          <cell r="B7" t="str">
            <v>TERMINAL OLHOS D'ÁGUA</v>
          </cell>
          <cell r="O7" t="str">
            <v>EEG</v>
          </cell>
          <cell r="Q7">
            <v>1</v>
          </cell>
          <cell r="R7">
            <v>35</v>
          </cell>
          <cell r="S7" t="str">
            <v>MEDIAR</v>
          </cell>
          <cell r="T7">
            <v>41470</v>
          </cell>
          <cell r="AA7">
            <v>35</v>
          </cell>
          <cell r="BS7" t="str">
            <v>Ordem de Serviço (O.S.) Conforme EPS 000526</v>
          </cell>
          <cell r="CD7" t="str">
            <v/>
          </cell>
          <cell r="CG7" t="str">
            <v>TECNICO PRODUCAO</v>
          </cell>
        </row>
        <row r="8">
          <cell r="B8" t="str">
            <v>CTF MIGUELÃO</v>
          </cell>
          <cell r="O8" t="str">
            <v>ECG</v>
          </cell>
          <cell r="Q8">
            <v>1</v>
          </cell>
          <cell r="R8">
            <v>18</v>
          </cell>
          <cell r="S8" t="str">
            <v>MEDIAR</v>
          </cell>
          <cell r="T8">
            <v>41470</v>
          </cell>
          <cell r="AA8">
            <v>18</v>
          </cell>
          <cell r="BS8" t="str">
            <v>Procedimentos específicos conforme atividade a ser executada</v>
          </cell>
          <cell r="BU8">
            <v>50</v>
          </cell>
          <cell r="BV8" t="str">
            <v>MEDIAR</v>
          </cell>
          <cell r="BW8">
            <v>41470</v>
          </cell>
          <cell r="CD8">
            <v>50</v>
          </cell>
          <cell r="CG8" t="str">
            <v>TECNICO PLANEJAMENTO</v>
          </cell>
        </row>
        <row r="9">
          <cell r="B9" t="str">
            <v>MINA JANGADA</v>
          </cell>
          <cell r="O9" t="str">
            <v>Glicemia</v>
          </cell>
          <cell r="Q9">
            <v>1</v>
          </cell>
          <cell r="R9">
            <v>5.9</v>
          </cell>
          <cell r="S9" t="str">
            <v>MEDIAR</v>
          </cell>
          <cell r="T9">
            <v>41470</v>
          </cell>
          <cell r="AA9">
            <v>5.9</v>
          </cell>
          <cell r="BS9" t="str">
            <v xml:space="preserve">Prevenção de Riscos em Trabalho em Altura </v>
          </cell>
          <cell r="BU9">
            <v>50</v>
          </cell>
          <cell r="BV9" t="str">
            <v>MEDIAR</v>
          </cell>
          <cell r="BW9">
            <v>41470</v>
          </cell>
          <cell r="BX9">
            <v>90</v>
          </cell>
          <cell r="BY9" t="str">
            <v>RAXX</v>
          </cell>
          <cell r="BZ9">
            <v>41528</v>
          </cell>
          <cell r="CD9">
            <v>70</v>
          </cell>
          <cell r="CG9" t="str">
            <v>TECNICO MEDICAO</v>
          </cell>
        </row>
        <row r="10">
          <cell r="B10" t="str">
            <v>MINA CÓRREGO FEIJÃO</v>
          </cell>
          <cell r="O10" t="str">
            <v xml:space="preserve">Hemograma Completo </v>
          </cell>
          <cell r="Q10">
            <v>1</v>
          </cell>
          <cell r="R10">
            <v>10</v>
          </cell>
          <cell r="S10" t="str">
            <v>MEDIAR</v>
          </cell>
          <cell r="T10">
            <v>41470</v>
          </cell>
          <cell r="AA10">
            <v>10</v>
          </cell>
          <cell r="BS10" t="str">
            <v>Inspeção e Utilização de EPI e EPC</v>
          </cell>
          <cell r="BU10">
            <v>40</v>
          </cell>
          <cell r="BV10" t="str">
            <v>MEDIAR</v>
          </cell>
          <cell r="BW10">
            <v>41470</v>
          </cell>
          <cell r="BX10">
            <v>55</v>
          </cell>
          <cell r="BY10" t="str">
            <v>RAXX</v>
          </cell>
          <cell r="BZ10">
            <v>41528</v>
          </cell>
          <cell r="CD10">
            <v>47.5</v>
          </cell>
          <cell r="CG10" t="str">
            <v>TECNICO SEGURANCA / QUALIDADE</v>
          </cell>
        </row>
        <row r="11">
          <cell r="B11" t="str">
            <v>MINA TAMANDUÁ</v>
          </cell>
          <cell r="O11" t="str">
            <v>Teste ergonométrico</v>
          </cell>
          <cell r="Q11">
            <v>1</v>
          </cell>
          <cell r="R11">
            <v>128</v>
          </cell>
          <cell r="S11" t="str">
            <v>MEDIAR</v>
          </cell>
          <cell r="T11">
            <v>41470</v>
          </cell>
          <cell r="AA11">
            <v>128</v>
          </cell>
          <cell r="BS11" t="str">
            <v>Permissão de Trabalho Básico</v>
          </cell>
          <cell r="BU11">
            <v>40</v>
          </cell>
          <cell r="BV11" t="str">
            <v>MEDIAR</v>
          </cell>
          <cell r="BW11">
            <v>41470</v>
          </cell>
          <cell r="BX11">
            <v>35</v>
          </cell>
          <cell r="BY11" t="str">
            <v>RAXX</v>
          </cell>
          <cell r="BZ11">
            <v>41528</v>
          </cell>
          <cell r="CD11">
            <v>37.5</v>
          </cell>
          <cell r="CG11" t="str">
            <v>TECNICO SEGURANCA / QUALIDADE - P</v>
          </cell>
        </row>
        <row r="12">
          <cell r="B12" t="str">
            <v>MINA CAPITÃO DO MATO</v>
          </cell>
          <cell r="O12" t="str">
            <v>Espirometria</v>
          </cell>
          <cell r="Q12">
            <v>1</v>
          </cell>
          <cell r="R12">
            <v>25</v>
          </cell>
          <cell r="S12" t="str">
            <v>MEDIAR</v>
          </cell>
          <cell r="T12">
            <v>41470</v>
          </cell>
          <cell r="AA12">
            <v>25</v>
          </cell>
          <cell r="BS12" t="str">
            <v>Noções de Primeiros Socorros</v>
          </cell>
          <cell r="BU12">
            <v>48</v>
          </cell>
          <cell r="BV12" t="str">
            <v>MEDIAR</v>
          </cell>
          <cell r="BW12">
            <v>41470</v>
          </cell>
          <cell r="BX12">
            <v>65</v>
          </cell>
          <cell r="BY12" t="str">
            <v>RAXX</v>
          </cell>
          <cell r="BZ12">
            <v>41528</v>
          </cell>
          <cell r="CD12">
            <v>56.5</v>
          </cell>
          <cell r="CG12" t="str">
            <v>TECNICO MEIO AMBIENTE</v>
          </cell>
        </row>
        <row r="13">
          <cell r="B13" t="str">
            <v>MINA ABÓBORAS</v>
          </cell>
          <cell r="O13" t="str">
            <v>RAIO X (Torax)</v>
          </cell>
          <cell r="Q13">
            <v>1</v>
          </cell>
          <cell r="R13">
            <v>30</v>
          </cell>
          <cell r="S13" t="str">
            <v>MEDIAR</v>
          </cell>
          <cell r="T13">
            <v>41470</v>
          </cell>
          <cell r="AA13">
            <v>30</v>
          </cell>
          <cell r="BS13" t="str">
            <v>PRO 009640 (antigo 201) e respectivos RG's.</v>
          </cell>
          <cell r="BX13">
            <v>40</v>
          </cell>
          <cell r="BY13" t="str">
            <v>RAXX</v>
          </cell>
          <cell r="BZ13">
            <v>41528</v>
          </cell>
          <cell r="CD13">
            <v>40</v>
          </cell>
          <cell r="CG13" t="str">
            <v>MEDICO</v>
          </cell>
        </row>
        <row r="14">
          <cell r="B14" t="str">
            <v>MINA VARGEM GRANDE</v>
          </cell>
          <cell r="O14" t="str">
            <v>Acuidade Visual</v>
          </cell>
          <cell r="Q14">
            <v>1</v>
          </cell>
          <cell r="R14">
            <v>12</v>
          </cell>
          <cell r="S14" t="str">
            <v>MEDIAR</v>
          </cell>
          <cell r="T14">
            <v>41470</v>
          </cell>
          <cell r="AA14">
            <v>12</v>
          </cell>
          <cell r="BS14" t="str">
            <v>Direção Preventiva</v>
          </cell>
          <cell r="BU14">
            <v>98</v>
          </cell>
          <cell r="BV14" t="str">
            <v>MEDIAR</v>
          </cell>
          <cell r="BW14">
            <v>41470</v>
          </cell>
          <cell r="BX14">
            <v>90</v>
          </cell>
          <cell r="BY14" t="str">
            <v>RAXX</v>
          </cell>
          <cell r="BZ14">
            <v>41528</v>
          </cell>
          <cell r="CD14">
            <v>94</v>
          </cell>
          <cell r="CG14" t="str">
            <v>ENFERMEIRO</v>
          </cell>
        </row>
        <row r="15">
          <cell r="B15" t="str">
            <v>TERMINAL F. ANDAIME</v>
          </cell>
          <cell r="O15" t="str">
            <v>Glicemia</v>
          </cell>
          <cell r="Q15">
            <v>1</v>
          </cell>
          <cell r="R15">
            <v>5.9</v>
          </cell>
          <cell r="S15" t="str">
            <v>MEDIAR</v>
          </cell>
          <cell r="T15">
            <v>41470</v>
          </cell>
          <cell r="AA15">
            <v>5.9</v>
          </cell>
          <cell r="BS15" t="str">
            <v>PRO 009641 (antigo 202) e respectivos RG's.</v>
          </cell>
          <cell r="BX15">
            <v>40</v>
          </cell>
          <cell r="BY15" t="str">
            <v>RAXX</v>
          </cell>
          <cell r="BZ15">
            <v>41528</v>
          </cell>
          <cell r="CD15">
            <v>40</v>
          </cell>
          <cell r="CG15" t="str">
            <v>TECNICO ENFERMAGEM</v>
          </cell>
        </row>
        <row r="16">
          <cell r="B16" t="str">
            <v>MINA DE FÁBRICA</v>
          </cell>
          <cell r="O16" t="str">
            <v>Grupo Sanguíneo / RH</v>
          </cell>
          <cell r="Q16">
            <v>1</v>
          </cell>
          <cell r="R16">
            <v>8.5</v>
          </cell>
          <cell r="S16" t="str">
            <v>MEDIAR</v>
          </cell>
          <cell r="T16">
            <v>41470</v>
          </cell>
          <cell r="AA16">
            <v>8.5</v>
          </cell>
          <cell r="BS16" t="str">
            <v>Prevenção de Riscos em Equipamentos Móveis</v>
          </cell>
          <cell r="BU16">
            <v>50</v>
          </cell>
          <cell r="BV16" t="str">
            <v>MEDIAR</v>
          </cell>
          <cell r="BW16">
            <v>41470</v>
          </cell>
          <cell r="BX16">
            <v>90</v>
          </cell>
          <cell r="BY16" t="str">
            <v>RAXX</v>
          </cell>
          <cell r="BZ16">
            <v>41528</v>
          </cell>
          <cell r="CD16">
            <v>70</v>
          </cell>
          <cell r="CG16" t="str">
            <v>AUXILIAR</v>
          </cell>
        </row>
        <row r="17">
          <cell r="B17" t="str">
            <v>MINA PICO</v>
          </cell>
          <cell r="O17" t="str">
            <v>Vacinas (Hepatite A)</v>
          </cell>
          <cell r="AA17" t="str">
            <v/>
          </cell>
          <cell r="BS17" t="str">
            <v>Operação de equip. móveis (simulador e/ou operação assistida)</v>
          </cell>
          <cell r="BU17">
            <v>150</v>
          </cell>
          <cell r="BV17" t="str">
            <v>MEDIAR</v>
          </cell>
          <cell r="BW17">
            <v>41470</v>
          </cell>
          <cell r="BX17">
            <v>240</v>
          </cell>
          <cell r="BY17" t="str">
            <v>RAXX</v>
          </cell>
          <cell r="BZ17">
            <v>41528</v>
          </cell>
          <cell r="CD17">
            <v>195</v>
          </cell>
          <cell r="CG17" t="str">
            <v>ELETRICISTA</v>
          </cell>
        </row>
        <row r="18">
          <cell r="B18" t="str">
            <v>MINA CAUÊ</v>
          </cell>
          <cell r="O18" t="str">
            <v>TGO</v>
          </cell>
          <cell r="Q18">
            <v>1</v>
          </cell>
          <cell r="R18">
            <v>5.9</v>
          </cell>
          <cell r="S18" t="str">
            <v>MEDIAR</v>
          </cell>
          <cell r="T18">
            <v>41470</v>
          </cell>
          <cell r="AA18">
            <v>5.9</v>
          </cell>
          <cell r="BS18" t="str">
            <v>Direção Preventiva: Somente para equipamentos móveis sob. Rodas</v>
          </cell>
          <cell r="BU18">
            <v>100</v>
          </cell>
          <cell r="BV18" t="str">
            <v>MEDIAR</v>
          </cell>
          <cell r="BW18">
            <v>41470</v>
          </cell>
          <cell r="CD18">
            <v>100</v>
          </cell>
          <cell r="CG18" t="str">
            <v>AUXILIAR ELETRICISTA</v>
          </cell>
        </row>
        <row r="19">
          <cell r="B19" t="str">
            <v>MINA CONCEIÇÃO</v>
          </cell>
          <cell r="O19" t="str">
            <v>TGP</v>
          </cell>
          <cell r="Q19">
            <v>1</v>
          </cell>
          <cell r="R19">
            <v>5.9</v>
          </cell>
          <cell r="S19" t="str">
            <v>MEDIAR</v>
          </cell>
          <cell r="T19">
            <v>41470</v>
          </cell>
          <cell r="AA19">
            <v>5.9</v>
          </cell>
          <cell r="BS19" t="str">
            <v>PRO 009642 (antigo 203) e respectivos RG's.</v>
          </cell>
          <cell r="BX19">
            <v>40</v>
          </cell>
          <cell r="BY19" t="str">
            <v>RAXX</v>
          </cell>
          <cell r="BZ19">
            <v>41528</v>
          </cell>
          <cell r="CD19">
            <v>40</v>
          </cell>
          <cell r="CG19" t="str">
            <v>MECANICO</v>
          </cell>
        </row>
        <row r="20">
          <cell r="B20" t="str">
            <v>MINAS DO MEIO</v>
          </cell>
          <cell r="O20" t="str">
            <v>Exame protoparasitológico de fezes (EPF)</v>
          </cell>
          <cell r="Q20">
            <v>1</v>
          </cell>
          <cell r="R20">
            <v>5</v>
          </cell>
          <cell r="S20" t="str">
            <v>MEDIAR</v>
          </cell>
          <cell r="T20">
            <v>41470</v>
          </cell>
          <cell r="AA20">
            <v>5</v>
          </cell>
          <cell r="BS20" t="str">
            <v>Prevenção de Riscos em Bloqueio e Sinalização</v>
          </cell>
          <cell r="BU20">
            <v>50</v>
          </cell>
          <cell r="BV20" t="str">
            <v>MEDIAR</v>
          </cell>
          <cell r="BW20">
            <v>41470</v>
          </cell>
          <cell r="BX20">
            <v>90</v>
          </cell>
          <cell r="BY20" t="str">
            <v>RAXX</v>
          </cell>
          <cell r="BZ20">
            <v>41528</v>
          </cell>
          <cell r="CD20">
            <v>70</v>
          </cell>
          <cell r="CG20" t="str">
            <v>AUXILIAR MECANICO</v>
          </cell>
        </row>
        <row r="21">
          <cell r="B21" t="str">
            <v>MINA GONGO SOCO</v>
          </cell>
          <cell r="O21" t="str">
            <v xml:space="preserve">Coprocultura de fezes </v>
          </cell>
          <cell r="Q21">
            <v>1</v>
          </cell>
          <cell r="R21">
            <v>5</v>
          </cell>
          <cell r="S21" t="str">
            <v>MEDIAR</v>
          </cell>
          <cell r="T21">
            <v>41470</v>
          </cell>
          <cell r="AA21">
            <v>5</v>
          </cell>
          <cell r="BS21" t="str">
            <v>PRO 009643 (antigo 204) e respectivos RG's.</v>
          </cell>
          <cell r="BX21">
            <v>40</v>
          </cell>
          <cell r="BY21" t="str">
            <v>RAXX</v>
          </cell>
          <cell r="BZ21">
            <v>41528</v>
          </cell>
          <cell r="CD21">
            <v>40</v>
          </cell>
          <cell r="CG21" t="str">
            <v>TOPOGRAFO</v>
          </cell>
        </row>
        <row r="22">
          <cell r="B22" t="str">
            <v>MINA BRUCUTU</v>
          </cell>
          <cell r="O22" t="str">
            <v>Exame psicotécnico</v>
          </cell>
          <cell r="Q22">
            <v>1</v>
          </cell>
          <cell r="R22">
            <v>60</v>
          </cell>
          <cell r="S22" t="str">
            <v>MEDIAR</v>
          </cell>
          <cell r="T22">
            <v>41470</v>
          </cell>
          <cell r="AA22">
            <v>60</v>
          </cell>
          <cell r="BS22" t="str">
            <v xml:space="preserve">Prevenção de Riscos em Içamento de Carga </v>
          </cell>
          <cell r="BU22">
            <v>50</v>
          </cell>
          <cell r="BV22" t="str">
            <v>MEDIAR</v>
          </cell>
          <cell r="BW22">
            <v>41470</v>
          </cell>
          <cell r="BX22">
            <v>90</v>
          </cell>
          <cell r="BY22" t="str">
            <v>RAXX</v>
          </cell>
          <cell r="BZ22">
            <v>41528</v>
          </cell>
          <cell r="CD22">
            <v>70</v>
          </cell>
          <cell r="CG22" t="str">
            <v>NIVELADOR</v>
          </cell>
        </row>
        <row r="23">
          <cell r="B23" t="str">
            <v>MINA ÁGUA LIMPA</v>
          </cell>
          <cell r="BS23" t="str">
            <v>Operação de equipamentos de movimentação de carga (somente para operadores)</v>
          </cell>
          <cell r="BU23">
            <v>150</v>
          </cell>
          <cell r="BV23" t="str">
            <v>MEDIAR</v>
          </cell>
          <cell r="BW23">
            <v>41470</v>
          </cell>
          <cell r="BX23">
            <v>240</v>
          </cell>
          <cell r="BY23" t="str">
            <v>RAXX</v>
          </cell>
          <cell r="BZ23">
            <v>41528</v>
          </cell>
          <cell r="CD23">
            <v>195</v>
          </cell>
          <cell r="CG23" t="str">
            <v>AUXILIAR TOPOGRAFIA</v>
          </cell>
        </row>
        <row r="24">
          <cell r="B24" t="str">
            <v>MINA CÓRREGO MEIO</v>
          </cell>
          <cell r="BS24" t="str">
            <v>PRO 009644 (antigo 205) e respectivos RG's.</v>
          </cell>
          <cell r="BX24">
            <v>40</v>
          </cell>
          <cell r="BY24" t="str">
            <v>RAXX</v>
          </cell>
          <cell r="BZ24">
            <v>41528</v>
          </cell>
          <cell r="CD24">
            <v>40</v>
          </cell>
          <cell r="CG24" t="str">
            <v>OPERADORES</v>
          </cell>
        </row>
        <row r="25">
          <cell r="B25" t="str">
            <v>MINA ALEGRIA</v>
          </cell>
          <cell r="BS25" t="str">
            <v>Proteção Respiratória</v>
          </cell>
          <cell r="BU25">
            <v>40</v>
          </cell>
          <cell r="BV25" t="str">
            <v>MEDIAR</v>
          </cell>
          <cell r="BW25">
            <v>41470</v>
          </cell>
          <cell r="CD25">
            <v>40</v>
          </cell>
          <cell r="CG25" t="str">
            <v>COORDENADOR ADMINISTRATIVO</v>
          </cell>
        </row>
        <row r="26">
          <cell r="B26" t="str">
            <v>MINA FÁBRICA NOVA</v>
          </cell>
          <cell r="BS26" t="str">
            <v>Primeiros Socorros Básicos</v>
          </cell>
          <cell r="BU26">
            <v>120</v>
          </cell>
          <cell r="BV26" t="str">
            <v>MEDIAR</v>
          </cell>
          <cell r="BW26">
            <v>41470</v>
          </cell>
          <cell r="BX26">
            <v>55</v>
          </cell>
          <cell r="BY26" t="str">
            <v>RAXX</v>
          </cell>
          <cell r="BZ26">
            <v>41528</v>
          </cell>
          <cell r="CD26">
            <v>87.5</v>
          </cell>
          <cell r="CG26" t="str">
            <v>ASSISTENTE ADMINISTRATIVO</v>
          </cell>
        </row>
        <row r="27">
          <cell r="B27" t="str">
            <v>MINA DEL REY</v>
          </cell>
          <cell r="BS27" t="str">
            <v>Plano de Emergência</v>
          </cell>
          <cell r="BU27">
            <v>40</v>
          </cell>
          <cell r="BV27" t="str">
            <v>MEDIAR</v>
          </cell>
          <cell r="BW27">
            <v>41470</v>
          </cell>
          <cell r="CD27">
            <v>40</v>
          </cell>
          <cell r="CG27" t="str">
            <v>ENCARREGADO DE PESSOAL</v>
          </cell>
        </row>
        <row r="28">
          <cell r="B28" t="str">
            <v>MINA CAPANEMA</v>
          </cell>
          <cell r="BS28" t="str">
            <v>Espaço Confinado para Vigias e Autorizados</v>
          </cell>
          <cell r="BU28">
            <v>150</v>
          </cell>
          <cell r="BV28" t="str">
            <v>MEDIAR</v>
          </cell>
          <cell r="BW28">
            <v>41470</v>
          </cell>
          <cell r="BX28">
            <v>140</v>
          </cell>
          <cell r="BY28" t="str">
            <v>RAXX</v>
          </cell>
          <cell r="BZ28">
            <v>41528</v>
          </cell>
          <cell r="CD28">
            <v>145</v>
          </cell>
          <cell r="CG28" t="str">
            <v>AUXILIAR DE ENCARREGADO DE PESSOAL</v>
          </cell>
        </row>
        <row r="29">
          <cell r="B29" t="str">
            <v>MINA CONTA HISTÓRIA</v>
          </cell>
          <cell r="BS29" t="str">
            <v>Espaço Confinado para Supervisores de Entrada</v>
          </cell>
          <cell r="BU29">
            <v>150</v>
          </cell>
          <cell r="BV29" t="str">
            <v>MEDIAR</v>
          </cell>
          <cell r="BW29">
            <v>41470</v>
          </cell>
          <cell r="BX29">
            <v>240</v>
          </cell>
          <cell r="BY29" t="str">
            <v>RAXX</v>
          </cell>
          <cell r="BZ29">
            <v>41528</v>
          </cell>
          <cell r="CD29">
            <v>195</v>
          </cell>
          <cell r="CG29" t="str">
            <v>COMPRADOR</v>
          </cell>
        </row>
        <row r="30">
          <cell r="B30" t="str">
            <v>MINA TIMBOPEBA</v>
          </cell>
          <cell r="BS30" t="str">
            <v>Permissão de Trabalho Avançado</v>
          </cell>
          <cell r="BU30">
            <v>55</v>
          </cell>
          <cell r="BV30" t="str">
            <v>MEDIAR</v>
          </cell>
          <cell r="BW30">
            <v>41470</v>
          </cell>
          <cell r="CD30">
            <v>55</v>
          </cell>
          <cell r="CG30" t="str">
            <v>SECRETÁRIA</v>
          </cell>
        </row>
        <row r="31">
          <cell r="B31" t="str">
            <v>MINA FAZENDÃO</v>
          </cell>
          <cell r="BS31" t="str">
            <v>Proteção Respiratória</v>
          </cell>
          <cell r="BU31">
            <v>40</v>
          </cell>
          <cell r="BV31" t="str">
            <v>MEDIAR</v>
          </cell>
          <cell r="BW31">
            <v>41470</v>
          </cell>
          <cell r="CD31">
            <v>40</v>
          </cell>
          <cell r="CG31" t="str">
            <v>ALMOXARIFE/FERRAMENTEIRO</v>
          </cell>
        </row>
        <row r="32">
          <cell r="B32" t="str">
            <v>MINA CAUÊ / MINA CONCEIÇÃO</v>
          </cell>
          <cell r="BS32" t="str">
            <v>Área Classificada</v>
          </cell>
          <cell r="BU32">
            <v>40</v>
          </cell>
          <cell r="BV32" t="str">
            <v>MEDIAR</v>
          </cell>
          <cell r="BW32">
            <v>41470</v>
          </cell>
          <cell r="CD32">
            <v>40</v>
          </cell>
          <cell r="CG32" t="str">
            <v>AUXILIAR DE ALMOXARIFE</v>
          </cell>
        </row>
        <row r="33">
          <cell r="BS33" t="str">
            <v>PRO 009645 (antigo 206) e RG's.</v>
          </cell>
          <cell r="BX33">
            <v>40</v>
          </cell>
          <cell r="BY33" t="str">
            <v>RAXX</v>
          </cell>
          <cell r="BZ33">
            <v>41528</v>
          </cell>
          <cell r="CD33">
            <v>40</v>
          </cell>
          <cell r="CG33" t="str">
            <v>FERRAMENTEIRO</v>
          </cell>
        </row>
        <row r="34">
          <cell r="BS34" t="str">
            <v xml:space="preserve">Prevenção de Riscos de Proteção de Máquinas </v>
          </cell>
          <cell r="BU34">
            <v>50</v>
          </cell>
          <cell r="BV34" t="str">
            <v>MEDIAR</v>
          </cell>
          <cell r="BW34">
            <v>41470</v>
          </cell>
          <cell r="BX34">
            <v>90</v>
          </cell>
          <cell r="BY34" t="str">
            <v>RAXX</v>
          </cell>
          <cell r="BZ34">
            <v>41528</v>
          </cell>
          <cell r="CD34">
            <v>70</v>
          </cell>
          <cell r="CG34" t="str">
            <v>APROPRIADOR/APONTADOR</v>
          </cell>
        </row>
        <row r="35">
          <cell r="BS35" t="str">
            <v>PRO 009646 (antigo 207) e respectivos RG's.</v>
          </cell>
          <cell r="BX35">
            <v>40</v>
          </cell>
          <cell r="BY35" t="str">
            <v>RAXX</v>
          </cell>
          <cell r="BZ35">
            <v>41528</v>
          </cell>
          <cell r="CD35">
            <v>40</v>
          </cell>
          <cell r="CG35" t="str">
            <v>ENCARREGADO DE ALOJAMENTO</v>
          </cell>
        </row>
        <row r="36">
          <cell r="BS36" t="str">
            <v>Prevenção de Riscos de Estabilização de Taludes</v>
          </cell>
          <cell r="BU36">
            <v>50</v>
          </cell>
          <cell r="BV36" t="str">
            <v>MEDIAR</v>
          </cell>
          <cell r="BW36">
            <v>41470</v>
          </cell>
          <cell r="BX36">
            <v>90</v>
          </cell>
          <cell r="BY36" t="str">
            <v>RAXX</v>
          </cell>
          <cell r="BZ36">
            <v>41528</v>
          </cell>
          <cell r="CD36">
            <v>70</v>
          </cell>
          <cell r="CG36" t="str">
            <v>ENCARREGADO DE VIGILANCIA</v>
          </cell>
        </row>
        <row r="37">
          <cell r="C37" t="str">
            <v>NOVA LIMA-MG</v>
          </cell>
          <cell r="BS37" t="str">
            <v>PRO 009647 (antigo 208) e respectivos RG's.</v>
          </cell>
          <cell r="BX37">
            <v>40</v>
          </cell>
          <cell r="BY37" t="str">
            <v>RAXX</v>
          </cell>
          <cell r="BZ37">
            <v>41528</v>
          </cell>
          <cell r="CD37">
            <v>40</v>
          </cell>
          <cell r="CG37" t="str">
            <v>PORTEIRO</v>
          </cell>
        </row>
        <row r="38">
          <cell r="C38" t="str">
            <v>SARZEDO-MG</v>
          </cell>
          <cell r="BS38" t="str">
            <v>Prevenção de Riscos em Explosivos</v>
          </cell>
          <cell r="BU38">
            <v>50</v>
          </cell>
          <cell r="BV38" t="str">
            <v>MEDIAR</v>
          </cell>
          <cell r="BW38">
            <v>41470</v>
          </cell>
          <cell r="BX38">
            <v>90</v>
          </cell>
          <cell r="BY38" t="str">
            <v>RAXX</v>
          </cell>
          <cell r="BZ38">
            <v>41528</v>
          </cell>
          <cell r="CD38">
            <v>70</v>
          </cell>
          <cell r="CG38" t="str">
            <v>ZELADOR</v>
          </cell>
        </row>
        <row r="39">
          <cell r="C39" t="str">
            <v>BRUMADINHO-MG</v>
          </cell>
          <cell r="BS39" t="str">
            <v>PGS 000080 (DIFL) e respectivos RG's.</v>
          </cell>
          <cell r="CD39" t="str">
            <v/>
          </cell>
          <cell r="CG39" t="str">
            <v>VIGIA</v>
          </cell>
        </row>
        <row r="40">
          <cell r="C40" t="str">
            <v>OURO PRETO-MG</v>
          </cell>
          <cell r="BS40" t="str">
            <v>Prevenção de Riscos no Uso de Produtos Químicos Perigosos</v>
          </cell>
          <cell r="BU40">
            <v>50</v>
          </cell>
          <cell r="BV40" t="str">
            <v>MEDIAR</v>
          </cell>
          <cell r="BW40">
            <v>41470</v>
          </cell>
          <cell r="BX40">
            <v>90</v>
          </cell>
          <cell r="BY40" t="str">
            <v>RAXX</v>
          </cell>
          <cell r="BZ40">
            <v>41528</v>
          </cell>
          <cell r="CD40">
            <v>70</v>
          </cell>
          <cell r="CG40" t="str">
            <v>ENCARREGADO DE LIMPEZA</v>
          </cell>
        </row>
        <row r="41">
          <cell r="C41" t="str">
            <v>ITABIRITO-MG</v>
          </cell>
          <cell r="BS41" t="str">
            <v>PRO 009648 (antigo 210) e respectivos RG's.</v>
          </cell>
          <cell r="BX41">
            <v>40</v>
          </cell>
          <cell r="BY41" t="str">
            <v>RAXX</v>
          </cell>
          <cell r="BZ41">
            <v>41528</v>
          </cell>
          <cell r="CD41">
            <v>40</v>
          </cell>
          <cell r="CG41" t="str">
            <v>SERVENTE (AUXILIAR DE SERVIÇOS GERAIS)</v>
          </cell>
        </row>
        <row r="42">
          <cell r="C42" t="str">
            <v>ITABIRA-MG</v>
          </cell>
          <cell r="BS42" t="str">
            <v>Prevenção de Riscos no Trabalho com eletricidade básico</v>
          </cell>
          <cell r="BU42">
            <v>150</v>
          </cell>
          <cell r="BV42" t="str">
            <v>MEDIAR</v>
          </cell>
          <cell r="BW42">
            <v>41470</v>
          </cell>
          <cell r="CD42">
            <v>150</v>
          </cell>
          <cell r="CG42" t="str">
            <v>SERVENTE DE SINALIZAÇÃO (INCLUSIVE PARE E SIGA)</v>
          </cell>
        </row>
        <row r="43">
          <cell r="C43" t="str">
            <v>BARÃO DE COCAIS</v>
          </cell>
          <cell r="BS43" t="str">
            <v>Segurança no Sistema Elétrico de Potência (SEP) [se aplicável]</v>
          </cell>
          <cell r="BU43">
            <v>300</v>
          </cell>
          <cell r="BV43" t="str">
            <v>MEDIAR</v>
          </cell>
          <cell r="BW43">
            <v>41470</v>
          </cell>
          <cell r="BX43">
            <v>340</v>
          </cell>
          <cell r="BY43" t="str">
            <v>RAXX</v>
          </cell>
          <cell r="BZ43">
            <v>41528</v>
          </cell>
          <cell r="CD43">
            <v>320</v>
          </cell>
          <cell r="CG43" t="str">
            <v>ENCARREGADO DE CIVIL</v>
          </cell>
        </row>
        <row r="44">
          <cell r="C44" t="str">
            <v>SÃO GONÇALO DO RIO ABAIXO-MG</v>
          </cell>
          <cell r="BS44" t="str">
            <v>INS 0021 DECG - Anexo 11 (Trabalho em Eletricidade)</v>
          </cell>
          <cell r="BU44">
            <v>300</v>
          </cell>
          <cell r="BV44" t="str">
            <v>MEDIAR</v>
          </cell>
          <cell r="BW44">
            <v>41470</v>
          </cell>
          <cell r="CD44">
            <v>300</v>
          </cell>
          <cell r="CG44" t="str">
            <v>ENCARREGADO DE MECÂNICA</v>
          </cell>
        </row>
        <row r="45">
          <cell r="C45" t="str">
            <v>RIO PIRACICABA-MG</v>
          </cell>
          <cell r="BS45" t="str">
            <v>Certificado Qualificação Profissional</v>
          </cell>
          <cell r="CD45" t="str">
            <v/>
          </cell>
          <cell r="CG45" t="str">
            <v>ENCARREGADO DE ELÉTRICA</v>
          </cell>
        </row>
        <row r="46">
          <cell r="C46" t="str">
            <v>SABARÁ-MG</v>
          </cell>
          <cell r="BS46" t="str">
            <v>PRO 009649 (antigo 211) e respectivos RG's.</v>
          </cell>
          <cell r="BX46">
            <v>40</v>
          </cell>
          <cell r="BY46" t="str">
            <v>RAXX</v>
          </cell>
          <cell r="BZ46">
            <v>41528</v>
          </cell>
          <cell r="CD46">
            <v>40</v>
          </cell>
          <cell r="CG46" t="str">
            <v>FEITORES</v>
          </cell>
        </row>
        <row r="47">
          <cell r="C47" t="str">
            <v>MARIANA-MG</v>
          </cell>
          <cell r="CG47" t="str">
            <v>SUPERVISOR GERAL</v>
          </cell>
        </row>
        <row r="48">
          <cell r="C48" t="str">
            <v>CATAS ALTAS-MG</v>
          </cell>
          <cell r="CG48" t="str">
            <v>LABORATORISTA</v>
          </cell>
        </row>
        <row r="49">
          <cell r="CG49" t="str">
            <v>AUXILIAR DE LABORATÓRIO</v>
          </cell>
        </row>
        <row r="50">
          <cell r="CG50" t="str">
            <v>MOTORISTA</v>
          </cell>
        </row>
        <row r="51">
          <cell r="CG51" t="str">
            <v>RIGGER</v>
          </cell>
        </row>
        <row r="52">
          <cell r="CG52" t="str">
            <v>AUXILIAR DE COZINHA</v>
          </cell>
        </row>
        <row r="53">
          <cell r="CG53" t="str">
            <v>LUBRIFICADOR</v>
          </cell>
        </row>
        <row r="54">
          <cell r="CG54" t="str">
            <v>AUXILIAR DE LUBRIFICADOR</v>
          </cell>
        </row>
        <row r="55">
          <cell r="CG55" t="str">
            <v>GREIDISTA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tos  TAG 6E1"/>
      <sheetName val="ATA Semanal"/>
      <sheetName val="EAP-Resumo"/>
      <sheetName val="EAP-USINA V E VI"/>
      <sheetName val="Curva Geral + Desembolso  (R$)"/>
      <sheetName val="Curva Geral Desembolso (R$)"/>
      <sheetName val="EFETIVO DA PARADA TAG 5E1"/>
      <sheetName val="Cont Resumo - TAG 5E1"/>
      <sheetName val="EFETIVO DA PARADA TAG 6E1"/>
      <sheetName val="Cont Resumo - TAG 6E1"/>
      <sheetName val="EFETIVO DA PARADA TAG 6E1 (2)"/>
      <sheetName val="Cont Resumo - TAG 6E1 (2)"/>
    </sheetNames>
    <sheetDataSet>
      <sheetData sheetId="0" refreshError="1"/>
      <sheetData sheetId="1" refreshError="1"/>
      <sheetData sheetId="2" refreshError="1"/>
      <sheetData sheetId="3" refreshError="1">
        <row r="4">
          <cell r="B4" t="str">
            <v>DESCRIÇÃO</v>
          </cell>
        </row>
        <row r="8">
          <cell r="B8" t="str">
            <v xml:space="preserve">RETROFITTING DO ESPESSADOR   USINA V E VI </v>
          </cell>
        </row>
        <row r="12">
          <cell r="B12" t="str">
            <v xml:space="preserve">ESPESSADORES (Geral)                  TAG 5E1 / 6E1 </v>
          </cell>
        </row>
        <row r="14">
          <cell r="B14" t="str">
            <v>PLANEJAMENTO</v>
          </cell>
        </row>
        <row r="16">
          <cell r="B16" t="str">
            <v>ENGENHARIA</v>
          </cell>
        </row>
        <row r="18">
          <cell r="B18" t="str">
            <v>Documentos Gerais do Fornecimento TAG 5E1 e 6E1</v>
          </cell>
        </row>
        <row r="20">
          <cell r="B20" t="str">
            <v>Projeto Mecânico TAG 5E1 e 6E1</v>
          </cell>
        </row>
        <row r="22">
          <cell r="B22" t="str">
            <v>Projeto Elétrico TAG 5E1 e 6E1</v>
          </cell>
        </row>
        <row r="24">
          <cell r="B24" t="str">
            <v xml:space="preserve">ESPESSADORES TAG 5E1 </v>
          </cell>
        </row>
        <row r="28">
          <cell r="B28" t="str">
            <v>SUPRIMENTOS - TAG 5E1</v>
          </cell>
        </row>
        <row r="30">
          <cell r="B30" t="str">
            <v>Fabricação - TAG 5E1</v>
          </cell>
        </row>
        <row r="32">
          <cell r="B32" t="str">
            <v>Liberação / Embarques - TAG 5E1</v>
          </cell>
        </row>
        <row r="34">
          <cell r="B34" t="str">
            <v>RECEBIMENTO DE MATERIAIS         TAG 5E1</v>
          </cell>
        </row>
        <row r="36">
          <cell r="B36" t="str">
            <v>IMPLANTAÇÃO - TAG 5E1</v>
          </cell>
        </row>
        <row r="38">
          <cell r="B38" t="str">
            <v>MOBILIZAÇÃO - TAG 5E1</v>
          </cell>
        </row>
        <row r="40">
          <cell r="B40" t="str">
            <v>Preparação - TAG 5E1</v>
          </cell>
        </row>
        <row r="42">
          <cell r="B42" t="str">
            <v>Civil - TAG 5E1</v>
          </cell>
        </row>
        <row r="44">
          <cell r="B44" t="str">
            <v>Montagem - TAG 5E1</v>
          </cell>
        </row>
        <row r="46">
          <cell r="B46" t="str">
            <v>Montagem Mecânica</v>
          </cell>
        </row>
        <row r="48">
          <cell r="B48" t="str">
            <v>Montagem Elétrica</v>
          </cell>
        </row>
        <row r="50">
          <cell r="B50" t="str">
            <v>DESMOBILIZAÇÃO - TAG 5E1</v>
          </cell>
        </row>
        <row r="52">
          <cell r="B52" t="str">
            <v>TESTES - TAG 5E1</v>
          </cell>
        </row>
        <row r="54">
          <cell r="B54" t="str">
            <v>OPERAÇÃO ASSISTIDA - TAG 5E1</v>
          </cell>
        </row>
        <row r="58">
          <cell r="B58" t="str">
            <v>ESPESSADOR TAG 6E1</v>
          </cell>
        </row>
        <row r="62">
          <cell r="B62" t="str">
            <v>SUPRIMENTOS - TAG 6E1</v>
          </cell>
        </row>
        <row r="64">
          <cell r="B64" t="str">
            <v>Fabricação - TAG 6E1</v>
          </cell>
        </row>
        <row r="66">
          <cell r="B66" t="str">
            <v>Liberação / Embarques - TAG 6E1</v>
          </cell>
        </row>
        <row r="68">
          <cell r="B68" t="str">
            <v>RECEBIMENTO DE MATERIAIS          TAG 6E1</v>
          </cell>
        </row>
        <row r="70">
          <cell r="B70" t="str">
            <v>IMPLANTAÇÃO</v>
          </cell>
        </row>
        <row r="72">
          <cell r="B72" t="str">
            <v>MOBILIZAÇÃO - TAG 6E1</v>
          </cell>
        </row>
        <row r="74">
          <cell r="B74" t="str">
            <v>Preparação - TAG 6E1</v>
          </cell>
        </row>
        <row r="76">
          <cell r="B76" t="str">
            <v>Civil - TAG 6E1</v>
          </cell>
        </row>
        <row r="78">
          <cell r="B78" t="str">
            <v>Montagem - TAG 6E1</v>
          </cell>
        </row>
        <row r="80">
          <cell r="B80" t="str">
            <v>Montagem Mecânica</v>
          </cell>
        </row>
        <row r="82">
          <cell r="B82" t="str">
            <v>Montagem Elétrica</v>
          </cell>
        </row>
        <row r="84">
          <cell r="B84" t="str">
            <v>DESMOBILIZAÇÃO - TAG 6E1</v>
          </cell>
        </row>
        <row r="86">
          <cell r="B86" t="str">
            <v>TESTES - TAG 6E1</v>
          </cell>
        </row>
        <row r="88">
          <cell r="B88" t="str">
            <v>OPERAÇÃO ASSISTIDA - TAG 6E1</v>
          </cell>
        </row>
        <row r="100">
          <cell r="B100" t="str">
            <v>Escopo de Fornecimento: Poço de Alimentação, Calha de Alimentação, Braços Raspadores,  Acionamento, Célula de Carga.</v>
          </cell>
        </row>
        <row r="103">
          <cell r="B103" t="str">
            <v>TOTAL</v>
          </cell>
        </row>
        <row r="104">
          <cell r="B104" t="str">
            <v>Escopo de Fornecimento: Poço de Alimentação, Calha de Alimentação, Braços Raspadores, Acionamento, Célula de Carga,Gaiola Central.</v>
          </cell>
        </row>
        <row r="107">
          <cell r="B107" t="str">
            <v>TOTAL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apa"/>
      <sheetName val="Plan"/>
      <sheetName val="Real"/>
    </sheetNames>
    <sheetDataSet>
      <sheetData sheetId="0" refreshError="1"/>
      <sheetData sheetId="1">
        <row r="2">
          <cell r="AJ2">
            <v>39445</v>
          </cell>
        </row>
      </sheetData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IAL"/>
      <sheetName val="SERVIÇO "/>
      <sheetName val="MATERIAL"/>
      <sheetName val="COMPOSIÇÃ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DAS OBRAS"/>
      <sheetName val="INTER_CONSOLIDADA"/>
      <sheetName val="INTERSEÇÕES"/>
      <sheetName val="OAE_CONSOLIDADA"/>
      <sheetName val="OAE"/>
      <sheetName val="RODOVIA"/>
    </sheetNames>
    <sheetDataSet>
      <sheetData sheetId="0" refreshError="1"/>
      <sheetData sheetId="1"/>
      <sheetData sheetId="2"/>
      <sheetData sheetId="3" refreshError="1"/>
      <sheetData sheetId="4"/>
      <sheetData sheetId="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DI"/>
      <sheetName val="equipes tipicas"/>
      <sheetName val="bd custo"/>
      <sheetName val="bd mo"/>
      <sheetName val="bd mat"/>
      <sheetName val="recursos"/>
      <sheetName val="a"/>
      <sheetName val="Etapa Única"/>
    </sheetNames>
    <sheetDataSet>
      <sheetData sheetId="0" refreshError="1"/>
      <sheetData sheetId="1" refreshError="1">
        <row r="85">
          <cell r="E85">
            <v>1</v>
          </cell>
        </row>
        <row r="97">
          <cell r="E97">
            <v>1</v>
          </cell>
        </row>
      </sheetData>
      <sheetData sheetId="2" refreshError="1"/>
      <sheetData sheetId="3" refreshError="1"/>
      <sheetData sheetId="4" refreshError="1"/>
      <sheetData sheetId="5"/>
      <sheetData sheetId="6" refreshError="1">
        <row r="2">
          <cell r="A2">
            <v>1</v>
          </cell>
          <cell r="B2" t="str">
            <v>Andaime c/ pranchões de madeira</v>
          </cell>
          <cell r="C2" t="str">
            <v>M2xMÊS</v>
          </cell>
          <cell r="E2">
            <v>0.55000000000000004</v>
          </cell>
        </row>
        <row r="3">
          <cell r="A3">
            <v>2</v>
          </cell>
          <cell r="B3" t="str">
            <v>Andaime tipo quadro (1,50x1,0x1,0)</v>
          </cell>
          <cell r="C3" t="str">
            <v>M3xMÊS</v>
          </cell>
          <cell r="E3">
            <v>25</v>
          </cell>
        </row>
        <row r="4">
          <cell r="A4">
            <v>3</v>
          </cell>
          <cell r="B4" t="str">
            <v>Andaime tipo tubular</v>
          </cell>
          <cell r="C4" t="str">
            <v>MxMÊS</v>
          </cell>
          <cell r="E4">
            <v>2.5</v>
          </cell>
        </row>
        <row r="5">
          <cell r="A5">
            <v>4</v>
          </cell>
          <cell r="B5" t="str">
            <v>Aparelho Jato</v>
          </cell>
          <cell r="C5" t="str">
            <v>MÊS</v>
          </cell>
          <cell r="D5">
            <v>9.375</v>
          </cell>
          <cell r="E5">
            <v>1500</v>
          </cell>
        </row>
        <row r="6">
          <cell r="A6">
            <v>5</v>
          </cell>
          <cell r="B6" t="str">
            <v>Bancadas (vb p/ aquisição)</v>
          </cell>
          <cell r="C6" t="str">
            <v>MÊS</v>
          </cell>
          <cell r="D6">
            <v>0.9375</v>
          </cell>
          <cell r="E6">
            <v>150</v>
          </cell>
        </row>
        <row r="7">
          <cell r="A7">
            <v>6</v>
          </cell>
          <cell r="B7" t="str">
            <v>Bisaladeira de tubos - cinta</v>
          </cell>
          <cell r="C7" t="str">
            <v>MÊS</v>
          </cell>
          <cell r="D7">
            <v>4.0625</v>
          </cell>
          <cell r="E7">
            <v>650</v>
          </cell>
        </row>
        <row r="8">
          <cell r="A8">
            <v>7</v>
          </cell>
          <cell r="B8" t="str">
            <v>Bomba de Teste Hidro 200 kgf/cm²</v>
          </cell>
          <cell r="C8" t="str">
            <v>MÊS</v>
          </cell>
          <cell r="D8">
            <v>1.5625</v>
          </cell>
          <cell r="E8">
            <v>250</v>
          </cell>
        </row>
        <row r="9">
          <cell r="A9">
            <v>8</v>
          </cell>
          <cell r="B9" t="str">
            <v>Caminhão carroceria</v>
          </cell>
          <cell r="C9" t="str">
            <v>H</v>
          </cell>
          <cell r="D9">
            <v>47</v>
          </cell>
          <cell r="E9">
            <v>47</v>
          </cell>
        </row>
        <row r="10">
          <cell r="A10">
            <v>9</v>
          </cell>
          <cell r="B10" t="str">
            <v>Caminhão munck 12t</v>
          </cell>
          <cell r="C10" t="str">
            <v>H</v>
          </cell>
          <cell r="D10">
            <v>50</v>
          </cell>
          <cell r="E10">
            <v>50</v>
          </cell>
        </row>
        <row r="11">
          <cell r="A11">
            <v>10</v>
          </cell>
          <cell r="B11" t="str">
            <v>Caminhão munck 3 t</v>
          </cell>
          <cell r="C11" t="str">
            <v>H</v>
          </cell>
          <cell r="D11">
            <v>47</v>
          </cell>
          <cell r="E11">
            <v>47</v>
          </cell>
        </row>
        <row r="12">
          <cell r="A12">
            <v>11</v>
          </cell>
          <cell r="B12" t="str">
            <v>Carro tipo plataforma - 800 Kg</v>
          </cell>
          <cell r="C12" t="str">
            <v>MÊS</v>
          </cell>
          <cell r="D12">
            <v>3.125</v>
          </cell>
          <cell r="E12">
            <v>500</v>
          </cell>
        </row>
        <row r="13">
          <cell r="A13">
            <v>12</v>
          </cell>
          <cell r="B13" t="str">
            <v>Cavalo mecânico com carreta 28 t</v>
          </cell>
          <cell r="C13" t="str">
            <v>H</v>
          </cell>
          <cell r="D13">
            <v>60</v>
          </cell>
          <cell r="E13">
            <v>60</v>
          </cell>
        </row>
        <row r="14">
          <cell r="A14">
            <v>13</v>
          </cell>
          <cell r="B14" t="str">
            <v>Cavalo mecânico com prancha 75 t</v>
          </cell>
          <cell r="C14" t="str">
            <v>H</v>
          </cell>
          <cell r="D14">
            <v>75</v>
          </cell>
          <cell r="E14">
            <v>75</v>
          </cell>
        </row>
        <row r="15">
          <cell r="A15">
            <v>14</v>
          </cell>
          <cell r="B15" t="str">
            <v>Compressor elétrico 750 CFM</v>
          </cell>
          <cell r="C15" t="str">
            <v>MÊS</v>
          </cell>
          <cell r="D15">
            <v>25</v>
          </cell>
          <cell r="E15">
            <v>4000</v>
          </cell>
        </row>
        <row r="16">
          <cell r="A16">
            <v>15</v>
          </cell>
          <cell r="B16" t="str">
            <v>Conjunto oxi-acetileno</v>
          </cell>
          <cell r="C16" t="str">
            <v>MÊS</v>
          </cell>
          <cell r="D16">
            <v>1.875</v>
          </cell>
          <cell r="E16">
            <v>300</v>
          </cell>
        </row>
        <row r="17">
          <cell r="A17">
            <v>16</v>
          </cell>
          <cell r="B17" t="str">
            <v>Corta tubos - disco</v>
          </cell>
          <cell r="C17" t="str">
            <v>MÊS</v>
          </cell>
          <cell r="D17">
            <v>0.625</v>
          </cell>
          <cell r="E17">
            <v>100</v>
          </cell>
        </row>
        <row r="18">
          <cell r="A18">
            <v>17</v>
          </cell>
          <cell r="B18" t="str">
            <v>CP-Equipamentos de Montagem</v>
          </cell>
          <cell r="C18" t="str">
            <v>HH</v>
          </cell>
          <cell r="D18">
            <v>3.2</v>
          </cell>
          <cell r="E18">
            <v>3.2</v>
          </cell>
        </row>
        <row r="19">
          <cell r="A19">
            <v>18</v>
          </cell>
          <cell r="B19" t="str">
            <v>Diesel (EQ)</v>
          </cell>
          <cell r="C19" t="str">
            <v>L</v>
          </cell>
          <cell r="E19">
            <v>1.25</v>
          </cell>
        </row>
        <row r="20">
          <cell r="A20">
            <v>19</v>
          </cell>
          <cell r="B20" t="str">
            <v>Dobradeira de tubos - Hidráulica 4" a 6"</v>
          </cell>
          <cell r="C20" t="str">
            <v>MÊS</v>
          </cell>
          <cell r="D20">
            <v>4.6875</v>
          </cell>
          <cell r="E20">
            <v>750</v>
          </cell>
        </row>
        <row r="21">
          <cell r="A21">
            <v>20</v>
          </cell>
          <cell r="B21" t="str">
            <v>Dobradeira de tubos - Hidráulica até 3"</v>
          </cell>
          <cell r="C21" t="str">
            <v>MÊS</v>
          </cell>
          <cell r="D21">
            <v>1.25</v>
          </cell>
          <cell r="E21">
            <v>200</v>
          </cell>
        </row>
        <row r="22">
          <cell r="A22">
            <v>21</v>
          </cell>
          <cell r="B22" t="str">
            <v>Empilhadeira</v>
          </cell>
          <cell r="C22" t="str">
            <v>H</v>
          </cell>
          <cell r="D22">
            <v>47</v>
          </cell>
          <cell r="E22">
            <v>47</v>
          </cell>
        </row>
        <row r="23">
          <cell r="A23">
            <v>22</v>
          </cell>
          <cell r="B23" t="str">
            <v>Esmeril de coluna - duplo</v>
          </cell>
          <cell r="C23" t="str">
            <v>MÊS</v>
          </cell>
          <cell r="D23">
            <v>1.25</v>
          </cell>
          <cell r="E23">
            <v>200</v>
          </cell>
        </row>
        <row r="24">
          <cell r="A24">
            <v>23</v>
          </cell>
          <cell r="B24" t="str">
            <v>Estufa recozimento 200 kg</v>
          </cell>
          <cell r="C24" t="str">
            <v>MÊS</v>
          </cell>
          <cell r="D24">
            <v>2.5</v>
          </cell>
          <cell r="E24">
            <v>400</v>
          </cell>
        </row>
        <row r="25">
          <cell r="A25">
            <v>24</v>
          </cell>
          <cell r="B25" t="str">
            <v>Estufa secagem 50 kg</v>
          </cell>
          <cell r="C25" t="str">
            <v>MÊS</v>
          </cell>
          <cell r="D25">
            <v>0.625</v>
          </cell>
          <cell r="E25">
            <v>100</v>
          </cell>
        </row>
        <row r="26">
          <cell r="A26">
            <v>25</v>
          </cell>
          <cell r="B26" t="str">
            <v>Furadeira base magnética c/ mandril</v>
          </cell>
          <cell r="C26" t="str">
            <v>MÊS</v>
          </cell>
          <cell r="D26">
            <v>3.125</v>
          </cell>
          <cell r="E26">
            <v>500</v>
          </cell>
        </row>
        <row r="27">
          <cell r="A27">
            <v>26</v>
          </cell>
          <cell r="B27" t="str">
            <v>Furadeira de coluna</v>
          </cell>
          <cell r="C27" t="str">
            <v>MÊS</v>
          </cell>
          <cell r="D27">
            <v>1.875</v>
          </cell>
          <cell r="E27">
            <v>300</v>
          </cell>
        </row>
        <row r="28">
          <cell r="A28">
            <v>27</v>
          </cell>
          <cell r="B28" t="str">
            <v>Grupo gerador 60 KVA</v>
          </cell>
          <cell r="C28" t="str">
            <v>MÊS</v>
          </cell>
          <cell r="D28">
            <v>12.5</v>
          </cell>
          <cell r="E28">
            <v>2000</v>
          </cell>
        </row>
        <row r="29">
          <cell r="A29">
            <v>28</v>
          </cell>
          <cell r="B29" t="str">
            <v>Guindaste Telescópico 18 t</v>
          </cell>
          <cell r="C29" t="str">
            <v>H</v>
          </cell>
          <cell r="D29">
            <v>60</v>
          </cell>
          <cell r="E29">
            <v>60</v>
          </cell>
        </row>
        <row r="30">
          <cell r="A30">
            <v>29</v>
          </cell>
          <cell r="B30" t="str">
            <v>Guindaste Telescópico 25 t</v>
          </cell>
          <cell r="C30" t="str">
            <v>H</v>
          </cell>
          <cell r="D30">
            <v>85</v>
          </cell>
          <cell r="E30">
            <v>85</v>
          </cell>
        </row>
        <row r="31">
          <cell r="A31">
            <v>30</v>
          </cell>
          <cell r="B31" t="str">
            <v>Guindaste Telescópico 50 t</v>
          </cell>
          <cell r="C31" t="str">
            <v>H</v>
          </cell>
          <cell r="D31">
            <v>130</v>
          </cell>
          <cell r="E31">
            <v>130</v>
          </cell>
        </row>
        <row r="32">
          <cell r="A32">
            <v>31</v>
          </cell>
          <cell r="B32" t="str">
            <v>Guindaste Telescópico 60 t</v>
          </cell>
          <cell r="C32" t="str">
            <v>H</v>
          </cell>
          <cell r="D32">
            <v>140</v>
          </cell>
          <cell r="E32">
            <v>140</v>
          </cell>
        </row>
        <row r="33">
          <cell r="A33">
            <v>32</v>
          </cell>
          <cell r="B33" t="str">
            <v>Guindaste Telescópico 90 t</v>
          </cell>
          <cell r="C33" t="str">
            <v>H</v>
          </cell>
          <cell r="D33">
            <v>260</v>
          </cell>
          <cell r="E33">
            <v>260</v>
          </cell>
        </row>
        <row r="34">
          <cell r="A34">
            <v>33</v>
          </cell>
          <cell r="B34" t="str">
            <v>Guindaste Treliçado 160 t</v>
          </cell>
          <cell r="C34" t="str">
            <v>H</v>
          </cell>
          <cell r="D34">
            <v>360</v>
          </cell>
          <cell r="E34">
            <v>360</v>
          </cell>
        </row>
        <row r="35">
          <cell r="A35">
            <v>34</v>
          </cell>
          <cell r="B35" t="str">
            <v>Lubrificante / Lavagem (EQ)</v>
          </cell>
          <cell r="C35" t="str">
            <v>L</v>
          </cell>
          <cell r="E35">
            <v>2</v>
          </cell>
        </row>
        <row r="36">
          <cell r="A36">
            <v>35</v>
          </cell>
          <cell r="B36" t="str">
            <v>Macaco hidráulico 10/5 t</v>
          </cell>
          <cell r="C36" t="str">
            <v>MÊS</v>
          </cell>
          <cell r="D36">
            <v>1.25</v>
          </cell>
          <cell r="E36">
            <v>200</v>
          </cell>
        </row>
        <row r="37">
          <cell r="A37">
            <v>36</v>
          </cell>
          <cell r="B37" t="str">
            <v>Macaco hidráulico 200/100 t</v>
          </cell>
          <cell r="C37" t="str">
            <v>MÊS</v>
          </cell>
          <cell r="D37">
            <v>6.25</v>
          </cell>
          <cell r="E37">
            <v>1000</v>
          </cell>
        </row>
        <row r="38">
          <cell r="A38">
            <v>37</v>
          </cell>
          <cell r="B38" t="str">
            <v>Macaco hidráulico 25 t</v>
          </cell>
          <cell r="C38" t="str">
            <v>MÊS</v>
          </cell>
          <cell r="D38">
            <v>1.875</v>
          </cell>
          <cell r="E38">
            <v>300</v>
          </cell>
        </row>
        <row r="39">
          <cell r="A39">
            <v>38</v>
          </cell>
          <cell r="B39" t="str">
            <v>Macaco hidráulico 50 t</v>
          </cell>
          <cell r="C39" t="str">
            <v>MÊS</v>
          </cell>
          <cell r="D39">
            <v>3.125</v>
          </cell>
          <cell r="E39">
            <v>500</v>
          </cell>
        </row>
        <row r="40">
          <cell r="A40">
            <v>39</v>
          </cell>
          <cell r="B40" t="str">
            <v>Máquina de solda</v>
          </cell>
          <cell r="C40" t="str">
            <v>MÊS</v>
          </cell>
          <cell r="D40">
            <v>0.8125</v>
          </cell>
          <cell r="E40">
            <v>130</v>
          </cell>
        </row>
        <row r="41">
          <cell r="A41">
            <v>40</v>
          </cell>
          <cell r="B41" t="str">
            <v>Máquina de solda TIG</v>
          </cell>
          <cell r="C41" t="str">
            <v>MÊS</v>
          </cell>
          <cell r="D41">
            <v>1.875</v>
          </cell>
          <cell r="E41">
            <v>300</v>
          </cell>
        </row>
        <row r="42">
          <cell r="A42">
            <v>41</v>
          </cell>
          <cell r="B42" t="str">
            <v>Nível otico</v>
          </cell>
          <cell r="C42" t="str">
            <v>MÊS</v>
          </cell>
          <cell r="D42">
            <v>0.9375</v>
          </cell>
          <cell r="E42">
            <v>150</v>
          </cell>
        </row>
        <row r="43">
          <cell r="A43">
            <v>42</v>
          </cell>
          <cell r="B43" t="str">
            <v>Painel de distrib/alimentação</v>
          </cell>
          <cell r="C43" t="str">
            <v>MÊS</v>
          </cell>
          <cell r="D43">
            <v>0.625</v>
          </cell>
          <cell r="E43">
            <v>100</v>
          </cell>
        </row>
        <row r="44">
          <cell r="A44">
            <v>43</v>
          </cell>
          <cell r="B44" t="str">
            <v>Relógio comparador</v>
          </cell>
          <cell r="C44" t="str">
            <v>MÊS</v>
          </cell>
          <cell r="D44">
            <v>0.75</v>
          </cell>
          <cell r="E44">
            <v>120</v>
          </cell>
        </row>
        <row r="45">
          <cell r="A45">
            <v>44</v>
          </cell>
          <cell r="B45" t="str">
            <v>Retífica elétrica - Ridgid</v>
          </cell>
          <cell r="C45" t="str">
            <v>MÊS</v>
          </cell>
          <cell r="D45">
            <v>5</v>
          </cell>
          <cell r="E45">
            <v>800</v>
          </cell>
        </row>
        <row r="46">
          <cell r="A46">
            <v>45</v>
          </cell>
          <cell r="B46" t="str">
            <v>Rosqueadeira elétrica Ridgid</v>
          </cell>
          <cell r="C46" t="str">
            <v>H</v>
          </cell>
          <cell r="E46">
            <v>1000</v>
          </cell>
        </row>
        <row r="47">
          <cell r="A47">
            <v>46</v>
          </cell>
          <cell r="B47" t="str">
            <v>Serra elétrica - franho</v>
          </cell>
          <cell r="C47" t="str">
            <v>MÊS</v>
          </cell>
          <cell r="D47">
            <v>0.9375</v>
          </cell>
          <cell r="E47">
            <v>150</v>
          </cell>
        </row>
        <row r="48">
          <cell r="A48">
            <v>47</v>
          </cell>
          <cell r="B48" t="str">
            <v>Serra elétrica - policorte</v>
          </cell>
          <cell r="C48" t="str">
            <v>MÊS</v>
          </cell>
          <cell r="D48">
            <v>0.9375</v>
          </cell>
          <cell r="E48">
            <v>150</v>
          </cell>
        </row>
        <row r="49">
          <cell r="A49">
            <v>48</v>
          </cell>
          <cell r="B49" t="str">
            <v>Talha de corrente 10 t</v>
          </cell>
          <cell r="C49" t="str">
            <v>MÊS</v>
          </cell>
          <cell r="D49">
            <v>3.125</v>
          </cell>
          <cell r="E49">
            <v>500</v>
          </cell>
        </row>
        <row r="50">
          <cell r="A50">
            <v>49</v>
          </cell>
          <cell r="B50" t="str">
            <v>Talha elétrica - 1 t</v>
          </cell>
          <cell r="C50" t="str">
            <v>MÊS</v>
          </cell>
          <cell r="D50">
            <v>7.5</v>
          </cell>
          <cell r="E50">
            <v>1200</v>
          </cell>
        </row>
        <row r="51">
          <cell r="A51">
            <v>50</v>
          </cell>
          <cell r="B51" t="str">
            <v>Talha manual 1 a 5 t</v>
          </cell>
          <cell r="C51" t="str">
            <v>MÊS</v>
          </cell>
          <cell r="D51">
            <v>0.75</v>
          </cell>
          <cell r="E51">
            <v>120</v>
          </cell>
        </row>
        <row r="52">
          <cell r="A52">
            <v>51</v>
          </cell>
          <cell r="B52" t="str">
            <v>Tartaruga 100 t</v>
          </cell>
          <cell r="C52" t="str">
            <v>MÊS</v>
          </cell>
          <cell r="D52">
            <v>2.25</v>
          </cell>
          <cell r="E52">
            <v>360</v>
          </cell>
        </row>
        <row r="53">
          <cell r="A53">
            <v>52</v>
          </cell>
          <cell r="B53" t="str">
            <v>Tartaruga 50 t</v>
          </cell>
          <cell r="C53" t="str">
            <v>MÊS</v>
          </cell>
          <cell r="D53">
            <v>0.9375</v>
          </cell>
          <cell r="E53">
            <v>150</v>
          </cell>
        </row>
        <row r="54">
          <cell r="A54">
            <v>53</v>
          </cell>
          <cell r="B54" t="str">
            <v>Teodolito</v>
          </cell>
          <cell r="C54" t="str">
            <v>MÊS</v>
          </cell>
          <cell r="D54">
            <v>3.75</v>
          </cell>
          <cell r="E54">
            <v>600</v>
          </cell>
        </row>
        <row r="55">
          <cell r="A55">
            <v>54</v>
          </cell>
          <cell r="B55" t="str">
            <v>Tifor 2 t c/ cabo</v>
          </cell>
          <cell r="C55" t="str">
            <v>MÊS</v>
          </cell>
          <cell r="D55">
            <v>1.25</v>
          </cell>
          <cell r="E55">
            <v>200</v>
          </cell>
        </row>
        <row r="56">
          <cell r="A56">
            <v>55</v>
          </cell>
          <cell r="B56" t="str">
            <v>Tifor com freio 3 t c/ cabo</v>
          </cell>
          <cell r="C56" t="str">
            <v>MÊS</v>
          </cell>
          <cell r="D56">
            <v>3.125</v>
          </cell>
          <cell r="E56">
            <v>500</v>
          </cell>
        </row>
        <row r="57">
          <cell r="A57">
            <v>56</v>
          </cell>
          <cell r="B57" t="str">
            <v>Torno Tripê</v>
          </cell>
          <cell r="C57" t="str">
            <v>MÊS</v>
          </cell>
          <cell r="D57">
            <v>6.25</v>
          </cell>
          <cell r="E57">
            <v>1000</v>
          </cell>
        </row>
        <row r="58">
          <cell r="A58">
            <v>57</v>
          </cell>
          <cell r="B58" t="str">
            <v>Torquimetro</v>
          </cell>
          <cell r="C58" t="str">
            <v>MÊS</v>
          </cell>
          <cell r="D58">
            <v>1.5625</v>
          </cell>
          <cell r="E58">
            <v>250</v>
          </cell>
        </row>
      </sheetData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GULARIZAÇÃO "/>
      <sheetName val="EXECUÇÃO SUB BASE"/>
      <sheetName val="EXECUÇÃO BASE 50%"/>
      <sheetName val="IMPRIMAÇÃO"/>
      <sheetName val="TRATAMENTO"/>
      <sheetName val="FINANCEIRA "/>
      <sheetName val="Gerenciamento Custos"/>
      <sheetName val="Receita"/>
      <sheetName val="Transportes "/>
      <sheetName val="SUBEMPREITEIROS"/>
      <sheetName val="Terraplenagem"/>
      <sheetName val="Pavimentação"/>
      <sheetName val="Equipamentos diretos"/>
      <sheetName val="Mão de obra direta"/>
      <sheetName val="Materiais diretos"/>
      <sheetName val="Tab_MOD"/>
      <sheetName val="Alug. equip"/>
      <sheetName val="Equipamentos"/>
      <sheetName val="Mão de obra Indireta"/>
      <sheetName val="Tab_MOI"/>
      <sheetName val="Custo Indire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-Bm 8"/>
      <sheetName val="Bm 8"/>
      <sheetName val="Rede 8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composições"/>
      <sheetName val="fornecedores"/>
      <sheetName val="MAT"/>
      <sheetName val="Cronograma"/>
      <sheetName val="Listagem"/>
      <sheetName val="Plan1"/>
    </sheetNames>
    <sheetDataSet>
      <sheetData sheetId="0"/>
      <sheetData sheetId="1"/>
      <sheetData sheetId="2"/>
      <sheetData sheetId="3">
        <row r="3">
          <cell r="A3">
            <v>1000</v>
          </cell>
          <cell r="B3" t="str">
            <v>MÃO DE OBRA ASSALARIADA</v>
          </cell>
        </row>
        <row r="4">
          <cell r="A4">
            <v>101</v>
          </cell>
          <cell r="B4" t="str">
            <v>Pedreiro</v>
          </cell>
          <cell r="C4" t="str">
            <v>h</v>
          </cell>
          <cell r="D4">
            <v>2.004</v>
          </cell>
          <cell r="E4">
            <v>1.67</v>
          </cell>
        </row>
        <row r="5">
          <cell r="A5">
            <v>102</v>
          </cell>
          <cell r="B5" t="str">
            <v>Servente</v>
          </cell>
          <cell r="C5" t="str">
            <v>h</v>
          </cell>
          <cell r="D5">
            <v>1.296</v>
          </cell>
          <cell r="E5">
            <v>1.08</v>
          </cell>
        </row>
        <row r="6">
          <cell r="A6">
            <v>103</v>
          </cell>
          <cell r="B6" t="str">
            <v>Carpinteiro</v>
          </cell>
          <cell r="C6" t="str">
            <v>h</v>
          </cell>
          <cell r="D6">
            <v>2.004</v>
          </cell>
          <cell r="E6">
            <v>1.67</v>
          </cell>
        </row>
        <row r="7">
          <cell r="A7">
            <v>104</v>
          </cell>
          <cell r="B7" t="str">
            <v>Bombeiro</v>
          </cell>
          <cell r="C7" t="str">
            <v>h</v>
          </cell>
          <cell r="D7">
            <v>2.004</v>
          </cell>
          <cell r="E7">
            <v>1.67</v>
          </cell>
        </row>
        <row r="8">
          <cell r="A8">
            <v>105</v>
          </cell>
          <cell r="B8" t="str">
            <v>Eletricista</v>
          </cell>
          <cell r="C8" t="str">
            <v>h</v>
          </cell>
          <cell r="D8">
            <v>2.004</v>
          </cell>
          <cell r="E8">
            <v>1.67</v>
          </cell>
        </row>
        <row r="9">
          <cell r="A9">
            <v>106</v>
          </cell>
          <cell r="B9" t="str">
            <v>Armador</v>
          </cell>
          <cell r="C9" t="str">
            <v>kg</v>
          </cell>
          <cell r="D9">
            <v>0.36</v>
          </cell>
          <cell r="E9">
            <v>0.3</v>
          </cell>
        </row>
        <row r="10">
          <cell r="A10">
            <v>107</v>
          </cell>
          <cell r="B10" t="str">
            <v>Maquinista</v>
          </cell>
          <cell r="C10" t="str">
            <v>h</v>
          </cell>
          <cell r="D10">
            <v>1.776</v>
          </cell>
          <cell r="E10">
            <v>1.48</v>
          </cell>
        </row>
        <row r="11">
          <cell r="A11">
            <v>108</v>
          </cell>
          <cell r="B11" t="str">
            <v>Montador</v>
          </cell>
          <cell r="C11" t="str">
            <v>h</v>
          </cell>
          <cell r="D11">
            <v>1.776</v>
          </cell>
          <cell r="E11">
            <v>1.48</v>
          </cell>
        </row>
        <row r="12">
          <cell r="A12">
            <v>109</v>
          </cell>
          <cell r="B12" t="str">
            <v>Ferreiro</v>
          </cell>
          <cell r="C12" t="str">
            <v>h</v>
          </cell>
          <cell r="D12">
            <v>1.776</v>
          </cell>
          <cell r="E12">
            <v>1.48</v>
          </cell>
        </row>
        <row r="13">
          <cell r="A13">
            <v>110</v>
          </cell>
          <cell r="B13" t="str">
            <v>Ajudante</v>
          </cell>
          <cell r="C13" t="str">
            <v>h</v>
          </cell>
          <cell r="D13">
            <v>1.296</v>
          </cell>
          <cell r="E13">
            <v>1.08</v>
          </cell>
        </row>
        <row r="14">
          <cell r="A14">
            <v>111</v>
          </cell>
          <cell r="B14" t="str">
            <v>Pintor</v>
          </cell>
          <cell r="C14" t="str">
            <v>h</v>
          </cell>
          <cell r="D14">
            <v>1.9320000000000002</v>
          </cell>
          <cell r="E14">
            <v>1.61</v>
          </cell>
        </row>
        <row r="15">
          <cell r="A15">
            <v>112</v>
          </cell>
          <cell r="B15" t="str">
            <v>Telhadista</v>
          </cell>
          <cell r="C15" t="str">
            <v>h</v>
          </cell>
          <cell r="D15">
            <v>2.004</v>
          </cell>
          <cell r="E15">
            <v>1.67</v>
          </cell>
        </row>
        <row r="17">
          <cell r="A17">
            <v>1500</v>
          </cell>
          <cell r="B17" t="str">
            <v>MÃO DE OBRA EMPREITADA</v>
          </cell>
        </row>
        <row r="18">
          <cell r="A18">
            <v>150</v>
          </cell>
          <cell r="B18" t="str">
            <v>Empreitada alvenaria</v>
          </cell>
          <cell r="C18" t="str">
            <v>m2</v>
          </cell>
          <cell r="D18">
            <v>3</v>
          </cell>
          <cell r="E18">
            <v>2</v>
          </cell>
        </row>
        <row r="19">
          <cell r="A19">
            <v>152</v>
          </cell>
          <cell r="B19" t="str">
            <v>Empreitada chapisco interno</v>
          </cell>
          <cell r="C19" t="str">
            <v>m2</v>
          </cell>
          <cell r="D19">
            <v>0.84</v>
          </cell>
          <cell r="E19">
            <v>0.77</v>
          </cell>
        </row>
        <row r="20">
          <cell r="A20">
            <v>154</v>
          </cell>
          <cell r="B20" t="str">
            <v>Empreitada chapisco no jaú</v>
          </cell>
          <cell r="C20" t="str">
            <v>m2</v>
          </cell>
          <cell r="D20">
            <v>0.96000000000000008</v>
          </cell>
          <cell r="E20">
            <v>0.88000000000000012</v>
          </cell>
        </row>
        <row r="21">
          <cell r="A21">
            <v>155</v>
          </cell>
          <cell r="B21" t="str">
            <v>Empreiteiro assentamento de pisos c/ encargos</v>
          </cell>
          <cell r="C21" t="str">
            <v>m2</v>
          </cell>
          <cell r="D21">
            <v>7.2</v>
          </cell>
          <cell r="E21">
            <v>6.6000000000000005</v>
          </cell>
        </row>
        <row r="22">
          <cell r="A22">
            <v>156</v>
          </cell>
          <cell r="B22" t="str">
            <v>Empreitada emboço interno</v>
          </cell>
          <cell r="C22" t="str">
            <v>m2</v>
          </cell>
          <cell r="D22">
            <v>2.4</v>
          </cell>
          <cell r="E22">
            <v>2.2000000000000002</v>
          </cell>
        </row>
        <row r="23">
          <cell r="A23">
            <v>158</v>
          </cell>
          <cell r="B23" t="str">
            <v>Empreitada emboço e chapisco no jaú</v>
          </cell>
          <cell r="C23" t="str">
            <v>m2</v>
          </cell>
          <cell r="D23">
            <v>6</v>
          </cell>
          <cell r="E23">
            <v>5.5</v>
          </cell>
        </row>
        <row r="24">
          <cell r="A24">
            <v>160</v>
          </cell>
          <cell r="B24" t="str">
            <v>Empreitada contrapiso</v>
          </cell>
          <cell r="C24" t="str">
            <v>m2</v>
          </cell>
          <cell r="D24">
            <v>3</v>
          </cell>
          <cell r="E24">
            <v>2.75</v>
          </cell>
        </row>
        <row r="25">
          <cell r="A25">
            <v>162</v>
          </cell>
          <cell r="B25" t="str">
            <v>Empreitada pisos cerâmicos</v>
          </cell>
          <cell r="C25" t="str">
            <v>m2</v>
          </cell>
          <cell r="D25">
            <v>4.8</v>
          </cell>
          <cell r="E25">
            <v>4.4000000000000004</v>
          </cell>
        </row>
        <row r="26">
          <cell r="A26">
            <v>164</v>
          </cell>
          <cell r="B26" t="str">
            <v>Empreitada revestimentos paredes internas</v>
          </cell>
          <cell r="C26" t="str">
            <v>m2</v>
          </cell>
          <cell r="D26">
            <v>4.8</v>
          </cell>
          <cell r="E26">
            <v>4.4000000000000004</v>
          </cell>
        </row>
        <row r="27">
          <cell r="A27">
            <v>166</v>
          </cell>
          <cell r="B27" t="str">
            <v>Empreitada assentamento de aduelas</v>
          </cell>
          <cell r="C27" t="str">
            <v>unid.</v>
          </cell>
          <cell r="D27">
            <v>7.2</v>
          </cell>
          <cell r="E27">
            <v>6.6000000000000005</v>
          </cell>
        </row>
        <row r="28">
          <cell r="A28">
            <v>167</v>
          </cell>
          <cell r="B28" t="str">
            <v>Empreitada assentamento de esquadria de madeira</v>
          </cell>
          <cell r="C28" t="str">
            <v>unid.</v>
          </cell>
          <cell r="D28">
            <v>12</v>
          </cell>
          <cell r="E28">
            <v>11</v>
          </cell>
        </row>
        <row r="29">
          <cell r="A29">
            <v>168</v>
          </cell>
          <cell r="B29" t="str">
            <v>Empreitada pisos de granito/mármore/ardósia</v>
          </cell>
          <cell r="C29" t="str">
            <v>m2</v>
          </cell>
          <cell r="D29">
            <v>9.6</v>
          </cell>
          <cell r="E29">
            <v>8.8000000000000007</v>
          </cell>
        </row>
        <row r="30">
          <cell r="A30">
            <v>169</v>
          </cell>
          <cell r="B30" t="str">
            <v>Empreitada revestimento externo cerâmica 10x10</v>
          </cell>
          <cell r="C30" t="str">
            <v>m2</v>
          </cell>
          <cell r="D30">
            <v>6</v>
          </cell>
          <cell r="E30">
            <v>5.5</v>
          </cell>
        </row>
        <row r="31">
          <cell r="A31">
            <v>170</v>
          </cell>
          <cell r="B31" t="str">
            <v>Empreitada revestimento externo granito</v>
          </cell>
          <cell r="C31" t="str">
            <v>m2</v>
          </cell>
          <cell r="D31">
            <v>14.4</v>
          </cell>
          <cell r="E31">
            <v>13.200000000000001</v>
          </cell>
        </row>
        <row r="32">
          <cell r="A32">
            <v>171</v>
          </cell>
          <cell r="B32" t="str">
            <v>Empreitada assentamento de soleira ou chapim em granito</v>
          </cell>
          <cell r="C32" t="str">
            <v>ml</v>
          </cell>
          <cell r="D32">
            <v>6</v>
          </cell>
          <cell r="E32">
            <v>5.5</v>
          </cell>
        </row>
        <row r="33">
          <cell r="A33">
            <v>180</v>
          </cell>
          <cell r="B33" t="str">
            <v>Empreitada pintura de paredes internas 2 demãos</v>
          </cell>
          <cell r="C33" t="str">
            <v>m2</v>
          </cell>
          <cell r="D33">
            <v>3.6</v>
          </cell>
          <cell r="E33">
            <v>3.3000000000000003</v>
          </cell>
        </row>
        <row r="36">
          <cell r="A36">
            <v>199</v>
          </cell>
          <cell r="B36" t="str">
            <v>Leis Sociais = 125,8% sobre mão-de-obra</v>
          </cell>
          <cell r="D36">
            <v>1.2060440000000001</v>
          </cell>
          <cell r="E36">
            <v>1.2060440000000001</v>
          </cell>
        </row>
        <row r="38">
          <cell r="A38">
            <v>2000</v>
          </cell>
          <cell r="B38" t="str">
            <v>INSUMOS BÁSICOS</v>
          </cell>
        </row>
        <row r="40">
          <cell r="A40">
            <v>201</v>
          </cell>
          <cell r="B40" t="str">
            <v>Cimento</v>
          </cell>
          <cell r="C40" t="str">
            <v>kg</v>
          </cell>
          <cell r="D40">
            <v>0.3</v>
          </cell>
          <cell r="E40">
            <v>0.27500000000000002</v>
          </cell>
        </row>
        <row r="41">
          <cell r="A41">
            <v>202</v>
          </cell>
          <cell r="B41" t="str">
            <v>Areia úmida</v>
          </cell>
          <cell r="C41" t="str">
            <v>m3</v>
          </cell>
          <cell r="D41">
            <v>0</v>
          </cell>
          <cell r="E41">
            <v>0</v>
          </cell>
        </row>
        <row r="42">
          <cell r="A42">
            <v>203</v>
          </cell>
          <cell r="B42" t="str">
            <v>Brita 1/2</v>
          </cell>
          <cell r="C42" t="str">
            <v>m3</v>
          </cell>
          <cell r="D42">
            <v>24</v>
          </cell>
          <cell r="E42">
            <v>22</v>
          </cell>
        </row>
        <row r="43">
          <cell r="A43">
            <v>204</v>
          </cell>
          <cell r="B43" t="str">
            <v>Cal virgem em pó</v>
          </cell>
          <cell r="C43" t="str">
            <v>kg</v>
          </cell>
          <cell r="D43">
            <v>0.12000000000000001</v>
          </cell>
          <cell r="E43">
            <v>0.11000000000000001</v>
          </cell>
        </row>
        <row r="44">
          <cell r="A44">
            <v>205</v>
          </cell>
          <cell r="B44" t="str">
            <v>Cal hidratada</v>
          </cell>
          <cell r="C44" t="str">
            <v>kg</v>
          </cell>
          <cell r="D44">
            <v>0.18</v>
          </cell>
          <cell r="E44">
            <v>0.16500000000000001</v>
          </cell>
        </row>
        <row r="45">
          <cell r="A45">
            <v>206</v>
          </cell>
          <cell r="B45" t="str">
            <v>Impermeabilizante Vedacit</v>
          </cell>
          <cell r="C45" t="str">
            <v>l</v>
          </cell>
          <cell r="D45">
            <v>2.0533333333333337</v>
          </cell>
          <cell r="E45">
            <v>1.8822222222222225</v>
          </cell>
        </row>
        <row r="46">
          <cell r="A46">
            <v>207</v>
          </cell>
          <cell r="B46" t="str">
            <v>Cimentcola Quartzolit</v>
          </cell>
          <cell r="C46" t="str">
            <v>kg</v>
          </cell>
          <cell r="D46">
            <v>0.372</v>
          </cell>
          <cell r="E46">
            <v>0.34100000000000003</v>
          </cell>
        </row>
        <row r="47">
          <cell r="A47">
            <v>208</v>
          </cell>
          <cell r="B47" t="str">
            <v>Supercimentcola Quarzolite</v>
          </cell>
          <cell r="C47" t="str">
            <v>kg</v>
          </cell>
          <cell r="D47">
            <v>0.75600000000000001</v>
          </cell>
          <cell r="E47">
            <v>0.69300000000000006</v>
          </cell>
        </row>
        <row r="48">
          <cell r="A48">
            <v>209</v>
          </cell>
          <cell r="B48" t="str">
            <v>Cimento branco</v>
          </cell>
          <cell r="C48" t="str">
            <v>kg</v>
          </cell>
          <cell r="D48">
            <v>1.56</v>
          </cell>
          <cell r="E48">
            <v>1.4300000000000002</v>
          </cell>
        </row>
        <row r="49">
          <cell r="A49">
            <v>210</v>
          </cell>
          <cell r="B49" t="str">
            <v>Prego 18x24</v>
          </cell>
          <cell r="C49" t="str">
            <v>kg</v>
          </cell>
          <cell r="D49">
            <v>2.64</v>
          </cell>
          <cell r="E49">
            <v>2.4200000000000004</v>
          </cell>
        </row>
        <row r="50">
          <cell r="A50">
            <v>211</v>
          </cell>
          <cell r="B50" t="str">
            <v>tábua de pinho 1x12"</v>
          </cell>
          <cell r="C50" t="str">
            <v>m2</v>
          </cell>
          <cell r="D50">
            <v>8.16</v>
          </cell>
          <cell r="E50">
            <v>7.48</v>
          </cell>
        </row>
        <row r="51">
          <cell r="A51">
            <v>212</v>
          </cell>
          <cell r="B51" t="str">
            <v>tábua de pinho 1x9"</v>
          </cell>
          <cell r="C51" t="str">
            <v>m2</v>
          </cell>
          <cell r="D51">
            <v>8.16</v>
          </cell>
          <cell r="E51">
            <v>7.48</v>
          </cell>
        </row>
        <row r="52">
          <cell r="A52">
            <v>213</v>
          </cell>
          <cell r="B52" t="str">
            <v>Sarrafo de pinho 10x2,5cm</v>
          </cell>
          <cell r="C52" t="str">
            <v>m</v>
          </cell>
          <cell r="D52">
            <v>1.02</v>
          </cell>
          <cell r="E52">
            <v>0.93500000000000005</v>
          </cell>
        </row>
        <row r="53">
          <cell r="A53">
            <v>214</v>
          </cell>
          <cell r="B53" t="str">
            <v>pontalete de pinho 3x3"</v>
          </cell>
          <cell r="C53" t="str">
            <v>m</v>
          </cell>
          <cell r="D53">
            <v>1.8</v>
          </cell>
          <cell r="E53">
            <v>1.6500000000000001</v>
          </cell>
        </row>
        <row r="54">
          <cell r="A54">
            <v>215</v>
          </cell>
          <cell r="B54" t="str">
            <v>Viga de peroba 6x12cm</v>
          </cell>
          <cell r="C54" t="str">
            <v>m</v>
          </cell>
          <cell r="D54">
            <v>4.5599999999999996</v>
          </cell>
          <cell r="E54">
            <v>4.18</v>
          </cell>
        </row>
        <row r="55">
          <cell r="A55">
            <v>216</v>
          </cell>
          <cell r="B55" t="str">
            <v>Chapa de compensado resinado 10mm</v>
          </cell>
          <cell r="C55" t="str">
            <v>m2</v>
          </cell>
          <cell r="D55">
            <v>18</v>
          </cell>
          <cell r="E55">
            <v>16.5</v>
          </cell>
        </row>
        <row r="56">
          <cell r="A56">
            <v>217</v>
          </cell>
          <cell r="B56" t="str">
            <v>Madeira</v>
          </cell>
          <cell r="C56" t="str">
            <v>m3</v>
          </cell>
          <cell r="D56">
            <v>300</v>
          </cell>
          <cell r="E56">
            <v>275</v>
          </cell>
        </row>
        <row r="57">
          <cell r="A57">
            <v>218</v>
          </cell>
          <cell r="B57" t="str">
            <v>Chumbador 3/8"</v>
          </cell>
          <cell r="C57" t="str">
            <v>un</v>
          </cell>
          <cell r="D57">
            <v>0.24000000000000002</v>
          </cell>
          <cell r="E57">
            <v>0.22000000000000003</v>
          </cell>
        </row>
        <row r="58">
          <cell r="A58">
            <v>219</v>
          </cell>
          <cell r="B58" t="str">
            <v>Aço CA-50 12,5mm</v>
          </cell>
          <cell r="C58" t="str">
            <v>kg</v>
          </cell>
          <cell r="D58">
            <v>1.8720000000000001</v>
          </cell>
          <cell r="E58">
            <v>1.7160000000000002</v>
          </cell>
        </row>
        <row r="59">
          <cell r="A59">
            <v>220</v>
          </cell>
          <cell r="B59" t="str">
            <v>Aço CA-50 10mm</v>
          </cell>
          <cell r="C59" t="str">
            <v>kg</v>
          </cell>
          <cell r="D59">
            <v>1.7412698412698413</v>
          </cell>
          <cell r="E59">
            <v>1.5961640211640213</v>
          </cell>
        </row>
        <row r="60">
          <cell r="A60">
            <v>221</v>
          </cell>
          <cell r="B60" t="str">
            <v>Aço CA-50 8mm</v>
          </cell>
          <cell r="C60" t="str">
            <v>kg</v>
          </cell>
          <cell r="D60">
            <v>1.875</v>
          </cell>
          <cell r="E60">
            <v>1.7187500000000002</v>
          </cell>
        </row>
        <row r="61">
          <cell r="A61">
            <v>222</v>
          </cell>
          <cell r="B61" t="str">
            <v>Aço CA-50 6,3mm</v>
          </cell>
          <cell r="C61" t="str">
            <v>kg</v>
          </cell>
          <cell r="D61">
            <v>1.8720000000000001</v>
          </cell>
          <cell r="E61">
            <v>1.7160000000000002</v>
          </cell>
        </row>
        <row r="62">
          <cell r="A62">
            <v>223</v>
          </cell>
          <cell r="B62" t="str">
            <v>Aço CA-50 5mm</v>
          </cell>
          <cell r="C62" t="str">
            <v>kg</v>
          </cell>
          <cell r="D62">
            <v>1.875</v>
          </cell>
          <cell r="E62">
            <v>1.7187500000000002</v>
          </cell>
        </row>
        <row r="63">
          <cell r="A63">
            <v>224</v>
          </cell>
          <cell r="B63" t="str">
            <v>Aço CA-50 4,2mm</v>
          </cell>
          <cell r="C63" t="str">
            <v>kg</v>
          </cell>
          <cell r="D63">
            <v>2.0793893129770993</v>
          </cell>
          <cell r="E63">
            <v>1.9061068702290076</v>
          </cell>
        </row>
        <row r="64">
          <cell r="A64">
            <v>225</v>
          </cell>
          <cell r="B64" t="str">
            <v>Aço CA-60 4,2mm</v>
          </cell>
          <cell r="C64" t="str">
            <v>kg</v>
          </cell>
          <cell r="D64">
            <v>2.0793893129770993</v>
          </cell>
          <cell r="E64">
            <v>1.9061068702290076</v>
          </cell>
        </row>
        <row r="65">
          <cell r="A65">
            <v>226</v>
          </cell>
          <cell r="B65" t="str">
            <v>Arame galvanizado</v>
          </cell>
          <cell r="C65" t="str">
            <v>kg</v>
          </cell>
          <cell r="D65">
            <v>1.9200000000000002</v>
          </cell>
          <cell r="E65">
            <v>1.7600000000000002</v>
          </cell>
        </row>
        <row r="66">
          <cell r="A66">
            <v>227</v>
          </cell>
          <cell r="B66" t="str">
            <v>Arame recozido</v>
          </cell>
          <cell r="C66" t="str">
            <v>kg</v>
          </cell>
          <cell r="D66">
            <v>3.6</v>
          </cell>
          <cell r="E66">
            <v>3.3000000000000003</v>
          </cell>
        </row>
        <row r="67">
          <cell r="A67">
            <v>230</v>
          </cell>
          <cell r="B67" t="str">
            <v>Tijolo 9x19x28</v>
          </cell>
          <cell r="C67" t="str">
            <v>un</v>
          </cell>
          <cell r="D67">
            <v>0.18</v>
          </cell>
          <cell r="E67">
            <v>0.16500000000000001</v>
          </cell>
        </row>
        <row r="68">
          <cell r="A68">
            <v>231</v>
          </cell>
          <cell r="B68" t="str">
            <v>Tijolo 09x19x19</v>
          </cell>
          <cell r="C68" t="str">
            <v>un</v>
          </cell>
          <cell r="D68">
            <v>0.156</v>
          </cell>
          <cell r="E68">
            <v>0.14300000000000002</v>
          </cell>
        </row>
        <row r="69">
          <cell r="A69">
            <v>232</v>
          </cell>
          <cell r="B69" t="str">
            <v>Tijolo de barro maciço</v>
          </cell>
          <cell r="C69" t="str">
            <v>un</v>
          </cell>
          <cell r="D69">
            <v>0.26400000000000001</v>
          </cell>
          <cell r="E69">
            <v>0.24200000000000002</v>
          </cell>
        </row>
        <row r="70">
          <cell r="A70">
            <v>233</v>
          </cell>
          <cell r="B70" t="str">
            <v>Elemento vazado tipo cobogó</v>
          </cell>
          <cell r="C70" t="str">
            <v>un</v>
          </cell>
          <cell r="D70">
            <v>0.88800000000000001</v>
          </cell>
          <cell r="E70">
            <v>0.81400000000000006</v>
          </cell>
        </row>
        <row r="71">
          <cell r="A71">
            <v>234</v>
          </cell>
          <cell r="B71" t="str">
            <v>Bloco de concreto 10x20x40</v>
          </cell>
          <cell r="C71" t="str">
            <v>un</v>
          </cell>
          <cell r="D71">
            <v>0.42</v>
          </cell>
          <cell r="E71">
            <v>0.38500000000000001</v>
          </cell>
        </row>
        <row r="72">
          <cell r="A72">
            <v>235</v>
          </cell>
          <cell r="B72" t="str">
            <v>Bloco de concreto 15x20x40</v>
          </cell>
          <cell r="C72" t="str">
            <v>un</v>
          </cell>
          <cell r="D72">
            <v>0.6</v>
          </cell>
          <cell r="E72">
            <v>0.55000000000000004</v>
          </cell>
        </row>
        <row r="73">
          <cell r="A73">
            <v>236</v>
          </cell>
          <cell r="B73" t="str">
            <v>Rejunte Quartizolit para revestimento cerâmico</v>
          </cell>
          <cell r="C73" t="str">
            <v>kg</v>
          </cell>
          <cell r="D73">
            <v>1.6320000000000001</v>
          </cell>
          <cell r="E73">
            <v>1.4960000000000002</v>
          </cell>
        </row>
        <row r="74">
          <cell r="A74">
            <v>238</v>
          </cell>
          <cell r="B74" t="str">
            <v>Laje pré-fabricada e=10cm</v>
          </cell>
          <cell r="C74" t="str">
            <v>m2</v>
          </cell>
          <cell r="D74">
            <v>7.2</v>
          </cell>
          <cell r="E74">
            <v>6.6000000000000005</v>
          </cell>
        </row>
        <row r="75">
          <cell r="A75">
            <v>240</v>
          </cell>
          <cell r="B75" t="str">
            <v>Desmoldante para formas</v>
          </cell>
          <cell r="C75" t="str">
            <v>l</v>
          </cell>
          <cell r="D75">
            <v>3.9</v>
          </cell>
          <cell r="E75">
            <v>3.5750000000000002</v>
          </cell>
        </row>
        <row r="76">
          <cell r="A76">
            <v>242</v>
          </cell>
          <cell r="B76" t="str">
            <v>Formas metálicas aluguel</v>
          </cell>
          <cell r="C76" t="str">
            <v>m2</v>
          </cell>
          <cell r="D76">
            <v>0</v>
          </cell>
          <cell r="E76">
            <v>0</v>
          </cell>
        </row>
        <row r="77">
          <cell r="A77">
            <v>244</v>
          </cell>
          <cell r="B77" t="str">
            <v>Escora de eucalipto 3m</v>
          </cell>
          <cell r="C77" t="str">
            <v>un</v>
          </cell>
          <cell r="D77">
            <v>1.2</v>
          </cell>
          <cell r="E77">
            <v>1.1000000000000001</v>
          </cell>
        </row>
        <row r="78">
          <cell r="A78">
            <v>245</v>
          </cell>
          <cell r="B78" t="str">
            <v>Chapa zincada no. 26</v>
          </cell>
          <cell r="C78" t="str">
            <v>chapa</v>
          </cell>
          <cell r="D78">
            <v>15.6</v>
          </cell>
          <cell r="E78">
            <v>14.3</v>
          </cell>
        </row>
        <row r="79">
          <cell r="A79">
            <v>246</v>
          </cell>
          <cell r="B79" t="str">
            <v>Chapa de compensado resinado 12mm</v>
          </cell>
          <cell r="C79" t="str">
            <v>m2</v>
          </cell>
          <cell r="D79">
            <v>9.1320000000000014</v>
          </cell>
          <cell r="E79">
            <v>8.3710000000000004</v>
          </cell>
        </row>
        <row r="80">
          <cell r="A80">
            <v>247</v>
          </cell>
          <cell r="B80" t="str">
            <v>Chapa de compensado resinado 14mm</v>
          </cell>
          <cell r="C80" t="str">
            <v>m2</v>
          </cell>
          <cell r="D80">
            <v>10.404</v>
          </cell>
          <cell r="E80">
            <v>9.5370000000000008</v>
          </cell>
        </row>
        <row r="81">
          <cell r="A81">
            <v>248</v>
          </cell>
          <cell r="B81" t="str">
            <v>Chapa de compensado resinado 12mm</v>
          </cell>
          <cell r="C81" t="str">
            <v>chapa</v>
          </cell>
          <cell r="D81">
            <v>16.2</v>
          </cell>
          <cell r="E81">
            <v>14.850000000000001</v>
          </cell>
        </row>
        <row r="82">
          <cell r="A82">
            <v>249</v>
          </cell>
          <cell r="B82" t="str">
            <v>Chapa de compensado resinado 14mm</v>
          </cell>
          <cell r="C82" t="str">
            <v>chapa</v>
          </cell>
          <cell r="D82">
            <v>31.2</v>
          </cell>
          <cell r="E82">
            <v>28.6</v>
          </cell>
        </row>
        <row r="83">
          <cell r="A83">
            <v>250</v>
          </cell>
          <cell r="B83" t="str">
            <v>Chapa de compensado resinado 10mm</v>
          </cell>
          <cell r="C83" t="str">
            <v>m2</v>
          </cell>
          <cell r="D83">
            <v>7.6859504132231411</v>
          </cell>
          <cell r="E83">
            <v>7.0454545454545459</v>
          </cell>
        </row>
        <row r="84">
          <cell r="A84">
            <v>251</v>
          </cell>
          <cell r="B84" t="str">
            <v>Chapa de compensado resinado 10mm</v>
          </cell>
          <cell r="C84" t="str">
            <v>chapa</v>
          </cell>
          <cell r="D84">
            <v>18.600000000000001</v>
          </cell>
          <cell r="E84">
            <v>17.05</v>
          </cell>
        </row>
        <row r="85">
          <cell r="A85">
            <v>252</v>
          </cell>
          <cell r="B85" t="str">
            <v>Areia média</v>
          </cell>
          <cell r="C85" t="str">
            <v>m3</v>
          </cell>
          <cell r="D85">
            <v>27.6</v>
          </cell>
          <cell r="E85">
            <v>25.3</v>
          </cell>
        </row>
        <row r="86">
          <cell r="A86">
            <v>253</v>
          </cell>
          <cell r="B86" t="str">
            <v>Brita 3/4</v>
          </cell>
          <cell r="C86" t="str">
            <v>m3</v>
          </cell>
          <cell r="D86">
            <v>27.6</v>
          </cell>
          <cell r="E86">
            <v>25.3</v>
          </cell>
        </row>
        <row r="87">
          <cell r="A87">
            <v>254</v>
          </cell>
          <cell r="B87" t="str">
            <v>Pedra de mão</v>
          </cell>
          <cell r="C87" t="str">
            <v>m3</v>
          </cell>
          <cell r="D87">
            <v>2.52</v>
          </cell>
          <cell r="E87">
            <v>2.3100000000000005</v>
          </cell>
        </row>
        <row r="88">
          <cell r="A88">
            <v>261</v>
          </cell>
          <cell r="B88" t="str">
            <v>tábua de pinho 1x12"</v>
          </cell>
          <cell r="C88" t="str">
            <v>m</v>
          </cell>
          <cell r="D88">
            <v>1.26</v>
          </cell>
          <cell r="E88">
            <v>1.1550000000000002</v>
          </cell>
        </row>
        <row r="89">
          <cell r="A89">
            <v>262</v>
          </cell>
          <cell r="B89" t="str">
            <v>tábua de pinho 1x15cm</v>
          </cell>
          <cell r="C89" t="str">
            <v>m</v>
          </cell>
          <cell r="D89">
            <v>13.44</v>
          </cell>
          <cell r="E89">
            <v>12.32</v>
          </cell>
        </row>
        <row r="90">
          <cell r="A90">
            <v>264</v>
          </cell>
          <cell r="B90" t="str">
            <v>Lambrí de Peroba mica 10x1</v>
          </cell>
          <cell r="C90" t="str">
            <v>m2</v>
          </cell>
          <cell r="D90">
            <v>4.8</v>
          </cell>
          <cell r="E90">
            <v>4.4000000000000004</v>
          </cell>
        </row>
        <row r="91">
          <cell r="A91">
            <v>266</v>
          </cell>
          <cell r="B91" t="str">
            <v>Placas de gesso pré-fabricadas 60x60</v>
          </cell>
          <cell r="C91" t="str">
            <v>m2</v>
          </cell>
          <cell r="D91">
            <v>0.24000000000000002</v>
          </cell>
          <cell r="E91">
            <v>0.22000000000000003</v>
          </cell>
        </row>
        <row r="92">
          <cell r="A92">
            <v>267</v>
          </cell>
          <cell r="B92" t="str">
            <v>Gesso em pó</v>
          </cell>
          <cell r="C92" t="str">
            <v>kg</v>
          </cell>
          <cell r="D92">
            <v>5.6400000000000006</v>
          </cell>
          <cell r="E92">
            <v>5.1700000000000008</v>
          </cell>
        </row>
        <row r="93">
          <cell r="A93">
            <v>270</v>
          </cell>
          <cell r="B93" t="str">
            <v>Soda cáustica</v>
          </cell>
          <cell r="C93" t="str">
            <v>kg</v>
          </cell>
          <cell r="D93">
            <v>2.16</v>
          </cell>
          <cell r="E93">
            <v>1.9800000000000002</v>
          </cell>
        </row>
        <row r="94">
          <cell r="A94">
            <v>271</v>
          </cell>
          <cell r="B94" t="str">
            <v>Ácido muriático</v>
          </cell>
          <cell r="C94" t="str">
            <v>l</v>
          </cell>
          <cell r="D94">
            <v>3.8999999999999995</v>
          </cell>
          <cell r="E94">
            <v>3.5749999999999997</v>
          </cell>
        </row>
        <row r="95">
          <cell r="A95">
            <v>272</v>
          </cell>
          <cell r="B95" t="str">
            <v>Aguarráz mineral</v>
          </cell>
          <cell r="C95" t="str">
            <v>l</v>
          </cell>
          <cell r="D95">
            <v>0.24000000000000002</v>
          </cell>
          <cell r="E95">
            <v>0.22000000000000003</v>
          </cell>
        </row>
        <row r="96">
          <cell r="A96">
            <v>274</v>
          </cell>
          <cell r="B96" t="str">
            <v>Lixa nº120 para pintura</v>
          </cell>
          <cell r="C96" t="str">
            <v>un</v>
          </cell>
          <cell r="D96">
            <v>1.2</v>
          </cell>
          <cell r="E96">
            <v>1.1000000000000001</v>
          </cell>
        </row>
        <row r="97">
          <cell r="A97">
            <v>275</v>
          </cell>
          <cell r="B97" t="str">
            <v>Caibro 7x4 madeira branca</v>
          </cell>
          <cell r="C97" t="str">
            <v>ml</v>
          </cell>
          <cell r="D97">
            <v>2.52</v>
          </cell>
          <cell r="E97">
            <v>2.3100000000000005</v>
          </cell>
        </row>
        <row r="98">
          <cell r="A98">
            <v>276</v>
          </cell>
          <cell r="B98" t="str">
            <v>Caibro 7x5 Parajú</v>
          </cell>
          <cell r="C98" t="str">
            <v>ml</v>
          </cell>
          <cell r="D98">
            <v>2.2799999999999998</v>
          </cell>
          <cell r="E98">
            <v>2.09</v>
          </cell>
        </row>
        <row r="99">
          <cell r="A99">
            <v>280</v>
          </cell>
          <cell r="B99" t="str">
            <v>Caibro 7x5 Parajú</v>
          </cell>
          <cell r="C99" t="str">
            <v>ml</v>
          </cell>
          <cell r="D99">
            <v>1.32</v>
          </cell>
          <cell r="E99">
            <v>1.2100000000000002</v>
          </cell>
        </row>
        <row r="100">
          <cell r="A100">
            <v>282</v>
          </cell>
          <cell r="B100" t="str">
            <v>Caibro 7x4 madeira branca</v>
          </cell>
          <cell r="C100" t="str">
            <v>ml</v>
          </cell>
          <cell r="D100">
            <v>5.4</v>
          </cell>
          <cell r="E100">
            <v>4.95</v>
          </cell>
        </row>
        <row r="101">
          <cell r="A101">
            <v>286</v>
          </cell>
          <cell r="B101" t="str">
            <v>Telha amianto ondulada 2,44 x 0,50 fibrotex</v>
          </cell>
          <cell r="C101" t="str">
            <v>un</v>
          </cell>
          <cell r="D101">
            <v>6</v>
          </cell>
          <cell r="E101">
            <v>5.5</v>
          </cell>
        </row>
        <row r="102">
          <cell r="A102">
            <v>287</v>
          </cell>
          <cell r="B102" t="str">
            <v>Telha amianto ondulada 1,83 x 1,10</v>
          </cell>
          <cell r="C102" t="str">
            <v>un</v>
          </cell>
          <cell r="D102">
            <v>9.6</v>
          </cell>
          <cell r="E102">
            <v>8.8000000000000007</v>
          </cell>
        </row>
        <row r="103">
          <cell r="A103">
            <v>288</v>
          </cell>
          <cell r="B103" t="str">
            <v>Telha de barro colonial</v>
          </cell>
          <cell r="C103" t="str">
            <v>un</v>
          </cell>
          <cell r="D103">
            <v>0.14399999999999999</v>
          </cell>
          <cell r="E103">
            <v>0.13200000000000001</v>
          </cell>
        </row>
        <row r="104">
          <cell r="A104">
            <v>290</v>
          </cell>
          <cell r="B104" t="str">
            <v>Laje pré-fabricada e=10cm</v>
          </cell>
          <cell r="C104" t="str">
            <v>m2</v>
          </cell>
          <cell r="D104">
            <v>9.36</v>
          </cell>
          <cell r="E104">
            <v>8.58</v>
          </cell>
        </row>
        <row r="105">
          <cell r="A105">
            <v>291</v>
          </cell>
          <cell r="B105" t="str">
            <v>Escora de eucalipto 3m</v>
          </cell>
          <cell r="C105" t="str">
            <v>peça</v>
          </cell>
          <cell r="D105">
            <v>1.2</v>
          </cell>
          <cell r="E105">
            <v>1.1000000000000001</v>
          </cell>
        </row>
        <row r="106">
          <cell r="A106">
            <v>292</v>
          </cell>
          <cell r="B106" t="str">
            <v>Prego 15 x 15</v>
          </cell>
          <cell r="C106" t="str">
            <v>kg</v>
          </cell>
          <cell r="D106">
            <v>3.24</v>
          </cell>
          <cell r="E106">
            <v>2.9700000000000006</v>
          </cell>
        </row>
        <row r="111">
          <cell r="A111">
            <v>3000</v>
          </cell>
          <cell r="B111" t="str">
            <v>PISOS E REVESTIMENTOS</v>
          </cell>
        </row>
        <row r="112">
          <cell r="A112">
            <v>301</v>
          </cell>
          <cell r="B112" t="str">
            <v>Azulejo branco 15x15</v>
          </cell>
          <cell r="C112" t="str">
            <v>m2</v>
          </cell>
          <cell r="D112">
            <v>0</v>
          </cell>
        </row>
        <row r="113">
          <cell r="A113">
            <v>302</v>
          </cell>
          <cell r="B113" t="str">
            <v>Azulejo de cor 15x15</v>
          </cell>
          <cell r="C113" t="str">
            <v>m2</v>
          </cell>
          <cell r="D113">
            <v>0</v>
          </cell>
        </row>
        <row r="114">
          <cell r="A114">
            <v>304</v>
          </cell>
          <cell r="B114" t="str">
            <v>Ladrilho hidráulico 1 cor</v>
          </cell>
          <cell r="C114" t="str">
            <v>m2</v>
          </cell>
          <cell r="D114">
            <v>0</v>
          </cell>
        </row>
        <row r="115">
          <cell r="A115">
            <v>305</v>
          </cell>
          <cell r="B115" t="str">
            <v>Ladrilho hidráulico 2 cores</v>
          </cell>
          <cell r="C115" t="str">
            <v>m2</v>
          </cell>
          <cell r="D115">
            <v>0</v>
          </cell>
        </row>
        <row r="116">
          <cell r="A116">
            <v>306</v>
          </cell>
          <cell r="B116" t="str">
            <v>Lajota cerâmica 32x32cm</v>
          </cell>
          <cell r="C116" t="str">
            <v>m2</v>
          </cell>
          <cell r="D116">
            <v>0</v>
          </cell>
        </row>
        <row r="117">
          <cell r="A117">
            <v>308</v>
          </cell>
          <cell r="B117" t="str">
            <v>Cerâmica vermelha 12x24cm</v>
          </cell>
          <cell r="C117" t="str">
            <v>m2</v>
          </cell>
          <cell r="D117">
            <v>0</v>
          </cell>
        </row>
        <row r="118">
          <cell r="A118">
            <v>310</v>
          </cell>
          <cell r="B118" t="str">
            <v>Ardósia 40x40cm</v>
          </cell>
          <cell r="C118" t="str">
            <v>m2</v>
          </cell>
          <cell r="D118">
            <v>7.2</v>
          </cell>
          <cell r="E118">
            <v>6.6000000000000005</v>
          </cell>
        </row>
        <row r="119">
          <cell r="A119">
            <v>311</v>
          </cell>
          <cell r="B119" t="str">
            <v>Cerâmica 10x10</v>
          </cell>
          <cell r="C119" t="str">
            <v>m2</v>
          </cell>
          <cell r="D119">
            <v>10.68</v>
          </cell>
          <cell r="E119">
            <v>9.7900000000000009</v>
          </cell>
        </row>
        <row r="120">
          <cell r="A120">
            <v>312</v>
          </cell>
          <cell r="B120" t="str">
            <v>Cerâmica 40x40</v>
          </cell>
          <cell r="C120" t="str">
            <v>m2</v>
          </cell>
          <cell r="D120">
            <v>16.164000000000001</v>
          </cell>
          <cell r="E120">
            <v>14.817000000000002</v>
          </cell>
        </row>
        <row r="121">
          <cell r="A121">
            <v>313</v>
          </cell>
          <cell r="B121" t="str">
            <v>Cerâmica 30x30</v>
          </cell>
          <cell r="C121" t="str">
            <v>m2</v>
          </cell>
          <cell r="D121">
            <v>10.284000000000001</v>
          </cell>
          <cell r="E121">
            <v>9.4270000000000014</v>
          </cell>
        </row>
        <row r="122">
          <cell r="A122">
            <v>314</v>
          </cell>
          <cell r="B122" t="str">
            <v>Cerâmica 20x30</v>
          </cell>
          <cell r="C122" t="str">
            <v>m2</v>
          </cell>
          <cell r="D122">
            <v>8.52</v>
          </cell>
          <cell r="E122">
            <v>7.8100000000000005</v>
          </cell>
        </row>
        <row r="123">
          <cell r="A123">
            <v>315</v>
          </cell>
          <cell r="B123" t="str">
            <v>Cerâmica 15x15</v>
          </cell>
          <cell r="C123" t="str">
            <v>m2</v>
          </cell>
          <cell r="D123">
            <v>7.26</v>
          </cell>
          <cell r="E123">
            <v>6.6550000000000002</v>
          </cell>
        </row>
        <row r="124">
          <cell r="A124">
            <v>316</v>
          </cell>
          <cell r="B124" t="str">
            <v>Assoalho de sucupira 15cm</v>
          </cell>
          <cell r="C124" t="str">
            <v>m2</v>
          </cell>
          <cell r="D124">
            <v>0</v>
          </cell>
          <cell r="E124">
            <v>0</v>
          </cell>
        </row>
        <row r="125">
          <cell r="A125">
            <v>317</v>
          </cell>
          <cell r="B125" t="str">
            <v>Mármore branco 3cm</v>
          </cell>
          <cell r="C125" t="str">
            <v>m2</v>
          </cell>
          <cell r="D125">
            <v>60</v>
          </cell>
          <cell r="E125">
            <v>55.000000000000007</v>
          </cell>
        </row>
        <row r="126">
          <cell r="A126">
            <v>318</v>
          </cell>
          <cell r="B126" t="str">
            <v>Granito Branco Polar</v>
          </cell>
          <cell r="C126" t="str">
            <v>m2</v>
          </cell>
          <cell r="D126">
            <v>84</v>
          </cell>
          <cell r="E126">
            <v>77</v>
          </cell>
        </row>
        <row r="127">
          <cell r="A127">
            <v>319</v>
          </cell>
          <cell r="B127" t="str">
            <v>Granito Cinza Andorinha</v>
          </cell>
          <cell r="C127" t="str">
            <v>m2</v>
          </cell>
          <cell r="D127">
            <v>48</v>
          </cell>
          <cell r="E127">
            <v>44</v>
          </cell>
        </row>
        <row r="128">
          <cell r="A128">
            <v>320</v>
          </cell>
          <cell r="B128" t="str">
            <v>Pedra portuguesa</v>
          </cell>
          <cell r="C128" t="str">
            <v>m2</v>
          </cell>
          <cell r="D128">
            <v>12.6</v>
          </cell>
          <cell r="E128">
            <v>11.55</v>
          </cell>
        </row>
        <row r="129">
          <cell r="A129">
            <v>350</v>
          </cell>
          <cell r="B129" t="str">
            <v>Rodapé em granito h=7cm</v>
          </cell>
          <cell r="C129" t="str">
            <v>ml</v>
          </cell>
          <cell r="D129">
            <v>4.2</v>
          </cell>
          <cell r="E129">
            <v>3.8500000000000005</v>
          </cell>
        </row>
        <row r="130">
          <cell r="A130">
            <v>352</v>
          </cell>
          <cell r="B130" t="str">
            <v>Rodapé de angelim pedra</v>
          </cell>
          <cell r="C130" t="str">
            <v>ml</v>
          </cell>
          <cell r="D130">
            <v>1.68</v>
          </cell>
          <cell r="E130">
            <v>1.54</v>
          </cell>
        </row>
        <row r="132">
          <cell r="A132">
            <v>4000</v>
          </cell>
          <cell r="B132" t="str">
            <v>LOUÇAS E METAIS</v>
          </cell>
        </row>
        <row r="133">
          <cell r="A133">
            <v>401</v>
          </cell>
          <cell r="B133" t="str">
            <v>Vaso sanitário Logasa</v>
          </cell>
          <cell r="C133" t="str">
            <v>un</v>
          </cell>
          <cell r="D133">
            <v>60</v>
          </cell>
          <cell r="E133">
            <v>55.000000000000007</v>
          </cell>
        </row>
        <row r="134">
          <cell r="A134">
            <v>403</v>
          </cell>
          <cell r="B134" t="str">
            <v>Bacia turca</v>
          </cell>
          <cell r="C134" t="str">
            <v>un</v>
          </cell>
          <cell r="D134">
            <v>42</v>
          </cell>
          <cell r="E134">
            <v>38.5</v>
          </cell>
        </row>
        <row r="135">
          <cell r="A135">
            <v>404</v>
          </cell>
          <cell r="B135" t="str">
            <v>Lavatório de coluna</v>
          </cell>
          <cell r="C135" t="str">
            <v>un</v>
          </cell>
          <cell r="D135">
            <v>0</v>
          </cell>
          <cell r="E135">
            <v>0</v>
          </cell>
        </row>
        <row r="136">
          <cell r="A136">
            <v>405</v>
          </cell>
          <cell r="B136" t="str">
            <v>Lavatório suspenso</v>
          </cell>
          <cell r="C136" t="str">
            <v>un</v>
          </cell>
          <cell r="D136">
            <v>57.6</v>
          </cell>
          <cell r="E136">
            <v>52.800000000000004</v>
          </cell>
        </row>
        <row r="137">
          <cell r="A137">
            <v>408</v>
          </cell>
          <cell r="B137" t="str">
            <v>Bancada de ardósia</v>
          </cell>
          <cell r="C137" t="str">
            <v>m2</v>
          </cell>
          <cell r="D137">
            <v>0</v>
          </cell>
          <cell r="E137">
            <v>0</v>
          </cell>
        </row>
        <row r="138">
          <cell r="A138">
            <v>409</v>
          </cell>
          <cell r="B138" t="str">
            <v>Bancada de granito</v>
          </cell>
          <cell r="C138" t="str">
            <v>m2</v>
          </cell>
          <cell r="D138">
            <v>84</v>
          </cell>
          <cell r="E138">
            <v>77</v>
          </cell>
        </row>
        <row r="139">
          <cell r="A139">
            <v>410</v>
          </cell>
          <cell r="B139" t="str">
            <v>Bojo para pia inox</v>
          </cell>
          <cell r="C139" t="str">
            <v>un</v>
          </cell>
          <cell r="D139">
            <v>60</v>
          </cell>
          <cell r="E139">
            <v>55.000000000000007</v>
          </cell>
        </row>
        <row r="140">
          <cell r="A140">
            <v>415</v>
          </cell>
          <cell r="B140" t="str">
            <v>Tanque pré-moldado</v>
          </cell>
          <cell r="C140" t="str">
            <v>un</v>
          </cell>
          <cell r="D140">
            <v>0</v>
          </cell>
          <cell r="E140">
            <v>0</v>
          </cell>
        </row>
        <row r="141">
          <cell r="A141">
            <v>416</v>
          </cell>
          <cell r="B141" t="str">
            <v>Tanque de Louça</v>
          </cell>
          <cell r="C141" t="str">
            <v>un</v>
          </cell>
          <cell r="D141">
            <v>58.8</v>
          </cell>
          <cell r="E141">
            <v>53.900000000000006</v>
          </cell>
        </row>
        <row r="142">
          <cell r="A142">
            <v>417</v>
          </cell>
          <cell r="B142" t="str">
            <v>Tanque Inox</v>
          </cell>
          <cell r="C142" t="str">
            <v>un</v>
          </cell>
          <cell r="D142">
            <v>0</v>
          </cell>
          <cell r="E142">
            <v>0</v>
          </cell>
        </row>
        <row r="143">
          <cell r="A143">
            <v>430</v>
          </cell>
          <cell r="B143" t="str">
            <v>Caixa d´água 500l</v>
          </cell>
          <cell r="C143" t="str">
            <v>un</v>
          </cell>
          <cell r="D143">
            <v>84</v>
          </cell>
          <cell r="E143">
            <v>77</v>
          </cell>
        </row>
        <row r="144">
          <cell r="A144">
            <v>431</v>
          </cell>
          <cell r="B144" t="str">
            <v>Caixa d´água 1000l</v>
          </cell>
          <cell r="C144" t="str">
            <v>un</v>
          </cell>
          <cell r="D144">
            <v>0</v>
          </cell>
        </row>
        <row r="155">
          <cell r="A155">
            <v>5000</v>
          </cell>
          <cell r="B155" t="str">
            <v>ESQUADRIAS</v>
          </cell>
        </row>
        <row r="156">
          <cell r="A156">
            <v>502</v>
          </cell>
          <cell r="B156" t="str">
            <v>Porta interna madeira 60/70/80 x 210</v>
          </cell>
          <cell r="C156" t="str">
            <v>un</v>
          </cell>
          <cell r="D156">
            <v>42</v>
          </cell>
          <cell r="E156">
            <v>38.5</v>
          </cell>
        </row>
        <row r="157">
          <cell r="A157">
            <v>510</v>
          </cell>
          <cell r="B157" t="str">
            <v>Porta externa madeira 80 x 210</v>
          </cell>
          <cell r="C157" t="str">
            <v>un</v>
          </cell>
          <cell r="D157">
            <v>60</v>
          </cell>
          <cell r="E157">
            <v>55.000000000000007</v>
          </cell>
        </row>
        <row r="158">
          <cell r="A158">
            <v>520</v>
          </cell>
          <cell r="B158" t="str">
            <v>Janela de madeira</v>
          </cell>
          <cell r="C158" t="str">
            <v>un</v>
          </cell>
          <cell r="D158">
            <v>50.4</v>
          </cell>
          <cell r="E158">
            <v>46.2</v>
          </cell>
        </row>
        <row r="172">
          <cell r="A172">
            <v>6000</v>
          </cell>
          <cell r="B172" t="str">
            <v>ACABAMENTOS</v>
          </cell>
        </row>
        <row r="173">
          <cell r="A173">
            <v>602</v>
          </cell>
          <cell r="B173" t="str">
            <v>Massa PVA</v>
          </cell>
          <cell r="C173" t="str">
            <v>kg</v>
          </cell>
          <cell r="D173">
            <v>0.372</v>
          </cell>
          <cell r="E173">
            <v>0.34100000000000003</v>
          </cell>
        </row>
        <row r="174">
          <cell r="A174">
            <v>603</v>
          </cell>
          <cell r="B174" t="str">
            <v>Massa a óleo</v>
          </cell>
          <cell r="C174" t="str">
            <v>kg</v>
          </cell>
          <cell r="D174">
            <v>3.6480000000000001</v>
          </cell>
          <cell r="E174">
            <v>3.3440000000000003</v>
          </cell>
        </row>
        <row r="175">
          <cell r="A175">
            <v>604</v>
          </cell>
          <cell r="B175" t="str">
            <v>Tinta látex Suvinil</v>
          </cell>
          <cell r="C175" t="str">
            <v>l</v>
          </cell>
          <cell r="D175">
            <v>8.52</v>
          </cell>
          <cell r="E175">
            <v>7.8100000000000005</v>
          </cell>
        </row>
        <row r="176">
          <cell r="A176">
            <v>605</v>
          </cell>
          <cell r="B176" t="str">
            <v>Tinta Texturada acrílica</v>
          </cell>
          <cell r="C176" t="str">
            <v>l</v>
          </cell>
          <cell r="D176">
            <v>12.6</v>
          </cell>
          <cell r="E176">
            <v>11.55</v>
          </cell>
        </row>
        <row r="177">
          <cell r="A177">
            <v>606</v>
          </cell>
          <cell r="B177" t="str">
            <v>Líquido selador</v>
          </cell>
          <cell r="C177" t="str">
            <v>l</v>
          </cell>
          <cell r="D177">
            <v>5.76</v>
          </cell>
          <cell r="E177">
            <v>5.28</v>
          </cell>
        </row>
        <row r="178">
          <cell r="A178">
            <v>607</v>
          </cell>
          <cell r="B178" t="str">
            <v>Verniz para madeira com filtro</v>
          </cell>
          <cell r="C178" t="str">
            <v>l</v>
          </cell>
          <cell r="D178">
            <v>9.36</v>
          </cell>
          <cell r="E178">
            <v>8.58</v>
          </cell>
        </row>
        <row r="179">
          <cell r="A179">
            <v>608</v>
          </cell>
          <cell r="B179" t="str">
            <v xml:space="preserve">Tinta esmalte </v>
          </cell>
          <cell r="C179" t="str">
            <v>l</v>
          </cell>
          <cell r="D179">
            <v>12.360000000000001</v>
          </cell>
          <cell r="E179">
            <v>11.330000000000002</v>
          </cell>
        </row>
        <row r="180">
          <cell r="A180">
            <v>609</v>
          </cell>
          <cell r="B180" t="str">
            <v>Fundo para madeira</v>
          </cell>
          <cell r="C180" t="str">
            <v>l</v>
          </cell>
          <cell r="D180">
            <v>12.360000000000001</v>
          </cell>
          <cell r="E180">
            <v>11.330000000000002</v>
          </cell>
        </row>
        <row r="182">
          <cell r="A182">
            <v>7000</v>
          </cell>
          <cell r="B182" t="str">
            <v>FERRAGENS</v>
          </cell>
        </row>
        <row r="183">
          <cell r="A183">
            <v>710</v>
          </cell>
          <cell r="B183" t="str">
            <v>Pino aço cravado (pino e fincapino)</v>
          </cell>
          <cell r="C183" t="str">
            <v>un</v>
          </cell>
          <cell r="D183">
            <v>0.32</v>
          </cell>
          <cell r="E183">
            <v>0.35200000000000004</v>
          </cell>
        </row>
        <row r="184">
          <cell r="A184">
            <v>750</v>
          </cell>
          <cell r="B184" t="str">
            <v xml:space="preserve">Dobradiça 21/2" </v>
          </cell>
          <cell r="C184" t="str">
            <v>un</v>
          </cell>
          <cell r="D184">
            <v>0.8</v>
          </cell>
          <cell r="E184">
            <v>0.88000000000000012</v>
          </cell>
        </row>
        <row r="185">
          <cell r="A185">
            <v>760</v>
          </cell>
          <cell r="B185" t="str">
            <v>Fechadura interna tipo alavanca</v>
          </cell>
          <cell r="C185" t="str">
            <v>un</v>
          </cell>
          <cell r="D185">
            <v>17.3</v>
          </cell>
          <cell r="E185">
            <v>19.03</v>
          </cell>
        </row>
        <row r="186">
          <cell r="A186">
            <v>762</v>
          </cell>
          <cell r="B186" t="str">
            <v>Fechadura externa tipo bola</v>
          </cell>
          <cell r="C186" t="str">
            <v>un</v>
          </cell>
          <cell r="D186">
            <v>21.3</v>
          </cell>
          <cell r="E186">
            <v>23.430000000000003</v>
          </cell>
        </row>
        <row r="187">
          <cell r="A187">
            <v>764</v>
          </cell>
          <cell r="B187" t="str">
            <v>Fechadura para banheiro</v>
          </cell>
          <cell r="C187" t="str">
            <v>un</v>
          </cell>
          <cell r="D187">
            <v>17.3</v>
          </cell>
          <cell r="E187">
            <v>19.03</v>
          </cell>
        </row>
        <row r="189">
          <cell r="A189">
            <v>8000</v>
          </cell>
          <cell r="B189" t="str">
            <v>MATERIAIS ELÉTRICOS E HIDRÁULICOS</v>
          </cell>
        </row>
        <row r="190">
          <cell r="A190">
            <v>801</v>
          </cell>
          <cell r="B190" t="str">
            <v>Poste padrão</v>
          </cell>
          <cell r="C190" t="str">
            <v>un</v>
          </cell>
          <cell r="D190">
            <v>312</v>
          </cell>
          <cell r="E190">
            <v>286</v>
          </cell>
        </row>
        <row r="191">
          <cell r="A191">
            <v>805</v>
          </cell>
          <cell r="B191" t="str">
            <v>Disjuntor tripolar 70A</v>
          </cell>
          <cell r="C191" t="str">
            <v>peça</v>
          </cell>
          <cell r="D191">
            <v>42</v>
          </cell>
          <cell r="E191">
            <v>38.5</v>
          </cell>
        </row>
        <row r="192">
          <cell r="A192">
            <v>807</v>
          </cell>
          <cell r="B192" t="str">
            <v>Chave trifásica simples</v>
          </cell>
          <cell r="C192" t="str">
            <v>peça</v>
          </cell>
          <cell r="D192">
            <v>45.6</v>
          </cell>
          <cell r="E192">
            <v>41.800000000000004</v>
          </cell>
        </row>
        <row r="193">
          <cell r="A193">
            <v>810</v>
          </cell>
          <cell r="B193" t="str">
            <v>Eletroduto PVC rígido 3"</v>
          </cell>
          <cell r="C193" t="str">
            <v>vara</v>
          </cell>
          <cell r="D193">
            <v>30</v>
          </cell>
          <cell r="E193">
            <v>27.500000000000004</v>
          </cell>
        </row>
        <row r="194">
          <cell r="A194">
            <v>812</v>
          </cell>
          <cell r="B194" t="str">
            <v>Eletroduto PVC rígido 3/4"</v>
          </cell>
          <cell r="C194" t="str">
            <v>vara</v>
          </cell>
          <cell r="D194">
            <v>2.7720000000000002</v>
          </cell>
          <cell r="E194">
            <v>2.5410000000000004</v>
          </cell>
        </row>
        <row r="195">
          <cell r="A195">
            <v>815</v>
          </cell>
          <cell r="B195" t="str">
            <v>Curva p/ eletroduto PVC 3"</v>
          </cell>
          <cell r="C195" t="str">
            <v>peça</v>
          </cell>
          <cell r="D195">
            <v>7.6800000000000006</v>
          </cell>
          <cell r="E195">
            <v>7.0400000000000009</v>
          </cell>
        </row>
        <row r="196">
          <cell r="A196">
            <v>817</v>
          </cell>
          <cell r="B196" t="str">
            <v>Luva p/ eletroduto PVC 3"</v>
          </cell>
          <cell r="C196" t="str">
            <v>peça</v>
          </cell>
          <cell r="D196">
            <v>5.8800000000000008</v>
          </cell>
          <cell r="E196">
            <v>5.3900000000000006</v>
          </cell>
        </row>
        <row r="197">
          <cell r="A197">
            <v>820</v>
          </cell>
          <cell r="B197" t="str">
            <v>Lâmpada incandescente 100W</v>
          </cell>
          <cell r="C197" t="str">
            <v>unid.</v>
          </cell>
          <cell r="D197">
            <v>1.38</v>
          </cell>
          <cell r="E197">
            <v>1.2649999999999999</v>
          </cell>
        </row>
        <row r="198">
          <cell r="A198">
            <v>830</v>
          </cell>
          <cell r="B198" t="str">
            <v>Tomada tripolar</v>
          </cell>
          <cell r="C198" t="str">
            <v>peça</v>
          </cell>
          <cell r="D198">
            <v>8.0400000000000009</v>
          </cell>
          <cell r="E198">
            <v>7.370000000000001</v>
          </cell>
        </row>
        <row r="199">
          <cell r="A199">
            <v>840</v>
          </cell>
          <cell r="B199" t="str">
            <v>Cabo 16,0mm2</v>
          </cell>
          <cell r="C199" t="str">
            <v>metro</v>
          </cell>
          <cell r="D199">
            <v>1.68</v>
          </cell>
          <cell r="E199">
            <v>1.54</v>
          </cell>
        </row>
        <row r="207">
          <cell r="A207">
            <v>9000</v>
          </cell>
          <cell r="B207" t="str">
            <v>EQUIPAMENTOS / FERRAMENTAS</v>
          </cell>
        </row>
        <row r="208">
          <cell r="A208">
            <v>902</v>
          </cell>
          <cell r="B208" t="str">
            <v>Retro escavadeira</v>
          </cell>
          <cell r="C208" t="str">
            <v>h</v>
          </cell>
          <cell r="D208">
            <v>60</v>
          </cell>
          <cell r="E208">
            <v>55.000000000000007</v>
          </cell>
        </row>
        <row r="209">
          <cell r="A209">
            <v>904</v>
          </cell>
          <cell r="B209" t="str">
            <v>Caminhão basculante</v>
          </cell>
          <cell r="C209" t="str">
            <v>h</v>
          </cell>
          <cell r="D209">
            <v>45</v>
          </cell>
          <cell r="E209">
            <v>41.25</v>
          </cell>
        </row>
        <row r="210">
          <cell r="A210">
            <v>906</v>
          </cell>
          <cell r="B210" t="str">
            <v>Caminhão carroceria</v>
          </cell>
          <cell r="C210" t="str">
            <v>h</v>
          </cell>
          <cell r="D210">
            <v>45</v>
          </cell>
          <cell r="E210">
            <v>41.25</v>
          </cell>
        </row>
        <row r="211">
          <cell r="A211">
            <v>912</v>
          </cell>
          <cell r="B211" t="str">
            <v>Betoneira</v>
          </cell>
          <cell r="C211" t="str">
            <v>h</v>
          </cell>
          <cell r="D211">
            <v>0.68399999999999994</v>
          </cell>
          <cell r="E211">
            <v>0.627</v>
          </cell>
        </row>
        <row r="212">
          <cell r="A212">
            <v>920</v>
          </cell>
          <cell r="B212" t="str">
            <v>Andaime fachadeiro tipo catraca</v>
          </cell>
          <cell r="C212" t="str">
            <v>mês</v>
          </cell>
          <cell r="D212">
            <v>72</v>
          </cell>
          <cell r="E212">
            <v>66</v>
          </cell>
        </row>
        <row r="213">
          <cell r="A213">
            <v>922</v>
          </cell>
          <cell r="B213" t="str">
            <v>Andaime tubular</v>
          </cell>
          <cell r="C213" t="str">
            <v>metro/mês</v>
          </cell>
          <cell r="D213">
            <v>5.6639999999999997</v>
          </cell>
          <cell r="E213">
            <v>5.1920000000000002</v>
          </cell>
        </row>
        <row r="214">
          <cell r="A214">
            <v>924</v>
          </cell>
          <cell r="B214" t="str">
            <v>Escoramento metálico</v>
          </cell>
          <cell r="C214" t="str">
            <v>m2/dia</v>
          </cell>
          <cell r="D214">
            <v>0.26400000000000001</v>
          </cell>
          <cell r="E214">
            <v>0.24200000000000002</v>
          </cell>
        </row>
        <row r="215">
          <cell r="A215">
            <v>926</v>
          </cell>
          <cell r="B215" t="str">
            <v>Forma metálica</v>
          </cell>
          <cell r="C215" t="str">
            <v>m2</v>
          </cell>
          <cell r="D215">
            <v>0</v>
          </cell>
          <cell r="E215">
            <v>0</v>
          </cell>
        </row>
        <row r="216">
          <cell r="A216">
            <v>930</v>
          </cell>
          <cell r="B216" t="str">
            <v>Serra circular</v>
          </cell>
          <cell r="C216" t="str">
            <v>h</v>
          </cell>
          <cell r="D216">
            <v>0.68399999999999994</v>
          </cell>
          <cell r="E216">
            <v>0.627</v>
          </cell>
        </row>
        <row r="217">
          <cell r="A217">
            <v>932</v>
          </cell>
          <cell r="B217" t="str">
            <v>Vibrador com mangote</v>
          </cell>
          <cell r="C217" t="str">
            <v>mês</v>
          </cell>
          <cell r="D217">
            <v>84</v>
          </cell>
          <cell r="E217">
            <v>77</v>
          </cell>
        </row>
        <row r="218">
          <cell r="A218">
            <v>934</v>
          </cell>
          <cell r="B218" t="str">
            <v>Serra policorte</v>
          </cell>
          <cell r="C218" t="str">
            <v>h</v>
          </cell>
          <cell r="D218">
            <v>0.68399999999999994</v>
          </cell>
          <cell r="E218">
            <v>0.627</v>
          </cell>
        </row>
        <row r="219">
          <cell r="A219">
            <v>936</v>
          </cell>
          <cell r="B219" t="str">
            <v>Guincho coluna</v>
          </cell>
          <cell r="C219" t="str">
            <v>mês</v>
          </cell>
          <cell r="D219">
            <v>84</v>
          </cell>
          <cell r="E219">
            <v>77</v>
          </cell>
        </row>
        <row r="220">
          <cell r="A220">
            <v>938</v>
          </cell>
          <cell r="B220" t="str">
            <v>Condutor de entulho</v>
          </cell>
          <cell r="C220" t="str">
            <v>mês</v>
          </cell>
          <cell r="D220">
            <v>9.6</v>
          </cell>
          <cell r="E220">
            <v>8.8000000000000007</v>
          </cell>
        </row>
        <row r="221">
          <cell r="A221">
            <v>940</v>
          </cell>
          <cell r="B221" t="str">
            <v>Martelete pneumático</v>
          </cell>
          <cell r="C221" t="str">
            <v>h</v>
          </cell>
          <cell r="D221">
            <v>0</v>
          </cell>
        </row>
        <row r="222">
          <cell r="A222">
            <v>942</v>
          </cell>
          <cell r="B222" t="str">
            <v>Compressor</v>
          </cell>
          <cell r="C222" t="str">
            <v>h</v>
          </cell>
          <cell r="D222">
            <v>0</v>
          </cell>
        </row>
        <row r="224">
          <cell r="A224" t="str">
            <v>SUBCOMPOSIÇÕES</v>
          </cell>
        </row>
        <row r="225">
          <cell r="A225">
            <v>30158</v>
          </cell>
          <cell r="B225" t="str">
            <v>reaterro apiloado de valas</v>
          </cell>
          <cell r="C225" t="str">
            <v>m³</v>
          </cell>
          <cell r="D225">
            <v>11.55</v>
          </cell>
        </row>
        <row r="226">
          <cell r="A226">
            <v>30201</v>
          </cell>
          <cell r="B226" t="str">
            <v>escavação manual até 1,5m</v>
          </cell>
          <cell r="C226" t="str">
            <v>m³</v>
          </cell>
          <cell r="D226">
            <v>8.3800000000000008</v>
          </cell>
        </row>
        <row r="227">
          <cell r="A227">
            <v>40801</v>
          </cell>
          <cell r="B227" t="str">
            <v>AREIA seca peneirada</v>
          </cell>
          <cell r="C227" t="str">
            <v>m³</v>
          </cell>
          <cell r="D227">
            <v>44.46</v>
          </cell>
        </row>
        <row r="228">
          <cell r="A228">
            <v>40803</v>
          </cell>
          <cell r="B228" t="str">
            <v>CAL em pasta peneirada e pura</v>
          </cell>
          <cell r="C228" t="str">
            <v>m³</v>
          </cell>
          <cell r="D228">
            <v>111.74</v>
          </cell>
        </row>
        <row r="229">
          <cell r="A229">
            <v>40839</v>
          </cell>
          <cell r="B229" t="str">
            <v>ARGAMASSA de cimento e areia peneirada 1:3</v>
          </cell>
          <cell r="C229" t="str">
            <v>m³</v>
          </cell>
          <cell r="D229">
            <v>215.98</v>
          </cell>
        </row>
        <row r="230">
          <cell r="A230">
            <v>40927</v>
          </cell>
          <cell r="B230" t="str">
            <v>ARGAMASSA cimento, cal e areia peneirada 1:1:6</v>
          </cell>
          <cell r="C230" t="str">
            <v>m³</v>
          </cell>
          <cell r="D230">
            <v>165.02</v>
          </cell>
        </row>
        <row r="231">
          <cell r="A231">
            <v>50301</v>
          </cell>
          <cell r="B231" t="str">
            <v>forma em tábua de pinho p/fundação reaprov. 5x</v>
          </cell>
          <cell r="C231" t="str">
            <v>m²</v>
          </cell>
          <cell r="D231">
            <v>14.64</v>
          </cell>
        </row>
        <row r="232">
          <cell r="A232">
            <v>50302</v>
          </cell>
          <cell r="B232" t="str">
            <v>forma em tábua de pinho p/fundação sem reaproveitamento</v>
          </cell>
          <cell r="C232" t="str">
            <v>m²</v>
          </cell>
          <cell r="D232">
            <v>27.93</v>
          </cell>
        </row>
        <row r="233">
          <cell r="A233">
            <v>50403</v>
          </cell>
          <cell r="B233" t="str">
            <v>armadura CA-50 média 6,3 a 10mm (1/4 a 3/8")</v>
          </cell>
          <cell r="C233" t="str">
            <v>kg</v>
          </cell>
          <cell r="D233">
            <v>2.4</v>
          </cell>
        </row>
        <row r="234">
          <cell r="A234">
            <v>50405</v>
          </cell>
          <cell r="B234" t="str">
            <v>armadura CA-60 fina 3,4 a 6mm</v>
          </cell>
          <cell r="C234" t="str">
            <v>kg</v>
          </cell>
          <cell r="D234">
            <v>3.58</v>
          </cell>
        </row>
        <row r="235">
          <cell r="A235">
            <v>50505</v>
          </cell>
          <cell r="B235" t="str">
            <v>concreto estrutural fck=15MPa</v>
          </cell>
          <cell r="C235" t="str">
            <v>m³</v>
          </cell>
          <cell r="D235">
            <v>147.19</v>
          </cell>
        </row>
        <row r="236">
          <cell r="A236">
            <v>50515</v>
          </cell>
          <cell r="B236" t="str">
            <v>lançamento e aplicação de concreto em fundação</v>
          </cell>
          <cell r="C236" t="str">
            <v>m³</v>
          </cell>
          <cell r="D236">
            <v>21.58</v>
          </cell>
        </row>
        <row r="237">
          <cell r="A237">
            <v>60409</v>
          </cell>
          <cell r="B237" t="str">
            <v>concreto para laje de piso</v>
          </cell>
          <cell r="C237" t="str">
            <v>m³</v>
          </cell>
          <cell r="D237">
            <v>139.24</v>
          </cell>
        </row>
        <row r="238">
          <cell r="A238">
            <v>60411</v>
          </cell>
          <cell r="B238" t="str">
            <v>Lançamento de concreto em estruturas</v>
          </cell>
          <cell r="C238" t="str">
            <v>m³</v>
          </cell>
          <cell r="D238">
            <v>29.87</v>
          </cell>
        </row>
        <row r="239">
          <cell r="A239">
            <v>70153</v>
          </cell>
          <cell r="B239" t="str">
            <v>alvenaria com blocos de concreto 10x20x40</v>
          </cell>
          <cell r="C239" t="str">
            <v>m²</v>
          </cell>
          <cell r="D239">
            <v>12.86</v>
          </cell>
        </row>
        <row r="240">
          <cell r="A240" t="str">
            <v>S50500</v>
          </cell>
          <cell r="B240" t="str">
            <v>Baldrame concreto armado 15x30cm</v>
          </cell>
          <cell r="C240" t="str">
            <v>ml</v>
          </cell>
          <cell r="D240">
            <v>28.31</v>
          </cell>
        </row>
        <row r="241">
          <cell r="A241" t="str">
            <v>S50505</v>
          </cell>
          <cell r="B241" t="str">
            <v>Baldrame em blocos de concreto 15x20cm</v>
          </cell>
          <cell r="C241" t="str">
            <v>ml</v>
          </cell>
          <cell r="D241">
            <v>20.149999999999999</v>
          </cell>
        </row>
        <row r="242">
          <cell r="A242" t="str">
            <v>S50510</v>
          </cell>
          <cell r="B242" t="str">
            <v>laje de piso não estrutural e=7cm</v>
          </cell>
          <cell r="C242" t="str">
            <v>m2</v>
          </cell>
          <cell r="D242">
            <v>13.08</v>
          </cell>
        </row>
        <row r="243">
          <cell r="A243">
            <v>110408</v>
          </cell>
          <cell r="B243" t="str">
            <v>Cobertura em telha de fibrocimento</v>
          </cell>
          <cell r="C243" t="str">
            <v>m²</v>
          </cell>
          <cell r="D243">
            <v>8.82</v>
          </cell>
        </row>
        <row r="244">
          <cell r="A244">
            <v>160209</v>
          </cell>
          <cell r="B244" t="str">
            <v>Emboço com argamassa mista 1:1:6</v>
          </cell>
          <cell r="C244" t="str">
            <v>m²</v>
          </cell>
          <cell r="D244">
            <v>7.67</v>
          </cell>
        </row>
        <row r="245">
          <cell r="A245">
            <v>170202</v>
          </cell>
          <cell r="B245" t="str">
            <v>regularização de bases e=6cm</v>
          </cell>
          <cell r="C245" t="str">
            <v>m²</v>
          </cell>
          <cell r="D245">
            <v>14.42</v>
          </cell>
        </row>
        <row r="246">
          <cell r="A246" t="str">
            <v>S170202</v>
          </cell>
          <cell r="B246" t="str">
            <v>regulariação de bases e=3cm</v>
          </cell>
          <cell r="C246" t="str">
            <v>m²</v>
          </cell>
          <cell r="D246">
            <v>7.94</v>
          </cell>
        </row>
        <row r="247">
          <cell r="A247">
            <v>200205</v>
          </cell>
          <cell r="B247" t="str">
            <v>Pintura PVA de paredes internas 3 demãos</v>
          </cell>
          <cell r="C247" t="str">
            <v>m²</v>
          </cell>
          <cell r="D247">
            <v>5.37</v>
          </cell>
        </row>
        <row r="248">
          <cell r="A248">
            <v>200602</v>
          </cell>
          <cell r="B248" t="str">
            <v>Pintura a óleo em esquadrias metálicas 2 demãos</v>
          </cell>
          <cell r="C248" t="str">
            <v>m²</v>
          </cell>
          <cell r="D248">
            <v>8.17</v>
          </cell>
        </row>
        <row r="249">
          <cell r="A249">
            <v>500001</v>
          </cell>
          <cell r="B249" t="str">
            <v>Concreto para pisos 13,5 Mpa</v>
          </cell>
          <cell r="C249" t="str">
            <v>m³</v>
          </cell>
          <cell r="D249">
            <v>147.46</v>
          </cell>
        </row>
      </sheetData>
      <sheetData sheetId="4"/>
      <sheetData sheetId="5"/>
      <sheetData sheetId="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.7"/>
      <sheetName val="Plan1"/>
      <sheetName val="Plan2"/>
      <sheetName val="Plan3"/>
      <sheetName val="Plan 2_7"/>
      <sheetName val="reform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 direto"/>
      <sheetName val="custo indireto"/>
      <sheetName val="custo direto + indireto"/>
      <sheetName val="gráfico cd ci"/>
      <sheetName val="gráfico por tipo de gasto"/>
      <sheetName val="custo direto + ind PA (ñ util)"/>
      <sheetName val="extra-contratuais mês a mês"/>
    </sheetNames>
    <sheetDataSet>
      <sheetData sheetId="0">
        <row r="40">
          <cell r="Q40">
            <v>1.0023926659380604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DAS OBRAS"/>
      <sheetName val="INTER_CONSOLIDADA"/>
      <sheetName val="INTERSEÇÕES"/>
      <sheetName val="OAE_CONSOLIDADA"/>
      <sheetName val="OAE"/>
      <sheetName val="RODOVIA"/>
      <sheetName val="multiplicadores"/>
      <sheetName val="planilha RLS cd sem aluguel eqp"/>
      <sheetName val="planilha RLS cd com aluguel eqp"/>
      <sheetName val="planilha RLS venda"/>
      <sheetName val="WIN-DRE"/>
      <sheetName val="WIN-TER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>
        <row r="10">
          <cell r="C10">
            <v>1.2168020254059999</v>
          </cell>
        </row>
        <row r="20">
          <cell r="C20">
            <v>1.1427352557956101</v>
          </cell>
        </row>
        <row r="28">
          <cell r="C28">
            <v>1.6720030047263801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Dens. médias"/>
      <sheetName val="Dens. teórica"/>
      <sheetName val="Te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D3">
            <v>776</v>
          </cell>
          <cell r="F3">
            <v>2.3340000000000001</v>
          </cell>
        </row>
        <row r="4">
          <cell r="F4">
            <v>2.3530000000000002</v>
          </cell>
        </row>
        <row r="5">
          <cell r="F5">
            <v>2.3639999999999999</v>
          </cell>
        </row>
        <row r="6">
          <cell r="F6">
            <v>2.3650000000000002</v>
          </cell>
        </row>
        <row r="7">
          <cell r="F7">
            <v>2.36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sas"/>
      <sheetName val="Eqpto"/>
      <sheetName val="MO"/>
      <sheetName val="Mat"/>
      <sheetName val="Planilha"/>
      <sheetName val="Auxiliares"/>
      <sheetName val="Memória"/>
      <sheetName val="Massa Mist. Pavimentação"/>
      <sheetName val="45000_49620_ServAux"/>
      <sheetName val="Custo do CM-30"/>
    </sheetNames>
    <sheetDataSet>
      <sheetData sheetId="0" refreshError="1"/>
      <sheetData sheetId="1" refreshError="1"/>
      <sheetData sheetId="2" refreshError="1"/>
      <sheetData sheetId="3" refreshError="1">
        <row r="4">
          <cell r="E4">
            <v>1</v>
          </cell>
        </row>
        <row r="5">
          <cell r="B5" t="str">
            <v>45000</v>
          </cell>
          <cell r="C5" t="str">
            <v>EXTRACAO E CARGA DE AREIA</v>
          </cell>
          <cell r="D5" t="str">
            <v>M3</v>
          </cell>
          <cell r="E5">
            <v>5.31</v>
          </cell>
        </row>
        <row r="6">
          <cell r="B6" t="str">
            <v>45001</v>
          </cell>
          <cell r="C6" t="str">
            <v>EXTRACAO, CARGA E TRANSPORTE DE AREIA</v>
          </cell>
          <cell r="D6" t="str">
            <v>M3</v>
          </cell>
          <cell r="E6">
            <v>6.99</v>
          </cell>
        </row>
        <row r="7">
          <cell r="B7" t="str">
            <v>45002</v>
          </cell>
          <cell r="C7" t="str">
            <v>ESCAV. CARGA E TRANSP. DE AREIA EXTR. ABAIXO LENCOL FRE</v>
          </cell>
          <cell r="D7" t="str">
            <v>M3</v>
          </cell>
          <cell r="E7">
            <v>5.23</v>
          </cell>
        </row>
        <row r="8">
          <cell r="B8" t="str">
            <v>45005</v>
          </cell>
          <cell r="C8" t="str">
            <v>EXTRACAO E CARGA DE SEIXO COM DRAG-LINE</v>
          </cell>
          <cell r="D8" t="str">
            <v>M3</v>
          </cell>
          <cell r="E8">
            <v>4.55</v>
          </cell>
        </row>
        <row r="9">
          <cell r="B9" t="str">
            <v>45007</v>
          </cell>
          <cell r="C9" t="str">
            <v>EXTRACAO E CARGA DE CANAIS COM DRAG-LINE</v>
          </cell>
          <cell r="D9" t="str">
            <v>M3</v>
          </cell>
          <cell r="E9">
            <v>3.3099999999999996</v>
          </cell>
        </row>
        <row r="10">
          <cell r="B10" t="str">
            <v>45010</v>
          </cell>
          <cell r="C10" t="str">
            <v>EXTRACAO E CARGA DE SEIXO COM TRATOR</v>
          </cell>
          <cell r="D10" t="str">
            <v>M3</v>
          </cell>
          <cell r="E10">
            <v>2.86</v>
          </cell>
        </row>
        <row r="11">
          <cell r="B11" t="str">
            <v>45012</v>
          </cell>
          <cell r="C11" t="str">
            <v>PRODUCAO E CARGA DE SEIXO PENEIRADO P/REVEST. EM MICR</v>
          </cell>
          <cell r="D11" t="str">
            <v>M3</v>
          </cell>
          <cell r="E11">
            <v>7.49</v>
          </cell>
        </row>
        <row r="12">
          <cell r="B12" t="str">
            <v>45015</v>
          </cell>
          <cell r="C12" t="str">
            <v>EXTRACAO DE ROCHA PARA BRITAGEM</v>
          </cell>
          <cell r="D12" t="str">
            <v>M3</v>
          </cell>
          <cell r="E12">
            <v>6</v>
          </cell>
        </row>
        <row r="13">
          <cell r="B13" t="str">
            <v>45020</v>
          </cell>
          <cell r="C13" t="str">
            <v>FOGACHO PARA ROCHA EXTRAIDA</v>
          </cell>
          <cell r="D13" t="str">
            <v>M3</v>
          </cell>
          <cell r="E13">
            <v>11.110000000000001</v>
          </cell>
        </row>
        <row r="14">
          <cell r="B14" t="str">
            <v>45025</v>
          </cell>
          <cell r="C14" t="str">
            <v>EXTRAÇÃO DE ROCHA E FOGACHO</v>
          </cell>
          <cell r="D14" t="str">
            <v>m3</v>
          </cell>
          <cell r="E14">
            <v>7.67</v>
          </cell>
        </row>
        <row r="15">
          <cell r="B15" t="str">
            <v>45030</v>
          </cell>
          <cell r="C15" t="str">
            <v>CARGA E TRANSPORTE DA ROCHA DA PEDREIRA PARA O BRITADOR</v>
          </cell>
          <cell r="D15" t="str">
            <v>M3</v>
          </cell>
          <cell r="E15">
            <v>4.92</v>
          </cell>
        </row>
        <row r="16">
          <cell r="B16" t="str">
            <v>45035</v>
          </cell>
          <cell r="C16" t="str">
            <v>CARREGAMENTO DE SEIXO</v>
          </cell>
          <cell r="D16" t="str">
            <v>M3</v>
          </cell>
          <cell r="E16">
            <v>0.77</v>
          </cell>
        </row>
        <row r="17">
          <cell r="B17" t="str">
            <v>45040</v>
          </cell>
          <cell r="C17" t="str">
            <v>BRITAGEM DE SEIXO</v>
          </cell>
          <cell r="D17" t="str">
            <v>M3</v>
          </cell>
          <cell r="E17">
            <v>10.469999999999999</v>
          </cell>
        </row>
        <row r="18">
          <cell r="B18" t="str">
            <v>45045</v>
          </cell>
          <cell r="C18" t="str">
            <v>EXTRACAO, CARGA E TRANSPORTE DE ROCHA ATE O BRITADOR</v>
          </cell>
          <cell r="D18" t="str">
            <v>M3</v>
          </cell>
          <cell r="E18">
            <v>12.59</v>
          </cell>
        </row>
        <row r="19">
          <cell r="B19" t="str">
            <v>45050</v>
          </cell>
          <cell r="C19" t="str">
            <v>BRITAGEM PRIMARIA - PRODUCAO DE PEDRA PULMAO D &lt;= 10C</v>
          </cell>
          <cell r="D19" t="str">
            <v>M3</v>
          </cell>
          <cell r="E19">
            <v>13.32</v>
          </cell>
        </row>
        <row r="20">
          <cell r="B20" t="str">
            <v>45055</v>
          </cell>
          <cell r="C20" t="str">
            <v>BICA CORRIDA  (PRODUCAO DE BRITA)</v>
          </cell>
          <cell r="D20" t="str">
            <v>M3</v>
          </cell>
          <cell r="E20">
            <v>13.34</v>
          </cell>
        </row>
        <row r="21">
          <cell r="B21" t="str">
            <v>45060</v>
          </cell>
          <cell r="C21" t="str">
            <v>BRITAGEM DE ROCHA - PRODUCAO DE BRITA</v>
          </cell>
          <cell r="D21" t="str">
            <v>M3</v>
          </cell>
          <cell r="E21">
            <v>14.07</v>
          </cell>
        </row>
        <row r="22">
          <cell r="B22" t="str">
            <v>45070</v>
          </cell>
          <cell r="C22" t="str">
            <v>ESCAVACAO E CARGA DE MATERIAIS DE 1A. CATEGORIA</v>
          </cell>
          <cell r="D22" t="str">
            <v>M3</v>
          </cell>
          <cell r="E22">
            <v>2.04</v>
          </cell>
        </row>
        <row r="23">
          <cell r="B23" t="str">
            <v>45075</v>
          </cell>
          <cell r="C23" t="str">
            <v>ESCAVACAO E CARGA DE MATERIAIS DE 2A. CATEGORIA</v>
          </cell>
          <cell r="D23" t="str">
            <v>M3</v>
          </cell>
          <cell r="E23">
            <v>2.84</v>
          </cell>
        </row>
        <row r="24">
          <cell r="B24" t="str">
            <v>45080</v>
          </cell>
          <cell r="C24" t="str">
            <v>PRODUCAO DE SEIXO PENEIRADO</v>
          </cell>
          <cell r="D24" t="str">
            <v>M3</v>
          </cell>
          <cell r="E24">
            <v>6.0699999999999994</v>
          </cell>
        </row>
        <row r="25">
          <cell r="B25" t="str">
            <v>45085</v>
          </cell>
          <cell r="C25" t="str">
            <v>PRODUCAO DE SEIXO PARCIALMENTE BRITADO E PENEIRADO</v>
          </cell>
          <cell r="D25" t="str">
            <v>M3</v>
          </cell>
          <cell r="E25">
            <v>8.58</v>
          </cell>
        </row>
        <row r="26">
          <cell r="B26" t="str">
            <v>45090</v>
          </cell>
          <cell r="C26" t="str">
            <v>SEIXO RETIDO NA PENEIRA 2</v>
          </cell>
          <cell r="D26" t="str">
            <v>M3</v>
          </cell>
          <cell r="E26">
            <v>7.6999999999999993</v>
          </cell>
        </row>
        <row r="27">
          <cell r="B27" t="str">
            <v>45095</v>
          </cell>
          <cell r="C27" t="str">
            <v>CARREGAMENTO DE BRITA PARA DRENAGEM E O.A.C.</v>
          </cell>
          <cell r="D27" t="str">
            <v>M3</v>
          </cell>
          <cell r="E27">
            <v>0.72</v>
          </cell>
        </row>
        <row r="28">
          <cell r="B28" t="str">
            <v>45100</v>
          </cell>
          <cell r="C28" t="str">
            <v>MATERIAL JAZIDA 1A CATEGORIA</v>
          </cell>
          <cell r="D28" t="str">
            <v>M3</v>
          </cell>
          <cell r="E28">
            <v>2.5499999999999998</v>
          </cell>
        </row>
        <row r="29">
          <cell r="B29" t="str">
            <v>45105</v>
          </cell>
          <cell r="C29" t="str">
            <v>ESCAVACAO E CARGA DE MATERIAL DE 2A. CATEGORIA</v>
          </cell>
          <cell r="D29" t="str">
            <v>M3</v>
          </cell>
          <cell r="E29">
            <v>2.85</v>
          </cell>
        </row>
        <row r="30">
          <cell r="B30" t="str">
            <v>45107</v>
          </cell>
          <cell r="C30" t="str">
            <v>ESCAVACAO E CARGA DE MATERIAL GRANULAR</v>
          </cell>
          <cell r="D30" t="str">
            <v>M3</v>
          </cell>
          <cell r="E30">
            <v>2.4300000000000002</v>
          </cell>
        </row>
        <row r="31">
          <cell r="B31" t="str">
            <v>45109</v>
          </cell>
          <cell r="C31" t="str">
            <v>PRE FISSURAMENTO PARA CORTE EM ROCHA</v>
          </cell>
          <cell r="D31" t="str">
            <v>M2</v>
          </cell>
          <cell r="E31">
            <v>20.02</v>
          </cell>
        </row>
        <row r="32">
          <cell r="B32" t="str">
            <v>45110</v>
          </cell>
          <cell r="C32" t="str">
            <v>EXTRACAO DO MATERIAL DE 3A CATEGORIA PARA TERRAPLENA</v>
          </cell>
          <cell r="D32" t="str">
            <v>M3</v>
          </cell>
          <cell r="E32">
            <v>10.02</v>
          </cell>
        </row>
        <row r="33">
          <cell r="B33" t="str">
            <v>45111</v>
          </cell>
          <cell r="C33" t="str">
            <v>EXTRACAO MATERIAL 3A. CAT. P/TERRAPLENAGEM COMFOGO CON</v>
          </cell>
          <cell r="D33" t="str">
            <v>M3</v>
          </cell>
          <cell r="E33">
            <v>11.12</v>
          </cell>
        </row>
        <row r="34">
          <cell r="B34" t="str">
            <v>45115</v>
          </cell>
          <cell r="C34" t="str">
            <v>CARGA DO MATERIAL DE 3A CATEGORIA</v>
          </cell>
          <cell r="D34" t="str">
            <v>M3</v>
          </cell>
          <cell r="E34">
            <v>2.5</v>
          </cell>
        </row>
        <row r="35">
          <cell r="B35" t="str">
            <v>45116</v>
          </cell>
          <cell r="C35" t="str">
            <v>EXTRACAO E CARGA DE MATERIAL DE 3A.CAT. P/REVEST. PRIMA</v>
          </cell>
          <cell r="D35" t="str">
            <v>M3</v>
          </cell>
          <cell r="E35">
            <v>8.5</v>
          </cell>
        </row>
        <row r="36">
          <cell r="B36" t="str">
            <v>45118</v>
          </cell>
          <cell r="C36" t="str">
            <v>ESPALHAMENTO DE DE SOLOS</v>
          </cell>
          <cell r="D36" t="str">
            <v>M3</v>
          </cell>
          <cell r="E36">
            <v>0.68</v>
          </cell>
        </row>
        <row r="37">
          <cell r="B37" t="str">
            <v>45120</v>
          </cell>
          <cell r="C37" t="str">
            <v>ESPALHAMENTO DO MATERIAL DE 3A CATEGORIA</v>
          </cell>
          <cell r="D37" t="str">
            <v>M3</v>
          </cell>
          <cell r="E37">
            <v>1.03</v>
          </cell>
        </row>
        <row r="38">
          <cell r="B38" t="str">
            <v>45121</v>
          </cell>
          <cell r="C38" t="str">
            <v>ESPALH. E RECOBR. DO TERRENO COMARGILA E SOLO VEGETAL</v>
          </cell>
          <cell r="D38" t="str">
            <v>M3</v>
          </cell>
          <cell r="E38">
            <v>4.3899999999999997</v>
          </cell>
        </row>
        <row r="39">
          <cell r="B39" t="str">
            <v>45123</v>
          </cell>
          <cell r="C39" t="str">
            <v>ESTOCAGEM E RECOMPOSICAO DE CAMADA VEGETAL</v>
          </cell>
          <cell r="D39" t="str">
            <v>M3</v>
          </cell>
          <cell r="E39">
            <v>4.9999999999999991</v>
          </cell>
        </row>
        <row r="40">
          <cell r="B40" t="str">
            <v>45125</v>
          </cell>
          <cell r="C40" t="str">
            <v>ESCAVACAO CARGA E ESPALHAMENTO DE MATERIAL DE 3A. CAT</v>
          </cell>
          <cell r="D40" t="str">
            <v>M3</v>
          </cell>
          <cell r="E40">
            <v>13.549999999999999</v>
          </cell>
        </row>
        <row r="41">
          <cell r="B41" t="str">
            <v>45126</v>
          </cell>
          <cell r="C41" t="str">
            <v>ESCAV. CARGA E ESPALH. MAT. 3A. CAT. COMFOGO CONTROLADO</v>
          </cell>
          <cell r="D41" t="str">
            <v>M3</v>
          </cell>
          <cell r="E41">
            <v>14.649999999999999</v>
          </cell>
        </row>
        <row r="42">
          <cell r="B42" t="str">
            <v>45210</v>
          </cell>
          <cell r="C42" t="str">
            <v>CONCRETO MAGRO</v>
          </cell>
          <cell r="D42" t="str">
            <v>M3</v>
          </cell>
          <cell r="E42">
            <v>114.03</v>
          </cell>
        </row>
        <row r="43">
          <cell r="B43" t="str">
            <v>45215</v>
          </cell>
          <cell r="C43" t="str">
            <v>CONCRETO MAGRO COM BRITA COMERCIAL</v>
          </cell>
          <cell r="D43" t="str">
            <v>M3</v>
          </cell>
          <cell r="E43">
            <v>116.44</v>
          </cell>
        </row>
        <row r="44">
          <cell r="B44" t="str">
            <v>45220</v>
          </cell>
          <cell r="C44" t="str">
            <v>CONCRETO FCK 9 MPA</v>
          </cell>
          <cell r="D44" t="str">
            <v>M3</v>
          </cell>
          <cell r="E44">
            <v>138.90999999999997</v>
          </cell>
        </row>
        <row r="45">
          <cell r="B45" t="str">
            <v>45225</v>
          </cell>
          <cell r="C45" t="str">
            <v>CONCRETO FCK 9 MPA COM BRITA COMERCIAL</v>
          </cell>
          <cell r="D45" t="str">
            <v>M3</v>
          </cell>
          <cell r="E45">
            <v>141.04999999999998</v>
          </cell>
        </row>
        <row r="46">
          <cell r="B46" t="str">
            <v>45230</v>
          </cell>
          <cell r="C46" t="str">
            <v>CONCRETO FCK 11 MPA</v>
          </cell>
          <cell r="D46" t="str">
            <v>M3</v>
          </cell>
          <cell r="E46">
            <v>146.01</v>
          </cell>
        </row>
        <row r="47">
          <cell r="B47" t="str">
            <v>45235</v>
          </cell>
          <cell r="C47" t="str">
            <v>CONCRETO FCK 11 MPA COM BRITA COMERCIAL</v>
          </cell>
          <cell r="D47" t="str">
            <v>M3</v>
          </cell>
          <cell r="E47">
            <v>148.13</v>
          </cell>
        </row>
        <row r="48">
          <cell r="B48" t="str">
            <v>45240</v>
          </cell>
          <cell r="C48" t="str">
            <v>CONCRETO FCK 15 MPA</v>
          </cell>
          <cell r="D48" t="str">
            <v>M3</v>
          </cell>
          <cell r="E48">
            <v>155.56</v>
          </cell>
        </row>
        <row r="49">
          <cell r="B49" t="str">
            <v>45245</v>
          </cell>
          <cell r="C49" t="str">
            <v>CONCRETO FCK 15 MPA COM BRITA COMERCIAL</v>
          </cell>
          <cell r="D49" t="str">
            <v>M3</v>
          </cell>
          <cell r="E49">
            <v>157.4</v>
          </cell>
        </row>
        <row r="50">
          <cell r="B50" t="str">
            <v>45250</v>
          </cell>
          <cell r="C50" t="str">
            <v>CONCRETO POROSO</v>
          </cell>
          <cell r="D50" t="str">
            <v>M3</v>
          </cell>
          <cell r="E50">
            <v>155.28999999999996</v>
          </cell>
        </row>
        <row r="51">
          <cell r="B51" t="str">
            <v>45255</v>
          </cell>
          <cell r="C51" t="str">
            <v>CONCRETO POROSO COM BRITA COMERCIAL</v>
          </cell>
          <cell r="D51" t="str">
            <v>M3</v>
          </cell>
          <cell r="E51">
            <v>157.82</v>
          </cell>
        </row>
        <row r="52">
          <cell r="B52" t="str">
            <v>45260</v>
          </cell>
          <cell r="C52" t="str">
            <v>CONCRETO CICLOPICO FCK 11 MPA</v>
          </cell>
          <cell r="D52" t="str">
            <v>m3</v>
          </cell>
          <cell r="E52">
            <v>120.52</v>
          </cell>
        </row>
        <row r="53">
          <cell r="B53" t="str">
            <v>45265</v>
          </cell>
          <cell r="C53" t="str">
            <v>CONCRETO CICLOPICO FCK 11 MPA COM BRITA COMERCIAL</v>
          </cell>
          <cell r="D53" t="str">
            <v>M3</v>
          </cell>
          <cell r="E53">
            <v>121.97999999999999</v>
          </cell>
        </row>
        <row r="54">
          <cell r="B54" t="str">
            <v>45270</v>
          </cell>
          <cell r="C54" t="str">
            <v>CONCRETO CICLOPICO FCK 15 MPA</v>
          </cell>
          <cell r="D54" t="str">
            <v>M3</v>
          </cell>
          <cell r="E54">
            <v>127.2</v>
          </cell>
        </row>
        <row r="55">
          <cell r="B55" t="str">
            <v>45275</v>
          </cell>
          <cell r="C55" t="str">
            <v>CONCRETO CICLOPICO FCK 15 MPA COM BRITA COMERCIAL</v>
          </cell>
          <cell r="D55" t="str">
            <v>M3</v>
          </cell>
          <cell r="E55">
            <v>128.66</v>
          </cell>
        </row>
        <row r="56">
          <cell r="B56" t="str">
            <v>45280</v>
          </cell>
          <cell r="C56" t="str">
            <v>ARGAMASSA DE CIMENTO E AREIA 1:4</v>
          </cell>
          <cell r="D56" t="str">
            <v>M3</v>
          </cell>
          <cell r="E56">
            <v>308.05999999999995</v>
          </cell>
        </row>
        <row r="57">
          <cell r="B57" t="str">
            <v>45285</v>
          </cell>
          <cell r="C57" t="str">
            <v>ARGAMASSA DE CIMENTO E AREIA 1:3</v>
          </cell>
          <cell r="D57" t="str">
            <v>M3</v>
          </cell>
          <cell r="E57">
            <v>325.35999999999996</v>
          </cell>
        </row>
        <row r="58">
          <cell r="B58" t="str">
            <v>45290</v>
          </cell>
          <cell r="C58" t="str">
            <v>FORMAS COMUNS DE MADEIRA COM REAPROVEITAMENTO DE D</v>
          </cell>
          <cell r="D58" t="str">
            <v>M2</v>
          </cell>
          <cell r="E58">
            <v>28.490000000000002</v>
          </cell>
        </row>
        <row r="59">
          <cell r="B59" t="str">
            <v>45291</v>
          </cell>
          <cell r="C59" t="str">
            <v>FORMA DE PLACA COMPENSADA</v>
          </cell>
          <cell r="D59" t="str">
            <v>M2</v>
          </cell>
          <cell r="E59">
            <v>28.34</v>
          </cell>
        </row>
        <row r="60">
          <cell r="B60" t="str">
            <v>45295</v>
          </cell>
          <cell r="C60" t="str">
            <v>ESCORAMENTO PARA BUEIROS CELULARES</v>
          </cell>
          <cell r="D60" t="str">
            <v>M3</v>
          </cell>
          <cell r="E60">
            <v>11.02</v>
          </cell>
        </row>
        <row r="61">
          <cell r="B61" t="str">
            <v>45296</v>
          </cell>
          <cell r="C61" t="str">
            <v>ESCORAMENTO COMUM DE VALA - TIPO CONTINUO</v>
          </cell>
          <cell r="D61" t="str">
            <v>M2</v>
          </cell>
          <cell r="E61">
            <v>22.330000000000002</v>
          </cell>
        </row>
        <row r="62">
          <cell r="B62" t="str">
            <v>45297</v>
          </cell>
          <cell r="C62" t="str">
            <v>ESCORAMENTO COMUM DE VALAS - TIPO CONTINUO</v>
          </cell>
          <cell r="D62" t="str">
            <v>M2</v>
          </cell>
          <cell r="E62">
            <v>22.330000000000002</v>
          </cell>
        </row>
        <row r="63">
          <cell r="B63" t="str">
            <v>45300</v>
          </cell>
          <cell r="C63" t="str">
            <v>ARMADURA ACO CA-25   FORNECIMENTO DOBRAGEM E COLOCA</v>
          </cell>
          <cell r="D63" t="str">
            <v>KG</v>
          </cell>
          <cell r="E63">
            <v>2.81</v>
          </cell>
        </row>
        <row r="64">
          <cell r="B64" t="str">
            <v>45305</v>
          </cell>
          <cell r="C64" t="str">
            <v>ARMADURA ACO CA-50   FORNECIMENTO DOBRAGEM E COLOCA</v>
          </cell>
          <cell r="D64" t="str">
            <v>KG</v>
          </cell>
          <cell r="E64">
            <v>2.81</v>
          </cell>
        </row>
        <row r="65">
          <cell r="B65" t="str">
            <v>45310</v>
          </cell>
          <cell r="C65" t="str">
            <v>ARMADURA ACO CA-60   FORNECIMENTO DOBRAGEM E COLOCA</v>
          </cell>
          <cell r="D65" t="str">
            <v>KG</v>
          </cell>
          <cell r="E65">
            <v>3.08</v>
          </cell>
        </row>
        <row r="66">
          <cell r="B66" t="str">
            <v>45315</v>
          </cell>
          <cell r="C66" t="str">
            <v>LASTRO DE BRITA</v>
          </cell>
          <cell r="D66" t="str">
            <v>M3</v>
          </cell>
          <cell r="E66">
            <v>28.959999999999997</v>
          </cell>
        </row>
        <row r="67">
          <cell r="B67" t="str">
            <v>45320</v>
          </cell>
          <cell r="C67" t="str">
            <v>LASTRO DE BRITA COM BRITA COMERCIAL</v>
          </cell>
          <cell r="D67" t="str">
            <v>M3</v>
          </cell>
          <cell r="E67">
            <v>32.22</v>
          </cell>
        </row>
        <row r="68">
          <cell r="B68" t="str">
            <v>45335</v>
          </cell>
          <cell r="C68" t="str">
            <v>ENROCAMENTO DE PEDRA JOGADA COM PEDRA DO PRIMARIO</v>
          </cell>
          <cell r="D68" t="str">
            <v>M3</v>
          </cell>
          <cell r="E68">
            <v>17.330000000000002</v>
          </cell>
        </row>
        <row r="69">
          <cell r="B69" t="str">
            <v>45340</v>
          </cell>
          <cell r="C69" t="str">
            <v>ENROCAMENTO DE PEDRA ARRUMADA</v>
          </cell>
          <cell r="D69" t="str">
            <v>M3</v>
          </cell>
          <cell r="E69">
            <v>42.72</v>
          </cell>
        </row>
        <row r="70">
          <cell r="B70" t="str">
            <v>45342</v>
          </cell>
          <cell r="C70" t="str">
            <v>ENROCAMENTO COM PEDRA ARGAMASSADA</v>
          </cell>
          <cell r="D70" t="str">
            <v>M3</v>
          </cell>
          <cell r="E70">
            <v>132.70000000000002</v>
          </cell>
        </row>
        <row r="71">
          <cell r="B71" t="str">
            <v>45345</v>
          </cell>
          <cell r="C71" t="str">
            <v>ALVENARIA DE PEDRA DE MAO ARGAMASSADA</v>
          </cell>
          <cell r="D71" t="str">
            <v>M3</v>
          </cell>
          <cell r="E71">
            <v>132.70000000000002</v>
          </cell>
        </row>
        <row r="72">
          <cell r="B72" t="str">
            <v>45346</v>
          </cell>
          <cell r="C72" t="str">
            <v>ENROCAMENTO DE PEDRA DE MAO JOGADA</v>
          </cell>
          <cell r="D72" t="str">
            <v>M3</v>
          </cell>
          <cell r="E72">
            <v>38.04</v>
          </cell>
        </row>
        <row r="73">
          <cell r="B73" t="str">
            <v>45348</v>
          </cell>
          <cell r="C73" t="str">
            <v>ENROCAMENTO DE PEDRA JOGADA COM PEDRA DETONADA</v>
          </cell>
          <cell r="D73" t="str">
            <v>M3</v>
          </cell>
          <cell r="E73">
            <v>9.9400000000000013</v>
          </cell>
        </row>
        <row r="74">
          <cell r="B74" t="str">
            <v>45350</v>
          </cell>
          <cell r="C74" t="str">
            <v>ALVENARIA DE TIJOLOS MACICOS PARA PAREDE DE 20 CM</v>
          </cell>
          <cell r="D74" t="str">
            <v>M2</v>
          </cell>
          <cell r="E74">
            <v>54.589999999999996</v>
          </cell>
        </row>
        <row r="75">
          <cell r="B75" t="str">
            <v>45360</v>
          </cell>
          <cell r="C75" t="str">
            <v>CHAPISCO</v>
          </cell>
          <cell r="D75" t="str">
            <v>M2</v>
          </cell>
          <cell r="E75">
            <v>3.14</v>
          </cell>
        </row>
        <row r="76">
          <cell r="B76" t="str">
            <v>46000</v>
          </cell>
          <cell r="C76" t="str">
            <v>TORRE DE MADEIRA PARA CRAVACAO DE TUBULAO (OAE)</v>
          </cell>
          <cell r="D76" t="str">
            <v>M</v>
          </cell>
          <cell r="E76">
            <v>369.75</v>
          </cell>
        </row>
        <row r="77">
          <cell r="B77" t="str">
            <v>46010</v>
          </cell>
          <cell r="C77" t="str">
            <v>ARGAMASSA DE CIMENTO E AREIA 1:4 PREPARO E MATERIAIS (O</v>
          </cell>
          <cell r="D77" t="str">
            <v>M3</v>
          </cell>
          <cell r="E77">
            <v>308.05999999999995</v>
          </cell>
        </row>
        <row r="78">
          <cell r="B78" t="str">
            <v>46020</v>
          </cell>
          <cell r="C78" t="str">
            <v>FORMAS DE MADEIRA (OAE)</v>
          </cell>
          <cell r="D78" t="str">
            <v>M2</v>
          </cell>
          <cell r="E78">
            <v>26.91</v>
          </cell>
        </row>
        <row r="79">
          <cell r="B79" t="str">
            <v>46030</v>
          </cell>
          <cell r="C79" t="str">
            <v>ARMADURA ACO CA-50 FORNEC. DOBR. E COLOCACAO (OAE)</v>
          </cell>
          <cell r="D79" t="str">
            <v>KG</v>
          </cell>
          <cell r="E79">
            <v>2.81</v>
          </cell>
        </row>
        <row r="80">
          <cell r="B80" t="str">
            <v>46040</v>
          </cell>
          <cell r="C80" t="str">
            <v>CONCRETO FCK 15 MPA  -  PREPARO LANCAMENTO E CURA  (OA</v>
          </cell>
          <cell r="D80" t="str">
            <v>M3</v>
          </cell>
          <cell r="E80">
            <v>157.4</v>
          </cell>
        </row>
        <row r="81">
          <cell r="B81" t="str">
            <v>46050</v>
          </cell>
          <cell r="C81" t="str">
            <v>CONCRETO FCK 18 MPA  -  PREPARO LANCAMENTO E CURA  (OA</v>
          </cell>
          <cell r="D81" t="str">
            <v>M3</v>
          </cell>
          <cell r="E81">
            <v>163.52000000000001</v>
          </cell>
        </row>
        <row r="82">
          <cell r="B82" t="str">
            <v>46070</v>
          </cell>
          <cell r="C82" t="str">
            <v>DEMOLICAO DE ESTRUTURA EM CONCRETO SIMPLES (OAE)</v>
          </cell>
          <cell r="D82" t="str">
            <v>M3</v>
          </cell>
          <cell r="E82">
            <v>30.71</v>
          </cell>
        </row>
        <row r="83">
          <cell r="B83" t="str">
            <v>46080</v>
          </cell>
          <cell r="C83" t="str">
            <v>DEMOLICAO DE ESTRUTURA EM CONCRETO ARMADO (OAE)</v>
          </cell>
          <cell r="D83" t="str">
            <v>M3</v>
          </cell>
          <cell r="E83">
            <v>55.55</v>
          </cell>
        </row>
        <row r="84">
          <cell r="B84" t="str">
            <v>46090</v>
          </cell>
          <cell r="C84" t="str">
            <v>ATERRO PARA VEDACAO DE ENSECADEIRAS (OAE)</v>
          </cell>
          <cell r="D84" t="str">
            <v>M3</v>
          </cell>
          <cell r="E84">
            <v>11.319999999999999</v>
          </cell>
        </row>
        <row r="85">
          <cell r="B85" t="str">
            <v>46100</v>
          </cell>
          <cell r="C85" t="str">
            <v>ENSECADEIRAS DUPLAS (OAE)</v>
          </cell>
          <cell r="D85" t="str">
            <v>M2</v>
          </cell>
          <cell r="E85">
            <v>173.13</v>
          </cell>
        </row>
        <row r="86">
          <cell r="B86" t="str">
            <v>46415</v>
          </cell>
          <cell r="C86" t="str">
            <v>MEIO-FIO DE CONCRETO - TIPO MF01-DNER</v>
          </cell>
          <cell r="D86" t="str">
            <v>M</v>
          </cell>
          <cell r="E86">
            <v>47.470000000000006</v>
          </cell>
        </row>
        <row r="87">
          <cell r="B87" t="str">
            <v>47000</v>
          </cell>
          <cell r="C87" t="str">
            <v>ESCAVACAO MANUAL DE MATERIAL DE 1A. CATEGORIA</v>
          </cell>
          <cell r="D87" t="str">
            <v>M3</v>
          </cell>
          <cell r="E87">
            <v>15.4</v>
          </cell>
        </row>
        <row r="88">
          <cell r="B88" t="str">
            <v>47004</v>
          </cell>
          <cell r="C88" t="str">
            <v>CONCRETO FCK 22 MPA  -  PREPARO LANCAMENTO E CURA</v>
          </cell>
          <cell r="D88" t="str">
            <v>M3</v>
          </cell>
          <cell r="E88">
            <v>175.76</v>
          </cell>
        </row>
        <row r="89">
          <cell r="B89" t="str">
            <v>47005</v>
          </cell>
          <cell r="C89" t="str">
            <v>FORMAS COM CHAPAS PLASTIFICADAS PARA CONCRETO APARE</v>
          </cell>
          <cell r="D89" t="str">
            <v>M2</v>
          </cell>
          <cell r="E89">
            <v>33.839999999999996</v>
          </cell>
        </row>
        <row r="90">
          <cell r="B90" t="str">
            <v>48000</v>
          </cell>
          <cell r="C90" t="str">
            <v>ESCAV. CARGA E TRANSP. DE MAT DE CORTE COM TRATOR E CARR</v>
          </cell>
          <cell r="D90" t="str">
            <v>M3</v>
          </cell>
          <cell r="E90">
            <v>2.63</v>
          </cell>
        </row>
        <row r="91">
          <cell r="B91" t="str">
            <v>48005</v>
          </cell>
          <cell r="C91" t="str">
            <v>ESCAV. E CARGA DE MAT. DE CORTE COM TRATOR E CARREGAD</v>
          </cell>
          <cell r="D91" t="str">
            <v>M3</v>
          </cell>
          <cell r="E91">
            <v>2.6599999999999997</v>
          </cell>
        </row>
        <row r="92">
          <cell r="B92" t="str">
            <v>48008</v>
          </cell>
          <cell r="C92" t="str">
            <v>ESCAV. DE CANAIS COM CARGA, TRANSP. E ESPALH. DE MATERI</v>
          </cell>
          <cell r="D92" t="str">
            <v>M3</v>
          </cell>
          <cell r="E92">
            <v>4.1100000000000003</v>
          </cell>
        </row>
        <row r="93">
          <cell r="B93" t="str">
            <v>48009</v>
          </cell>
          <cell r="C93" t="str">
            <v>ESCAVACAO DE CANAIS COM ESPALHAMENTO DO MATERIAL</v>
          </cell>
          <cell r="D93" t="str">
            <v>M3</v>
          </cell>
          <cell r="E93">
            <v>4.1100000000000003</v>
          </cell>
        </row>
        <row r="94">
          <cell r="B94" t="str">
            <v>48010</v>
          </cell>
          <cell r="C94" t="str">
            <v>ESC. CARGA E TRANSP. DE MAT. DE CORTE COM RETROESCAVA</v>
          </cell>
          <cell r="D94" t="str">
            <v>M3</v>
          </cell>
          <cell r="E94">
            <v>2.96</v>
          </cell>
        </row>
        <row r="95">
          <cell r="B95" t="str">
            <v>48015</v>
          </cell>
          <cell r="C95" t="str">
            <v>ESCAV. E CARGA DE MAT. DE CORTE COM RETROESCAVADEIRA</v>
          </cell>
          <cell r="D95" t="str">
            <v>M3</v>
          </cell>
          <cell r="E95">
            <v>3.9499999999999997</v>
          </cell>
        </row>
        <row r="96">
          <cell r="B96" t="str">
            <v>48020</v>
          </cell>
          <cell r="C96" t="str">
            <v>RECOLHIMENTO DE PEDRA DE MAO</v>
          </cell>
          <cell r="D96" t="str">
            <v>M3</v>
          </cell>
          <cell r="E96">
            <v>28.970000000000002</v>
          </cell>
        </row>
        <row r="97">
          <cell r="B97" t="str">
            <v>48030</v>
          </cell>
          <cell r="C97" t="str">
            <v>ESCAV. E CARGA MAT. P/REVESTIMENTO PRIMARIO</v>
          </cell>
          <cell r="D97" t="str">
            <v>M3</v>
          </cell>
          <cell r="E97">
            <v>3.17</v>
          </cell>
        </row>
        <row r="98">
          <cell r="B98" t="str">
            <v>48040</v>
          </cell>
          <cell r="C98" t="str">
            <v>ESCAVACAO MANUAL DE SOLOS</v>
          </cell>
          <cell r="D98" t="str">
            <v>M3</v>
          </cell>
          <cell r="E98">
            <v>4.54</v>
          </cell>
        </row>
        <row r="99">
          <cell r="B99" t="str">
            <v>48050</v>
          </cell>
          <cell r="C99" t="str">
            <v>ESCAVACAO DE VALAS COMRETROESCAVADEIRA</v>
          </cell>
          <cell r="D99" t="str">
            <v>M3</v>
          </cell>
          <cell r="E99">
            <v>3.92</v>
          </cell>
        </row>
        <row r="100">
          <cell r="B100" t="str">
            <v>48060</v>
          </cell>
          <cell r="C100" t="str">
            <v>COMPACTACAO DE ATERRO</v>
          </cell>
          <cell r="D100" t="str">
            <v>M3</v>
          </cell>
          <cell r="E100">
            <v>1.73</v>
          </cell>
        </row>
        <row r="101">
          <cell r="B101" t="str">
            <v>48070</v>
          </cell>
          <cell r="C101" t="str">
            <v>APILOAMENTO MANUAL DE SOLOS</v>
          </cell>
          <cell r="D101" t="str">
            <v>M3</v>
          </cell>
          <cell r="E101">
            <v>10.25</v>
          </cell>
        </row>
        <row r="102">
          <cell r="B102" t="str">
            <v>48080</v>
          </cell>
          <cell r="C102" t="str">
            <v>REGULARIZACAO DE PISTA</v>
          </cell>
          <cell r="D102" t="str">
            <v>M2</v>
          </cell>
          <cell r="E102">
            <v>0.75</v>
          </cell>
        </row>
        <row r="103">
          <cell r="B103" t="str">
            <v>48090</v>
          </cell>
          <cell r="C103" t="str">
            <v>ALVENARIA DE TIJOLOS MACICO DE 11 CM</v>
          </cell>
          <cell r="D103" t="str">
            <v>M2</v>
          </cell>
          <cell r="E103">
            <v>32.67</v>
          </cell>
        </row>
        <row r="104">
          <cell r="B104" t="str">
            <v>48092</v>
          </cell>
          <cell r="C104" t="str">
            <v>ALVENARIA DE TIJOLOS FURADOS, ESPESSURA DE 10CM, CHAPI</v>
          </cell>
          <cell r="D104" t="str">
            <v>M2</v>
          </cell>
          <cell r="E104">
            <v>24.68</v>
          </cell>
        </row>
        <row r="105">
          <cell r="B105" t="str">
            <v>48100</v>
          </cell>
          <cell r="C105" t="str">
            <v>ALVENARIA DE PEDRA DE MAO ARGAMASSADA DE 15 CM</v>
          </cell>
          <cell r="D105" t="str">
            <v>M2</v>
          </cell>
          <cell r="E105">
            <v>40.04</v>
          </cell>
        </row>
        <row r="106">
          <cell r="B106" t="str">
            <v>48130</v>
          </cell>
          <cell r="C106" t="str">
            <v>PLANTIO DE GRAMA POR MUDAS</v>
          </cell>
          <cell r="D106" t="str">
            <v>M2</v>
          </cell>
          <cell r="E106">
            <v>1.84</v>
          </cell>
        </row>
        <row r="107">
          <cell r="B107" t="str">
            <v>48150</v>
          </cell>
          <cell r="C107" t="str">
            <v>REATERRO E APILOAMENTO EM CAMADAS DE 20 CM</v>
          </cell>
          <cell r="D107" t="str">
            <v>M3</v>
          </cell>
          <cell r="E107">
            <v>6.29</v>
          </cell>
        </row>
        <row r="108">
          <cell r="B108" t="str">
            <v>49000</v>
          </cell>
          <cell r="C108" t="str">
            <v>PMF (NA USINA) PARA CONSERVACAO RODOVIARIA</v>
          </cell>
          <cell r="D108" t="str">
            <v>T</v>
          </cell>
          <cell r="E108">
            <v>13.89</v>
          </cell>
        </row>
        <row r="109">
          <cell r="B109" t="str">
            <v>49010</v>
          </cell>
          <cell r="C109" t="str">
            <v>CAUQ (NA USINA) - PARA CONSERVACAO RODOVIARIA</v>
          </cell>
          <cell r="D109" t="str">
            <v>T</v>
          </cell>
          <cell r="E109">
            <v>38.5</v>
          </cell>
        </row>
        <row r="110">
          <cell r="B110" t="str">
            <v>49011</v>
          </cell>
          <cell r="C110" t="str">
            <v>COMBATE A EXSUDACAO COM AREIA(DNER)</v>
          </cell>
          <cell r="D110" t="str">
            <v>M2</v>
          </cell>
          <cell r="E110">
            <v>0.27</v>
          </cell>
        </row>
        <row r="111">
          <cell r="B111" t="str">
            <v>49020</v>
          </cell>
          <cell r="C111" t="str">
            <v>LIMPEZA DE BUEIRO</v>
          </cell>
          <cell r="D111" t="str">
            <v>M3</v>
          </cell>
          <cell r="E111">
            <v>11.73</v>
          </cell>
        </row>
        <row r="112">
          <cell r="B112" t="str">
            <v>49022</v>
          </cell>
          <cell r="C112" t="str">
            <v>DESOBSTRUCAO DE CAIXAS COLETORAS</v>
          </cell>
          <cell r="D112" t="str">
            <v>UNID</v>
          </cell>
          <cell r="E112">
            <v>19.77</v>
          </cell>
        </row>
        <row r="113">
          <cell r="B113" t="str">
            <v>49024</v>
          </cell>
          <cell r="C113" t="str">
            <v>DESOBSTRUCAO DE GALERIAS D=60CM</v>
          </cell>
          <cell r="D113" t="str">
            <v>M</v>
          </cell>
          <cell r="E113">
            <v>9.7999999999999989</v>
          </cell>
        </row>
        <row r="114">
          <cell r="B114" t="str">
            <v>49030</v>
          </cell>
          <cell r="C114" t="str">
            <v>LIMPEZA DE CAIXA COLETORA</v>
          </cell>
          <cell r="D114" t="str">
            <v>UNID</v>
          </cell>
          <cell r="E114">
            <v>15.450000000000001</v>
          </cell>
        </row>
        <row r="115">
          <cell r="B115" t="str">
            <v>49040</v>
          </cell>
          <cell r="C115" t="str">
            <v>LIMPEZA DE SARJETA E MEIO-FIO</v>
          </cell>
          <cell r="D115" t="str">
            <v>M</v>
          </cell>
          <cell r="E115">
            <v>0.19</v>
          </cell>
        </row>
        <row r="116">
          <cell r="B116" t="str">
            <v>49050</v>
          </cell>
          <cell r="C116" t="str">
            <v>LIMPEZA E PINTURA DE PONTES</v>
          </cell>
          <cell r="D116" t="str">
            <v>M</v>
          </cell>
          <cell r="E116">
            <v>4.54</v>
          </cell>
        </row>
        <row r="117">
          <cell r="B117" t="str">
            <v>49055</v>
          </cell>
          <cell r="C117" t="str">
            <v>LIMPEZA DE PLACAS DE SINALIZACAO</v>
          </cell>
          <cell r="D117" t="str">
            <v>M2</v>
          </cell>
          <cell r="E117">
            <v>2.25</v>
          </cell>
        </row>
        <row r="118">
          <cell r="B118" t="str">
            <v>49056</v>
          </cell>
          <cell r="C118" t="str">
            <v>CAIACAO</v>
          </cell>
          <cell r="D118" t="str">
            <v>M2</v>
          </cell>
          <cell r="E118">
            <v>0.6</v>
          </cell>
        </row>
        <row r="119">
          <cell r="B119" t="str">
            <v>49057</v>
          </cell>
          <cell r="C119" t="str">
            <v>ANDAIMES SUSPENSOS PARA OBRAS DE RESTAURACAO DE PON</v>
          </cell>
          <cell r="D119" t="str">
            <v>M2</v>
          </cell>
          <cell r="E119">
            <v>24.489999999999995</v>
          </cell>
        </row>
        <row r="120">
          <cell r="B120" t="str">
            <v>49060</v>
          </cell>
          <cell r="C120" t="str">
            <v>LIMPEZA MANUAL DE VALETA</v>
          </cell>
          <cell r="D120" t="str">
            <v>M</v>
          </cell>
          <cell r="E120">
            <v>0.39</v>
          </cell>
        </row>
        <row r="121">
          <cell r="B121" t="str">
            <v>49065</v>
          </cell>
          <cell r="C121" t="str">
            <v>CAPINA MANUAL</v>
          </cell>
          <cell r="D121" t="str">
            <v>M2</v>
          </cell>
          <cell r="E121">
            <v>0.31</v>
          </cell>
        </row>
        <row r="122">
          <cell r="B122" t="str">
            <v>49070</v>
          </cell>
          <cell r="C122" t="str">
            <v>PINTURA DE SARJETA E MEIO-FIO</v>
          </cell>
          <cell r="D122" t="str">
            <v>M</v>
          </cell>
          <cell r="E122">
            <v>0.23</v>
          </cell>
        </row>
        <row r="123">
          <cell r="B123" t="str">
            <v>49080</v>
          </cell>
          <cell r="C123" t="str">
            <v>RECONFORMACAO DE ACOSTAMENTO NAO PAVIMENTADO</v>
          </cell>
          <cell r="D123" t="str">
            <v>M2</v>
          </cell>
          <cell r="E123">
            <v>0.01</v>
          </cell>
        </row>
        <row r="124">
          <cell r="B124" t="str">
            <v>49090</v>
          </cell>
          <cell r="C124" t="str">
            <v>RECONFORMACAO DE PISTA NAO PAVIMENTADA</v>
          </cell>
          <cell r="D124" t="str">
            <v>M2</v>
          </cell>
          <cell r="E124">
            <v>0.05</v>
          </cell>
        </row>
        <row r="125">
          <cell r="B125" t="str">
            <v>49091</v>
          </cell>
          <cell r="C125" t="str">
            <v>RECONFORMACAO DE PISTA NAO PAVIMENTADA</v>
          </cell>
          <cell r="D125" t="str">
            <v>HA</v>
          </cell>
          <cell r="E125">
            <v>470.09</v>
          </cell>
        </row>
        <row r="126">
          <cell r="B126" t="str">
            <v>49092</v>
          </cell>
          <cell r="C126" t="str">
            <v>RECONSTITUICAO DO SUB-LEITO</v>
          </cell>
          <cell r="D126" t="str">
            <v>M3</v>
          </cell>
          <cell r="E126">
            <v>1.49</v>
          </cell>
        </row>
        <row r="127">
          <cell r="B127" t="str">
            <v>49100</v>
          </cell>
          <cell r="C127" t="str">
            <v>RECOMPOSICAO DE BUEIRO DE CONCRETO</v>
          </cell>
          <cell r="D127" t="str">
            <v>M</v>
          </cell>
          <cell r="E127">
            <v>221.04</v>
          </cell>
        </row>
        <row r="128">
          <cell r="B128" t="str">
            <v>49105</v>
          </cell>
          <cell r="C128" t="str">
            <v>RECOMPOSICAO DE BUEIRO METALICO</v>
          </cell>
          <cell r="D128" t="str">
            <v>M</v>
          </cell>
          <cell r="E128">
            <v>934.67</v>
          </cell>
        </row>
        <row r="129">
          <cell r="B129" t="str">
            <v>49110</v>
          </cell>
          <cell r="C129" t="str">
            <v>RECOMPOSICAO DE BUEIRO DE CONCRETO COMLASTRO DE BRITA</v>
          </cell>
          <cell r="D129" t="str">
            <v>M</v>
          </cell>
          <cell r="E129">
            <v>68.05</v>
          </cell>
        </row>
        <row r="130">
          <cell r="B130" t="str">
            <v>49120</v>
          </cell>
          <cell r="C130" t="str">
            <v>RECOMPOSICAO DE GUARDA-CORPO</v>
          </cell>
          <cell r="D130" t="str">
            <v>M</v>
          </cell>
          <cell r="E130">
            <v>62.45000000000001</v>
          </cell>
        </row>
        <row r="131">
          <cell r="B131" t="str">
            <v>49123</v>
          </cell>
          <cell r="C131" t="str">
            <v>RECOMPOSICAO DE DEFENSA METALICA</v>
          </cell>
          <cell r="D131" t="str">
            <v>M</v>
          </cell>
          <cell r="E131">
            <v>69.84</v>
          </cell>
        </row>
        <row r="132">
          <cell r="B132" t="str">
            <v>49130</v>
          </cell>
          <cell r="C132" t="str">
            <v>RECOMPOSICAO DE PLACAS DE CONCRETO</v>
          </cell>
          <cell r="D132" t="str">
            <v>M3</v>
          </cell>
          <cell r="E132">
            <v>223.6</v>
          </cell>
        </row>
        <row r="133">
          <cell r="B133" t="str">
            <v>49131</v>
          </cell>
          <cell r="C133" t="str">
            <v>RECOMPOSICAO DE SARJETAS REVESTIDAS E MEIO FIO</v>
          </cell>
          <cell r="D133" t="str">
            <v>M</v>
          </cell>
          <cell r="E133">
            <v>22.16</v>
          </cell>
        </row>
        <row r="134">
          <cell r="B134" t="str">
            <v>49132</v>
          </cell>
          <cell r="C134" t="str">
            <v>RECOMPOSICAO DE SARJETA NAO REVESTIDA</v>
          </cell>
          <cell r="D134" t="str">
            <v>M</v>
          </cell>
          <cell r="E134">
            <v>1.19</v>
          </cell>
        </row>
        <row r="135">
          <cell r="B135" t="str">
            <v>49133</v>
          </cell>
          <cell r="C135" t="str">
            <v>RECOMPOSICAO DE VALETA REVESTIDA</v>
          </cell>
          <cell r="D135" t="str">
            <v>M</v>
          </cell>
          <cell r="E135">
            <v>29.36</v>
          </cell>
        </row>
        <row r="136">
          <cell r="B136" t="str">
            <v>49134</v>
          </cell>
          <cell r="C136" t="str">
            <v>RECOMPOSICAO DE VALETA NAO REVESTIDA</v>
          </cell>
          <cell r="D136" t="str">
            <v>M</v>
          </cell>
          <cell r="E136">
            <v>2.72</v>
          </cell>
        </row>
        <row r="137">
          <cell r="B137" t="str">
            <v>49135</v>
          </cell>
          <cell r="C137" t="str">
            <v>RECOMPOSICAO DE SINALIZACAO VERTICAL</v>
          </cell>
          <cell r="D137" t="str">
            <v>M2</v>
          </cell>
          <cell r="E137">
            <v>28.43</v>
          </cell>
        </row>
        <row r="138">
          <cell r="B138" t="str">
            <v>49140</v>
          </cell>
          <cell r="C138" t="str">
            <v>RECOMPOSICAO DE REVESTIMENTO COM CAUQ</v>
          </cell>
          <cell r="D138" t="str">
            <v>M3</v>
          </cell>
          <cell r="E138">
            <v>210.3</v>
          </cell>
        </row>
        <row r="139">
          <cell r="B139" t="str">
            <v>49150</v>
          </cell>
          <cell r="C139" t="str">
            <v>RECOMPOSICAO DE REVESTIMENTO PRIMARIO</v>
          </cell>
          <cell r="D139" t="str">
            <v>M3</v>
          </cell>
          <cell r="E139">
            <v>4.4600000000000009</v>
          </cell>
        </row>
        <row r="140">
          <cell r="B140" t="str">
            <v>49154</v>
          </cell>
          <cell r="C140" t="str">
            <v>RECOMPOSICAO MANUAL DE ATERRO</v>
          </cell>
          <cell r="D140" t="str">
            <v>M3</v>
          </cell>
          <cell r="E140">
            <v>44.51</v>
          </cell>
        </row>
        <row r="141">
          <cell r="B141" t="str">
            <v>49155</v>
          </cell>
          <cell r="C141" t="str">
            <v>RECOMPOSICAO MECANICA DE ATERRO</v>
          </cell>
          <cell r="D141" t="str">
            <v>M3</v>
          </cell>
          <cell r="E141">
            <v>17.590000000000003</v>
          </cell>
        </row>
        <row r="142">
          <cell r="B142" t="str">
            <v>49160</v>
          </cell>
          <cell r="C142" t="str">
            <v>RECONSTRUCAO DE PAVIMENTO COMBASE DE BRITA GRADUADA</v>
          </cell>
          <cell r="D142" t="str">
            <v>M3</v>
          </cell>
          <cell r="E142">
            <v>74.039999999999992</v>
          </cell>
        </row>
        <row r="143">
          <cell r="B143" t="str">
            <v>49161</v>
          </cell>
          <cell r="C143" t="str">
            <v>SELAGEM DE TRINCA</v>
          </cell>
          <cell r="D143" t="str">
            <v>L</v>
          </cell>
          <cell r="E143">
            <v>2.7299999999999995</v>
          </cell>
        </row>
        <row r="144">
          <cell r="B144" t="str">
            <v>49170</v>
          </cell>
          <cell r="C144" t="str">
            <v>REMENDO PROFUNDO</v>
          </cell>
          <cell r="D144" t="str">
            <v>M3</v>
          </cell>
          <cell r="E144">
            <v>204.60999999999999</v>
          </cell>
        </row>
        <row r="145">
          <cell r="B145" t="str">
            <v>49171</v>
          </cell>
          <cell r="C145" t="str">
            <v>REMENDO PROFUNDO COM CAUQ</v>
          </cell>
          <cell r="D145" t="str">
            <v>M3</v>
          </cell>
          <cell r="E145">
            <v>218.68999999999997</v>
          </cell>
        </row>
        <row r="146">
          <cell r="B146" t="str">
            <v>49180</v>
          </cell>
          <cell r="C146" t="str">
            <v>REMOCAO MECANIZADA DE BARREIRAS</v>
          </cell>
          <cell r="D146" t="str">
            <v>M3</v>
          </cell>
          <cell r="E146">
            <v>7.81</v>
          </cell>
        </row>
        <row r="147">
          <cell r="B147" t="str">
            <v>49181</v>
          </cell>
          <cell r="C147" t="str">
            <v>REMOCAO MANUAL DE BARREIRA</v>
          </cell>
          <cell r="D147" t="str">
            <v>M3</v>
          </cell>
          <cell r="E147">
            <v>24.139999999999997</v>
          </cell>
        </row>
        <row r="148">
          <cell r="B148" t="str">
            <v>49185</v>
          </cell>
          <cell r="C148" t="str">
            <v>REPAROS EM PONTES DE MADEIRA</v>
          </cell>
          <cell r="D148" t="str">
            <v>M</v>
          </cell>
          <cell r="E148">
            <v>66.209999999999994</v>
          </cell>
        </row>
        <row r="149">
          <cell r="B149" t="str">
            <v>49190</v>
          </cell>
          <cell r="C149" t="str">
            <v>ROCADA MANUAL</v>
          </cell>
          <cell r="D149" t="str">
            <v>M2</v>
          </cell>
          <cell r="E149">
            <v>0.12</v>
          </cell>
        </row>
        <row r="150">
          <cell r="B150" t="str">
            <v>49200</v>
          </cell>
          <cell r="C150" t="str">
            <v>ROCADA MECANIZADA</v>
          </cell>
          <cell r="D150" t="str">
            <v>HA</v>
          </cell>
          <cell r="E150">
            <v>104.35</v>
          </cell>
        </row>
        <row r="151">
          <cell r="B151" t="str">
            <v>49210</v>
          </cell>
          <cell r="C151" t="str">
            <v>ROCADA MECANIZADA COSTAL</v>
          </cell>
          <cell r="D151" t="str">
            <v>M2</v>
          </cell>
          <cell r="E151">
            <v>0.05</v>
          </cell>
        </row>
        <row r="152">
          <cell r="B152" t="str">
            <v>49220</v>
          </cell>
          <cell r="C152" t="str">
            <v>TAPA BURACO COM CAUQ</v>
          </cell>
          <cell r="D152" t="str">
            <v>M3</v>
          </cell>
          <cell r="E152">
            <v>412.58</v>
          </cell>
        </row>
        <row r="153">
          <cell r="B153" t="str">
            <v>49230</v>
          </cell>
          <cell r="C153" t="str">
            <v>TAPA BURACO COM PMF</v>
          </cell>
          <cell r="D153" t="str">
            <v>M3</v>
          </cell>
          <cell r="E153">
            <v>330.47</v>
          </cell>
        </row>
        <row r="154">
          <cell r="B154" t="str">
            <v>49301</v>
          </cell>
          <cell r="C154" t="str">
            <v>ESC. MEC. DE VALAS P/OBRAS DE ARTE CORRENTES - 1A CATEG</v>
          </cell>
          <cell r="D154" t="str">
            <v>M3</v>
          </cell>
          <cell r="E154">
            <v>4.54</v>
          </cell>
        </row>
        <row r="155">
          <cell r="B155" t="str">
            <v>49302</v>
          </cell>
          <cell r="C155" t="str">
            <v>REATERRO E APILOAMENTO EM CAMADAS DE 20 CM</v>
          </cell>
          <cell r="D155" t="str">
            <v>M3</v>
          </cell>
          <cell r="E155">
            <v>6.6</v>
          </cell>
        </row>
        <row r="156">
          <cell r="B156" t="str">
            <v>49303</v>
          </cell>
          <cell r="C156" t="str">
            <v>BRITA GRADUADA (NA USINA) PARA CONSERVACAO RODOVIARIA</v>
          </cell>
          <cell r="D156" t="str">
            <v>T</v>
          </cell>
          <cell r="E156">
            <v>11.64</v>
          </cell>
        </row>
        <row r="157">
          <cell r="B157" t="str">
            <v>49400</v>
          </cell>
          <cell r="C157" t="str">
            <v>HORA MAQUINA - TRATOR COM LAMINA 140 HP</v>
          </cell>
          <cell r="D157" t="str">
            <v>H</v>
          </cell>
          <cell r="E157">
            <v>59.2</v>
          </cell>
        </row>
        <row r="158">
          <cell r="B158" t="str">
            <v>49401</v>
          </cell>
          <cell r="C158" t="str">
            <v>HORA MAQUINA - CARREGADEIRA DE PNEUS 73 HP</v>
          </cell>
          <cell r="D158" t="str">
            <v>H</v>
          </cell>
          <cell r="E158">
            <v>55.65</v>
          </cell>
        </row>
        <row r="159">
          <cell r="B159" t="str">
            <v>49402</v>
          </cell>
          <cell r="C159" t="str">
            <v>HORA MAQUINA - MOTONIVELADORA 125 HP</v>
          </cell>
          <cell r="D159" t="str">
            <v>H</v>
          </cell>
          <cell r="E159">
            <v>78.22</v>
          </cell>
        </row>
        <row r="160">
          <cell r="B160" t="str">
            <v>49403</v>
          </cell>
          <cell r="C160" t="str">
            <v>HORA MAQUINA - COMPACTADOR VIBRATORIO AUTOPROPELIDO</v>
          </cell>
          <cell r="D160" t="str">
            <v>H</v>
          </cell>
          <cell r="E160">
            <v>56.29</v>
          </cell>
        </row>
        <row r="161">
          <cell r="B161" t="str">
            <v>49404</v>
          </cell>
          <cell r="C161" t="str">
            <v>HORA MAQUINA - CAMINHAO BASCULANTE SIMPLES 204 HP</v>
          </cell>
          <cell r="D161" t="str">
            <v>H</v>
          </cell>
          <cell r="E161">
            <v>71.47</v>
          </cell>
        </row>
        <row r="162">
          <cell r="B162" t="str">
            <v>49405</v>
          </cell>
          <cell r="C162" t="str">
            <v>HORA MAQUINA - RETROESCAVADEIRA 76 HP</v>
          </cell>
          <cell r="D162" t="str">
            <v>H</v>
          </cell>
          <cell r="E162">
            <v>34.590000000000003</v>
          </cell>
        </row>
        <row r="163">
          <cell r="B163" t="str">
            <v>49406</v>
          </cell>
          <cell r="C163" t="str">
            <v>HORA MAQUINA - ESCAVADEIRA HIDRAULICA 93 HP</v>
          </cell>
          <cell r="D163" t="str">
            <v>H</v>
          </cell>
          <cell r="E163">
            <v>50.04</v>
          </cell>
        </row>
        <row r="164">
          <cell r="B164" t="str">
            <v>49410</v>
          </cell>
          <cell r="C164" t="str">
            <v>HORA-MAQUINA DE ESCAVADEIRA DRAG-LINE</v>
          </cell>
          <cell r="D164" t="str">
            <v>H</v>
          </cell>
          <cell r="E164">
            <v>69.22</v>
          </cell>
        </row>
        <row r="165">
          <cell r="B165" t="str">
            <v>49412</v>
          </cell>
          <cell r="C165" t="str">
            <v>HORA-MAQUINA DE ESCAVADEIRA CASE-POCLAIN 988</v>
          </cell>
          <cell r="D165" t="str">
            <v>H</v>
          </cell>
          <cell r="E165">
            <v>87.06</v>
          </cell>
        </row>
        <row r="166">
          <cell r="B166" t="str">
            <v>49414</v>
          </cell>
          <cell r="C166" t="str">
            <v>HORA-MAQUINA DE CARREGADEIRA MF-86</v>
          </cell>
          <cell r="D166" t="str">
            <v>H</v>
          </cell>
          <cell r="E166">
            <v>36.869999999999997</v>
          </cell>
        </row>
        <row r="167">
          <cell r="B167" t="str">
            <v>49416</v>
          </cell>
          <cell r="C167" t="str">
            <v>HORA-MAQUINA DE CAMINHAO LK 1621/42 - SIMPLES</v>
          </cell>
          <cell r="D167" t="str">
            <v>H</v>
          </cell>
          <cell r="E167">
            <v>45.15</v>
          </cell>
        </row>
        <row r="168">
          <cell r="B168" t="str">
            <v>49500</v>
          </cell>
          <cell r="C168" t="str">
            <v>TRANSPORTE LOCAL COMCAMINHAO BASCULANTE (PARA MICROB</v>
          </cell>
          <cell r="D168" t="str">
            <v>TON</v>
          </cell>
          <cell r="E168">
            <v>1.88</v>
          </cell>
        </row>
        <row r="169">
          <cell r="B169" t="str">
            <v>49510</v>
          </cell>
          <cell r="C169" t="str">
            <v>TRANSPORTE LOCAL COMCAMINHAO BASCULANTE (PARA MICROB</v>
          </cell>
          <cell r="D169" t="str">
            <v>TON</v>
          </cell>
          <cell r="E169">
            <v>0.9</v>
          </cell>
        </row>
        <row r="170">
          <cell r="B170" t="str">
            <v>49520</v>
          </cell>
          <cell r="C170" t="str">
            <v>TRANSPORTE COMERCIAL COMCAM. BASCULANTE (PARA MICROBA</v>
          </cell>
          <cell r="D170" t="str">
            <v>TON</v>
          </cell>
          <cell r="E170">
            <v>0.39</v>
          </cell>
        </row>
        <row r="171">
          <cell r="B171" t="str">
            <v>49530</v>
          </cell>
          <cell r="C171" t="str">
            <v>TRANSPORTE LOCAL COM CAMINHAO BASCULANTE ROD. PAVIM</v>
          </cell>
          <cell r="D171" t="str">
            <v>TN</v>
          </cell>
          <cell r="E171">
            <v>0.71</v>
          </cell>
        </row>
        <row r="172">
          <cell r="B172" t="str">
            <v>49540</v>
          </cell>
          <cell r="C172" t="str">
            <v>TRANSPORTE LOCAL COM CAMINHAO BASCULANTE ROD.NAO PA</v>
          </cell>
          <cell r="D172" t="str">
            <v>TN</v>
          </cell>
          <cell r="E172">
            <v>0.86</v>
          </cell>
        </row>
        <row r="173">
          <cell r="B173" t="str">
            <v>49550</v>
          </cell>
          <cell r="C173" t="str">
            <v>TRANSPORTE LOCAL COM CAMINHAO BASCULANTE (CTE)</v>
          </cell>
          <cell r="D173" t="str">
            <v>TN</v>
          </cell>
          <cell r="E173">
            <v>0.71</v>
          </cell>
        </row>
        <row r="174">
          <cell r="B174" t="str">
            <v>49560</v>
          </cell>
          <cell r="C174" t="str">
            <v>TRANSPORTE LOCAL COM CAMINHAO CARROCERIA ROD. PAVIM</v>
          </cell>
          <cell r="D174" t="str">
            <v>TN</v>
          </cell>
          <cell r="E174">
            <v>0.56999999999999995</v>
          </cell>
        </row>
        <row r="175">
          <cell r="B175" t="str">
            <v>49570</v>
          </cell>
          <cell r="C175" t="str">
            <v>TRANSPORTE LOCAL COM CAMINHAO CARROCERIA ROD.NAO PA</v>
          </cell>
          <cell r="D175" t="str">
            <v>TN</v>
          </cell>
          <cell r="E175">
            <v>0.42</v>
          </cell>
        </row>
        <row r="176">
          <cell r="B176" t="str">
            <v>49580</v>
          </cell>
          <cell r="C176" t="str">
            <v>TRANSPORTE LOCAL COM CAMINHAO CARROCERIA (CTE)</v>
          </cell>
          <cell r="D176" t="str">
            <v>TN</v>
          </cell>
          <cell r="E176">
            <v>3.4</v>
          </cell>
        </row>
        <row r="177">
          <cell r="B177" t="str">
            <v>49590</v>
          </cell>
          <cell r="C177" t="str">
            <v>TRANSPORTE COMERCIAL COMCAMINHAO BASCULANTE ROD.PAVI</v>
          </cell>
          <cell r="D177" t="str">
            <v>TN</v>
          </cell>
          <cell r="E177">
            <v>0.56999999999999995</v>
          </cell>
        </row>
        <row r="178">
          <cell r="B178" t="str">
            <v>49600</v>
          </cell>
          <cell r="C178" t="str">
            <v>TRANSPORTE COMERCIAL COMCAMINHAO BASCULANTE ROD.N.PA</v>
          </cell>
          <cell r="D178" t="str">
            <v>TN</v>
          </cell>
          <cell r="E178">
            <v>0.71</v>
          </cell>
        </row>
        <row r="179">
          <cell r="B179" t="str">
            <v>49610</v>
          </cell>
          <cell r="C179" t="str">
            <v>TRANSPORTE COMERCIAL COMCAMINHAO CARROCERIA ROD. PAVI</v>
          </cell>
          <cell r="D179" t="str">
            <v>TN</v>
          </cell>
          <cell r="E179">
            <v>0.33</v>
          </cell>
        </row>
        <row r="180">
          <cell r="B180" t="str">
            <v>49620</v>
          </cell>
          <cell r="C180" t="str">
            <v>TRANSPORTE COMERCIAL COMCAMINHAO CARROCERIA ROD.N.PA</v>
          </cell>
          <cell r="D180" t="str">
            <v>TN</v>
          </cell>
          <cell r="E180">
            <v>0.42</v>
          </cell>
        </row>
        <row r="181">
          <cell r="B181" t="str">
            <v>49630</v>
          </cell>
          <cell r="C181" t="str">
            <v>CONCRETO FCK 15 MPA - FUNDAÇÕES</v>
          </cell>
          <cell r="D181" t="str">
            <v>M3</v>
          </cell>
          <cell r="E181">
            <v>136.77000000000001</v>
          </cell>
        </row>
        <row r="182">
          <cell r="B182" t="str">
            <v>49640</v>
          </cell>
          <cell r="C182" t="str">
            <v>ARMADURA ACO CA-50  - FUNDAÇÕES - FORNEC / BENEFICIAMENTO</v>
          </cell>
          <cell r="D182" t="str">
            <v>KG</v>
          </cell>
          <cell r="E182">
            <v>1.91</v>
          </cell>
        </row>
        <row r="183">
          <cell r="B183" t="str">
            <v>49650</v>
          </cell>
          <cell r="C183" t="str">
            <v>LANÇAMENTO DE CONCRETO COM BOMBA</v>
          </cell>
          <cell r="D183" t="str">
            <v>M3</v>
          </cell>
          <cell r="E183">
            <v>18.13</v>
          </cell>
        </row>
        <row r="184">
          <cell r="B184" t="str">
            <v>49660</v>
          </cell>
          <cell r="C184" t="str">
            <v>LANÇAMENTO DE CONCRETO COM GUINDASTE</v>
          </cell>
          <cell r="D184" t="str">
            <v>M3</v>
          </cell>
          <cell r="E184">
            <v>24.94</v>
          </cell>
        </row>
        <row r="185">
          <cell r="B185" t="str">
            <v>49670</v>
          </cell>
          <cell r="C185" t="str">
            <v>LANÇAMENTO DE CONCRETO DESCARGA DIRETA</v>
          </cell>
          <cell r="D185" t="str">
            <v>M3</v>
          </cell>
          <cell r="E185">
            <v>1.63</v>
          </cell>
        </row>
        <row r="186">
          <cell r="B186" t="str">
            <v>49680</v>
          </cell>
          <cell r="C186" t="str">
            <v>ARMADURA AÇO CA-50 - COLOCAÇÃO</v>
          </cell>
          <cell r="D186" t="str">
            <v>KG</v>
          </cell>
          <cell r="E186">
            <v>0.5</v>
          </cell>
        </row>
        <row r="187">
          <cell r="B187" t="str">
            <v>49690</v>
          </cell>
          <cell r="C187" t="str">
            <v>CONCRETO PROJETADO</v>
          </cell>
          <cell r="D187" t="str">
            <v>M3</v>
          </cell>
          <cell r="E187">
            <v>336.24</v>
          </cell>
        </row>
        <row r="188">
          <cell r="B188" t="str">
            <v>49700</v>
          </cell>
          <cell r="C188" t="str">
            <v>PATIO DE VIGAS PRÉ-MOLDADAS</v>
          </cell>
          <cell r="D188" t="str">
            <v>UN</v>
          </cell>
          <cell r="E188">
            <v>25097.66</v>
          </cell>
        </row>
        <row r="189">
          <cell r="B189" t="str">
            <v>49750</v>
          </cell>
          <cell r="C189" t="str">
            <v>REBOCO E=3MM</v>
          </cell>
          <cell r="D189" t="str">
            <v>M2</v>
          </cell>
          <cell r="E189">
            <v>7.38</v>
          </cell>
        </row>
        <row r="190">
          <cell r="B190" t="str">
            <v>49800</v>
          </cell>
          <cell r="C190" t="str">
            <v>CONCRETO FCK=20 MPA - BOMBEÁVEL - C/ SLUMP 22</v>
          </cell>
          <cell r="D190" t="str">
            <v>M3</v>
          </cell>
          <cell r="E190">
            <v>178.29999999999998</v>
          </cell>
        </row>
        <row r="191">
          <cell r="B191" t="str">
            <v>49805</v>
          </cell>
          <cell r="C191" t="str">
            <v>BASES DE CONCRETO PARA PLACAS &lt;= 1,50 M²</v>
          </cell>
          <cell r="D191" t="str">
            <v>UNID</v>
          </cell>
          <cell r="E191">
            <v>78.91</v>
          </cell>
        </row>
        <row r="192">
          <cell r="B192" t="str">
            <v>49806</v>
          </cell>
          <cell r="C192" t="str">
            <v>BASES DE CONCRETO PARA PLACAS &gt; 1,50 M²</v>
          </cell>
          <cell r="D192" t="str">
            <v>UNID</v>
          </cell>
          <cell r="E192">
            <v>147.63</v>
          </cell>
        </row>
        <row r="193">
          <cell r="B193" t="str">
            <v>49807</v>
          </cell>
          <cell r="C193" t="str">
            <v>FORMA COMUM PARA SARJETAS E VALETAS</v>
          </cell>
          <cell r="D193" t="str">
            <v>M2</v>
          </cell>
          <cell r="E193">
            <v>7.3500000000000005</v>
          </cell>
        </row>
        <row r="194">
          <cell r="B194" t="str">
            <v>13010</v>
          </cell>
          <cell r="C194" t="str">
            <v>BRITA COMERCIAL</v>
          </cell>
          <cell r="D194" t="str">
            <v>M3</v>
          </cell>
          <cell r="E194" t="str">
            <v>17,50</v>
          </cell>
        </row>
        <row r="195">
          <cell r="B195" t="str">
            <v>13011</v>
          </cell>
          <cell r="C195" t="str">
            <v>PEDRISCO</v>
          </cell>
          <cell r="D195" t="str">
            <v>M3</v>
          </cell>
          <cell r="E195">
            <v>18.5</v>
          </cell>
        </row>
        <row r="196">
          <cell r="B196" t="str">
            <v>13012</v>
          </cell>
          <cell r="C196" t="str">
            <v>PÓ DE PEDRA</v>
          </cell>
          <cell r="D196" t="str">
            <v>M3</v>
          </cell>
          <cell r="E196">
            <v>17.3</v>
          </cell>
        </row>
        <row r="197">
          <cell r="B197" t="str">
            <v>13013</v>
          </cell>
          <cell r="C197" t="str">
            <v>PEDRA PULMÃO</v>
          </cell>
          <cell r="D197" t="str">
            <v>M3</v>
          </cell>
          <cell r="E197">
            <v>16.5</v>
          </cell>
        </row>
        <row r="198">
          <cell r="B198" t="str">
            <v>13019</v>
          </cell>
          <cell r="C198" t="str">
            <v>CINZA</v>
          </cell>
          <cell r="D198" t="str">
            <v>KG</v>
          </cell>
          <cell r="E198">
            <v>0.26</v>
          </cell>
        </row>
        <row r="199">
          <cell r="B199" t="str">
            <v>13020</v>
          </cell>
          <cell r="C199" t="str">
            <v>AREIA COMERCIAL</v>
          </cell>
          <cell r="D199" t="str">
            <v>M3</v>
          </cell>
          <cell r="E199">
            <v>14</v>
          </cell>
        </row>
        <row r="200">
          <cell r="B200" t="str">
            <v>13021</v>
          </cell>
          <cell r="C200" t="str">
            <v>AREIA PARA FUNDAÇÕES</v>
          </cell>
          <cell r="D200" t="str">
            <v>M3</v>
          </cell>
          <cell r="E200">
            <v>6</v>
          </cell>
        </row>
        <row r="201">
          <cell r="B201" t="str">
            <v>13030</v>
          </cell>
          <cell r="C201" t="str">
            <v>LAJOTA DE CONCRETO DE 10 CM X 30 CM</v>
          </cell>
          <cell r="D201" t="str">
            <v>M2</v>
          </cell>
          <cell r="E201" t="str">
            <v>14,20</v>
          </cell>
        </row>
        <row r="202">
          <cell r="B202" t="str">
            <v>13035</v>
          </cell>
          <cell r="C202" t="str">
            <v>BRIQUETES DE 8 CM</v>
          </cell>
          <cell r="D202" t="str">
            <v>M2</v>
          </cell>
          <cell r="E202" t="str">
            <v>16,00</v>
          </cell>
        </row>
        <row r="203">
          <cell r="B203" t="str">
            <v>13040</v>
          </cell>
          <cell r="C203" t="str">
            <v>CIMENTO 320 CP-IV</v>
          </cell>
          <cell r="D203" t="str">
            <v>KG</v>
          </cell>
          <cell r="E203" t="str">
            <v>0,26</v>
          </cell>
        </row>
        <row r="204">
          <cell r="B204" t="str">
            <v>13045</v>
          </cell>
          <cell r="C204" t="str">
            <v>BENTONITA</v>
          </cell>
          <cell r="D204" t="str">
            <v>KG</v>
          </cell>
          <cell r="E204">
            <v>0.21</v>
          </cell>
        </row>
        <row r="205">
          <cell r="B205" t="str">
            <v>13050</v>
          </cell>
          <cell r="C205" t="str">
            <v>TIJOLO MACICO</v>
          </cell>
          <cell r="D205" t="str">
            <v>UN</v>
          </cell>
          <cell r="E205" t="str">
            <v>0,08</v>
          </cell>
        </row>
        <row r="206">
          <cell r="B206" t="str">
            <v>13055</v>
          </cell>
          <cell r="C206" t="str">
            <v>TIJOLOS FURADOS DE 10X15X20</v>
          </cell>
          <cell r="D206" t="str">
            <v>UN</v>
          </cell>
          <cell r="E206" t="str">
            <v>0,10</v>
          </cell>
        </row>
        <row r="207">
          <cell r="B207" t="str">
            <v>13060</v>
          </cell>
          <cell r="C207" t="str">
            <v>PARALELEPIPEDO</v>
          </cell>
          <cell r="D207" t="str">
            <v>M2</v>
          </cell>
          <cell r="E207" t="str">
            <v>8,40</v>
          </cell>
        </row>
        <row r="208">
          <cell r="B208" t="str">
            <v>13061</v>
          </cell>
          <cell r="C208" t="str">
            <v>MEIO-FIO DE PEDRA</v>
          </cell>
          <cell r="D208" t="str">
            <v>M</v>
          </cell>
          <cell r="E208">
            <v>5.3</v>
          </cell>
        </row>
        <row r="209">
          <cell r="B209" t="str">
            <v>13080</v>
          </cell>
          <cell r="C209" t="str">
            <v>MOUROES TRIANG. DE CONCRETO L=10cm x 220 cm</v>
          </cell>
          <cell r="D209" t="str">
            <v>UN</v>
          </cell>
          <cell r="E209" t="str">
            <v>4,80</v>
          </cell>
        </row>
        <row r="210">
          <cell r="B210" t="str">
            <v>13085</v>
          </cell>
          <cell r="C210" t="str">
            <v>MOUROES CONCRETO 10 X 10 X 220</v>
          </cell>
          <cell r="D210" t="str">
            <v>UN</v>
          </cell>
          <cell r="E210" t="str">
            <v>8,00</v>
          </cell>
        </row>
        <row r="211">
          <cell r="B211" t="str">
            <v>13090</v>
          </cell>
          <cell r="C211" t="str">
            <v>MOUROES CONCRETO 15 X 15 X 220</v>
          </cell>
          <cell r="D211" t="str">
            <v>UN</v>
          </cell>
          <cell r="E211" t="str">
            <v>11,98</v>
          </cell>
        </row>
        <row r="212">
          <cell r="B212" t="str">
            <v>13100</v>
          </cell>
          <cell r="C212" t="str">
            <v>ESTICADOR DE CONCRETO 10x10x300 cm</v>
          </cell>
          <cell r="D212" t="str">
            <v>UN</v>
          </cell>
          <cell r="E212" t="str">
            <v>6,50</v>
          </cell>
        </row>
        <row r="213">
          <cell r="B213" t="str">
            <v>13120</v>
          </cell>
          <cell r="C213" t="str">
            <v>TUBO POROSO D=20 CM</v>
          </cell>
          <cell r="D213" t="str">
            <v>M</v>
          </cell>
          <cell r="E213" t="str">
            <v>7,30</v>
          </cell>
        </row>
        <row r="214">
          <cell r="B214" t="str">
            <v>13140</v>
          </cell>
          <cell r="C214" t="str">
            <v>TUBO PERFURADO D=20 CM</v>
          </cell>
          <cell r="D214" t="str">
            <v>M</v>
          </cell>
          <cell r="E214" t="str">
            <v>6,60</v>
          </cell>
        </row>
        <row r="215">
          <cell r="B215" t="str">
            <v>13145</v>
          </cell>
          <cell r="C215" t="str">
            <v>TUBO D=20 CM (SIMPLES)</v>
          </cell>
          <cell r="D215" t="str">
            <v>M</v>
          </cell>
          <cell r="E215">
            <v>6.8</v>
          </cell>
        </row>
        <row r="216">
          <cell r="B216" t="str">
            <v>13150</v>
          </cell>
          <cell r="C216" t="str">
            <v>TUBO D=30 CM (SIMPLES)</v>
          </cell>
          <cell r="D216" t="str">
            <v>M</v>
          </cell>
          <cell r="E216" t="str">
            <v>7,07</v>
          </cell>
        </row>
        <row r="217">
          <cell r="B217" t="str">
            <v>13160</v>
          </cell>
          <cell r="C217" t="str">
            <v>TUBO D=40 CM (SIMPLES)</v>
          </cell>
          <cell r="D217" t="str">
            <v>M</v>
          </cell>
          <cell r="E217" t="str">
            <v>12,00</v>
          </cell>
        </row>
        <row r="218">
          <cell r="B218" t="str">
            <v>13170</v>
          </cell>
          <cell r="C218" t="str">
            <v>TUBO D=50 CM (SIMPLES)</v>
          </cell>
          <cell r="D218" t="str">
            <v>M</v>
          </cell>
          <cell r="E218" t="str">
            <v>17,93</v>
          </cell>
        </row>
        <row r="219">
          <cell r="B219" t="str">
            <v>13180</v>
          </cell>
          <cell r="C219" t="str">
            <v>TUBO D=60 CM (SIMPLES)</v>
          </cell>
          <cell r="D219" t="str">
            <v>M</v>
          </cell>
          <cell r="E219" t="str">
            <v>23,00</v>
          </cell>
        </row>
        <row r="220">
          <cell r="B220" t="str">
            <v>13190</v>
          </cell>
          <cell r="C220" t="str">
            <v>TUBO D= 60 CM CA-1</v>
          </cell>
          <cell r="D220" t="str">
            <v>M</v>
          </cell>
          <cell r="E220" t="str">
            <v>34,65</v>
          </cell>
        </row>
        <row r="221">
          <cell r="B221" t="str">
            <v>13200</v>
          </cell>
          <cell r="C221" t="str">
            <v>TUBO D= 60 CM CA-2</v>
          </cell>
          <cell r="D221" t="str">
            <v>M</v>
          </cell>
          <cell r="E221" t="str">
            <v>41,25</v>
          </cell>
        </row>
        <row r="222">
          <cell r="B222" t="str">
            <v>13210</v>
          </cell>
          <cell r="C222" t="str">
            <v>TUBO D= 80 CM CA-2</v>
          </cell>
          <cell r="D222" t="str">
            <v>M</v>
          </cell>
          <cell r="E222" t="str">
            <v>74,25</v>
          </cell>
        </row>
        <row r="223">
          <cell r="B223" t="str">
            <v>13220</v>
          </cell>
          <cell r="C223" t="str">
            <v>TUBO D=100 CM CA-2</v>
          </cell>
          <cell r="D223" t="str">
            <v>M</v>
          </cell>
          <cell r="E223" t="str">
            <v>103,95</v>
          </cell>
        </row>
        <row r="224">
          <cell r="B224" t="str">
            <v>13230</v>
          </cell>
          <cell r="C224" t="str">
            <v>TUBO D=120 CM CA-2</v>
          </cell>
          <cell r="D224" t="str">
            <v>M</v>
          </cell>
          <cell r="E224" t="str">
            <v>137,55</v>
          </cell>
        </row>
        <row r="225">
          <cell r="B225" t="str">
            <v>13240</v>
          </cell>
          <cell r="C225" t="str">
            <v>TUBO D=150 CM CA-2</v>
          </cell>
          <cell r="D225" t="str">
            <v>M</v>
          </cell>
          <cell r="E225" t="str">
            <v>210,00</v>
          </cell>
        </row>
        <row r="226">
          <cell r="B226" t="str">
            <v>13250</v>
          </cell>
          <cell r="C226" t="str">
            <v>TUBO D=200 CM CA-2</v>
          </cell>
          <cell r="D226" t="str">
            <v>M</v>
          </cell>
          <cell r="E226" t="str">
            <v>354,45</v>
          </cell>
        </row>
        <row r="227">
          <cell r="B227" t="str">
            <v>13260</v>
          </cell>
          <cell r="C227" t="str">
            <v>TUBO D= 80 CM CA-3</v>
          </cell>
          <cell r="D227" t="str">
            <v>M</v>
          </cell>
          <cell r="E227" t="str">
            <v>78,68</v>
          </cell>
        </row>
        <row r="228">
          <cell r="B228" t="str">
            <v>13270</v>
          </cell>
          <cell r="C228" t="str">
            <v>TUBO D=100 CM CA-3</v>
          </cell>
          <cell r="D228" t="str">
            <v>M</v>
          </cell>
          <cell r="E228" t="str">
            <v>107,55</v>
          </cell>
        </row>
        <row r="229">
          <cell r="B229" t="str">
            <v>13280</v>
          </cell>
          <cell r="C229" t="str">
            <v>TUBO D=120 CM CA-3</v>
          </cell>
          <cell r="D229" t="str">
            <v>M</v>
          </cell>
          <cell r="E229" t="str">
            <v>143,70</v>
          </cell>
        </row>
        <row r="230">
          <cell r="B230" t="str">
            <v>13282</v>
          </cell>
          <cell r="C230" t="str">
            <v>TUBO D=150 CM CA-3</v>
          </cell>
          <cell r="D230" t="str">
            <v>M</v>
          </cell>
          <cell r="E230" t="str">
            <v>267,18</v>
          </cell>
        </row>
        <row r="231">
          <cell r="B231" t="str">
            <v>13300</v>
          </cell>
          <cell r="C231" t="str">
            <v>CALHA D=30 CM SIMPLES</v>
          </cell>
          <cell r="D231" t="str">
            <v>M</v>
          </cell>
          <cell r="E231" t="str">
            <v>5,70</v>
          </cell>
        </row>
        <row r="232">
          <cell r="B232" t="str">
            <v>13310</v>
          </cell>
          <cell r="C232" t="str">
            <v>CALHA D=40 CM SIMPLES</v>
          </cell>
          <cell r="D232" t="str">
            <v>M</v>
          </cell>
          <cell r="E232" t="str">
            <v>8,10</v>
          </cell>
        </row>
        <row r="233">
          <cell r="B233" t="str">
            <v>13320</v>
          </cell>
          <cell r="C233" t="str">
            <v>CALHA D=60 CM SIMPLES</v>
          </cell>
          <cell r="D233" t="str">
            <v>M</v>
          </cell>
          <cell r="E233" t="str">
            <v>15,00</v>
          </cell>
        </row>
        <row r="234">
          <cell r="B234" t="str">
            <v>13360</v>
          </cell>
          <cell r="C234" t="str">
            <v>TUBO PVC P/DRENO D=100 MM</v>
          </cell>
          <cell r="D234" t="str">
            <v>M</v>
          </cell>
          <cell r="E234" t="str">
            <v>4,75</v>
          </cell>
        </row>
        <row r="235">
          <cell r="B235" t="str">
            <v>13370</v>
          </cell>
          <cell r="C235" t="str">
            <v>TUBO PVC P/DRENO D=150 MM</v>
          </cell>
          <cell r="D235" t="str">
            <v>M</v>
          </cell>
          <cell r="E235" t="str">
            <v>9,25</v>
          </cell>
        </row>
        <row r="236">
          <cell r="B236" t="str">
            <v>13380</v>
          </cell>
          <cell r="C236" t="str">
            <v>TUBO PVC RIGIDO D= 50 MM</v>
          </cell>
          <cell r="D236" t="str">
            <v>M</v>
          </cell>
          <cell r="E236" t="str">
            <v>2,54</v>
          </cell>
        </row>
        <row r="237">
          <cell r="B237" t="str">
            <v>13390</v>
          </cell>
          <cell r="C237" t="str">
            <v>TUBO PVC RIGIDO D=100 MM</v>
          </cell>
          <cell r="D237" t="str">
            <v>M</v>
          </cell>
          <cell r="E237" t="str">
            <v>3,84</v>
          </cell>
        </row>
        <row r="238">
          <cell r="B238" t="str">
            <v>13400</v>
          </cell>
          <cell r="C238" t="str">
            <v>DESMOLDANTE P/ FORMAS</v>
          </cell>
          <cell r="D238" t="str">
            <v>L</v>
          </cell>
          <cell r="E238">
            <v>2.5299999999999998</v>
          </cell>
        </row>
        <row r="239">
          <cell r="B239" t="str">
            <v>13401</v>
          </cell>
          <cell r="C239" t="str">
            <v>MADEIRA DE LEI - SERRADA</v>
          </cell>
          <cell r="D239" t="str">
            <v>M3</v>
          </cell>
          <cell r="E239" t="str">
            <v>500,00</v>
          </cell>
        </row>
        <row r="240">
          <cell r="B240" t="str">
            <v>13405</v>
          </cell>
          <cell r="C240" t="str">
            <v>MADEIRA IV SERRADA - PINUS</v>
          </cell>
          <cell r="D240" t="str">
            <v>M3</v>
          </cell>
          <cell r="E240" t="str">
            <v>200,00</v>
          </cell>
        </row>
        <row r="241">
          <cell r="B241" t="str">
            <v>13407</v>
          </cell>
          <cell r="C241" t="str">
            <v>MADEIRA SERRADA - PINHO 3A INDUSTRIAL</v>
          </cell>
          <cell r="D241" t="str">
            <v>M3</v>
          </cell>
          <cell r="E241">
            <v>230</v>
          </cell>
        </row>
        <row r="242">
          <cell r="B242" t="str">
            <v>13408</v>
          </cell>
          <cell r="C242" t="str">
            <v>MADEIRA SERRADA - ANGICO/CANAFISTULA</v>
          </cell>
          <cell r="D242" t="str">
            <v>M3</v>
          </cell>
          <cell r="E242">
            <v>200</v>
          </cell>
        </row>
        <row r="243">
          <cell r="B243" t="str">
            <v>13409</v>
          </cell>
          <cell r="C243" t="str">
            <v>ESTRONCA DE EUCALIPTO D=0,15M</v>
          </cell>
          <cell r="D243" t="str">
            <v>M</v>
          </cell>
          <cell r="E243">
            <v>3.08</v>
          </cell>
        </row>
        <row r="244">
          <cell r="B244" t="str">
            <v>13430</v>
          </cell>
          <cell r="C244" t="str">
            <v>MULTI PLATE 100 C/EPOXI 2.7MM</v>
          </cell>
          <cell r="D244" t="str">
            <v>KG</v>
          </cell>
          <cell r="E244" t="str">
            <v>3,96</v>
          </cell>
        </row>
        <row r="245">
          <cell r="B245" t="str">
            <v>13450</v>
          </cell>
          <cell r="C245" t="str">
            <v>TUNNEL LINER C/EPOXI 2.7MM</v>
          </cell>
          <cell r="D245" t="str">
            <v>KG</v>
          </cell>
          <cell r="E245" t="str">
            <v>5,82</v>
          </cell>
        </row>
        <row r="246">
          <cell r="B246" t="str">
            <v>13470</v>
          </cell>
          <cell r="C246" t="str">
            <v>CAIBROS 3X 3 - IV</v>
          </cell>
          <cell r="D246" t="str">
            <v>M</v>
          </cell>
          <cell r="E246" t="str">
            <v>1,16</v>
          </cell>
        </row>
        <row r="247">
          <cell r="B247" t="str">
            <v>13500</v>
          </cell>
          <cell r="C247" t="str">
            <v>TRAV. FIXACAO 2X 2.3/4 - LEI</v>
          </cell>
          <cell r="D247" t="str">
            <v>M</v>
          </cell>
          <cell r="E247">
            <v>2.12</v>
          </cell>
        </row>
        <row r="248">
          <cell r="B248" t="str">
            <v>13510</v>
          </cell>
          <cell r="C248" t="str">
            <v>PRANCHAO 2X 12-LEI</v>
          </cell>
          <cell r="D248" t="str">
            <v>M</v>
          </cell>
          <cell r="E248" t="str">
            <v>7,74</v>
          </cell>
        </row>
        <row r="249">
          <cell r="B249" t="str">
            <v>13520</v>
          </cell>
          <cell r="C249" t="str">
            <v>TABUA 1X 12 - LEI</v>
          </cell>
          <cell r="D249" t="str">
            <v>M2</v>
          </cell>
          <cell r="E249" t="str">
            <v>12,71</v>
          </cell>
        </row>
        <row r="250">
          <cell r="B250" t="str">
            <v>13530</v>
          </cell>
          <cell r="C250" t="str">
            <v>TRAVESSAS 1X 6 - LEI</v>
          </cell>
          <cell r="D250" t="str">
            <v>M</v>
          </cell>
          <cell r="E250" t="str">
            <v>1,96</v>
          </cell>
        </row>
        <row r="251">
          <cell r="B251" t="str">
            <v>13540</v>
          </cell>
          <cell r="C251" t="str">
            <v>TRAVESSAS 2X 6 - LEI</v>
          </cell>
          <cell r="D251" t="str">
            <v>M</v>
          </cell>
          <cell r="E251" t="str">
            <v>3,50</v>
          </cell>
        </row>
        <row r="252">
          <cell r="B252" t="str">
            <v>13550</v>
          </cell>
          <cell r="C252" t="str">
            <v>MADEIRA 2X 10 E 3X 3 - LEI</v>
          </cell>
          <cell r="D252" t="str">
            <v>M3</v>
          </cell>
          <cell r="E252" t="str">
            <v>500,00</v>
          </cell>
        </row>
        <row r="253">
          <cell r="B253" t="str">
            <v>13560</v>
          </cell>
          <cell r="C253" t="str">
            <v>MADEIRA DE LEI 3X 4</v>
          </cell>
          <cell r="D253" t="str">
            <v>M</v>
          </cell>
          <cell r="E253" t="str">
            <v>3,87</v>
          </cell>
        </row>
        <row r="254">
          <cell r="B254" t="str">
            <v>13570</v>
          </cell>
          <cell r="C254" t="str">
            <v>MADEIRA DE LEI 6X 1</v>
          </cell>
          <cell r="D254" t="str">
            <v>M</v>
          </cell>
          <cell r="E254" t="str">
            <v>1,96</v>
          </cell>
        </row>
        <row r="255">
          <cell r="B255" t="str">
            <v>13580</v>
          </cell>
          <cell r="C255" t="str">
            <v>MADEIRA DE LEI 6X 6</v>
          </cell>
          <cell r="D255" t="str">
            <v>M</v>
          </cell>
          <cell r="E255" t="str">
            <v>11,63</v>
          </cell>
        </row>
        <row r="256">
          <cell r="B256" t="str">
            <v>13590</v>
          </cell>
          <cell r="C256" t="str">
            <v>MADEIRA DE LEI 8X 3</v>
          </cell>
          <cell r="D256" t="str">
            <v>M</v>
          </cell>
          <cell r="E256" t="str">
            <v>7,74</v>
          </cell>
        </row>
        <row r="257">
          <cell r="B257" t="str">
            <v>13600</v>
          </cell>
          <cell r="C257" t="str">
            <v>MADEIRA DE LEI 8X 8</v>
          </cell>
          <cell r="D257" t="str">
            <v>M</v>
          </cell>
          <cell r="E257" t="str">
            <v>20,67</v>
          </cell>
        </row>
        <row r="258">
          <cell r="B258" t="str">
            <v>13610</v>
          </cell>
          <cell r="C258" t="str">
            <v>VIGA 4X 10X 3.00 M - LEI</v>
          </cell>
          <cell r="D258" t="str">
            <v>M</v>
          </cell>
          <cell r="E258" t="str">
            <v>12,89</v>
          </cell>
        </row>
        <row r="259">
          <cell r="B259" t="str">
            <v>13620</v>
          </cell>
          <cell r="C259" t="str">
            <v>GUIAS 1X 4-IV</v>
          </cell>
          <cell r="D259" t="str">
            <v>M</v>
          </cell>
          <cell r="E259" t="str">
            <v>0,51</v>
          </cell>
        </row>
        <row r="260">
          <cell r="B260" t="str">
            <v>13630</v>
          </cell>
          <cell r="C260" t="str">
            <v>GUIAS 1X 6-IV</v>
          </cell>
          <cell r="D260" t="str">
            <v>M</v>
          </cell>
          <cell r="E260" t="str">
            <v>0,79</v>
          </cell>
        </row>
        <row r="261">
          <cell r="B261" t="str">
            <v>13640</v>
          </cell>
          <cell r="C261" t="str">
            <v>POSTE MADEIRA 3X 3-LEI</v>
          </cell>
          <cell r="D261" t="str">
            <v>M</v>
          </cell>
          <cell r="E261">
            <v>4</v>
          </cell>
        </row>
        <row r="262">
          <cell r="B262" t="str">
            <v>13650</v>
          </cell>
          <cell r="C262" t="str">
            <v>PLACA DE COMPENSADO 18 MM</v>
          </cell>
          <cell r="D262" t="str">
            <v>M2</v>
          </cell>
          <cell r="E262" t="str">
            <v>9,42</v>
          </cell>
        </row>
        <row r="263">
          <cell r="B263" t="str">
            <v>13651</v>
          </cell>
          <cell r="C263" t="str">
            <v>CHAPA COMPENSADA PLASTIF. 17MM</v>
          </cell>
          <cell r="D263" t="str">
            <v>M2</v>
          </cell>
          <cell r="E263" t="str">
            <v>14,88</v>
          </cell>
        </row>
        <row r="264">
          <cell r="B264" t="str">
            <v>13652</v>
          </cell>
          <cell r="C264" t="str">
            <v>CHAPA DE COMPENSADO RESINADO 14MM</v>
          </cell>
          <cell r="D264" t="str">
            <v>M2</v>
          </cell>
          <cell r="E264">
            <v>6.45</v>
          </cell>
        </row>
        <row r="265">
          <cell r="B265" t="str">
            <v>13660</v>
          </cell>
          <cell r="C265" t="str">
            <v>PECA ROLICA D=15 CM</v>
          </cell>
          <cell r="D265" t="str">
            <v>M</v>
          </cell>
          <cell r="E265" t="str">
            <v>2,50</v>
          </cell>
        </row>
        <row r="266">
          <cell r="B266" t="str">
            <v>13670</v>
          </cell>
          <cell r="C266" t="str">
            <v>PECA ROLICA D=20 CM</v>
          </cell>
          <cell r="D266" t="str">
            <v>M</v>
          </cell>
          <cell r="E266" t="str">
            <v>4,00</v>
          </cell>
        </row>
        <row r="267">
          <cell r="B267" t="str">
            <v>13680</v>
          </cell>
          <cell r="C267" t="str">
            <v>PECA ROLICA D=25 CM</v>
          </cell>
          <cell r="D267" t="str">
            <v>M</v>
          </cell>
          <cell r="E267" t="str">
            <v>5,00</v>
          </cell>
        </row>
        <row r="268">
          <cell r="B268" t="str">
            <v>13690</v>
          </cell>
          <cell r="C268" t="str">
            <v>ACO CA 25</v>
          </cell>
          <cell r="D268" t="str">
            <v>KG</v>
          </cell>
          <cell r="E268" t="str">
            <v>1,37</v>
          </cell>
        </row>
        <row r="269">
          <cell r="B269" t="str">
            <v>13700</v>
          </cell>
          <cell r="C269" t="str">
            <v>ACO CA 50</v>
          </cell>
          <cell r="D269" t="str">
            <v>KG</v>
          </cell>
          <cell r="E269" t="str">
            <v>1,37</v>
          </cell>
        </row>
        <row r="270">
          <cell r="B270" t="str">
            <v>13710</v>
          </cell>
          <cell r="C270" t="str">
            <v>ACO CA 60</v>
          </cell>
          <cell r="D270" t="str">
            <v>KG</v>
          </cell>
          <cell r="E270" t="str">
            <v>1,63</v>
          </cell>
        </row>
        <row r="271">
          <cell r="B271" t="str">
            <v>13715</v>
          </cell>
          <cell r="C271" t="str">
            <v>CORDOALHA P/PROTENSÃO - AÇO CP 190 RB</v>
          </cell>
          <cell r="D271" t="str">
            <v>KG</v>
          </cell>
          <cell r="E271">
            <v>2.4500000000000002</v>
          </cell>
        </row>
        <row r="272">
          <cell r="B272" t="str">
            <v>13717</v>
          </cell>
          <cell r="C272" t="str">
            <v>BAINHA METÁLICA GALVANIZADA DN 65 MM</v>
          </cell>
          <cell r="D272" t="str">
            <v>M</v>
          </cell>
          <cell r="E272">
            <v>3.87</v>
          </cell>
        </row>
        <row r="273">
          <cell r="B273" t="str">
            <v>13718</v>
          </cell>
          <cell r="C273" t="str">
            <v>CHUMBADORES SN 1 POL</v>
          </cell>
          <cell r="D273" t="str">
            <v>M</v>
          </cell>
          <cell r="E273">
            <v>9.6999999999999993</v>
          </cell>
        </row>
        <row r="274">
          <cell r="B274" t="str">
            <v>13720</v>
          </cell>
          <cell r="C274" t="str">
            <v>ARAME RECOZIDO</v>
          </cell>
          <cell r="D274" t="str">
            <v>KG</v>
          </cell>
          <cell r="E274" t="str">
            <v>2,44</v>
          </cell>
        </row>
        <row r="275">
          <cell r="B275" t="str">
            <v>13750</v>
          </cell>
          <cell r="C275" t="str">
            <v>CAP 40</v>
          </cell>
          <cell r="D275" t="str">
            <v>T</v>
          </cell>
          <cell r="E275" t="str">
            <v>614,25</v>
          </cell>
        </row>
        <row r="276">
          <cell r="B276" t="str">
            <v>13760</v>
          </cell>
          <cell r="C276" t="str">
            <v>CAP 20</v>
          </cell>
          <cell r="D276" t="str">
            <v>T</v>
          </cell>
          <cell r="E276" t="str">
            <v>642,15</v>
          </cell>
        </row>
        <row r="277">
          <cell r="B277" t="str">
            <v>13765</v>
          </cell>
          <cell r="C277" t="str">
            <v>ASFRIDOPE</v>
          </cell>
          <cell r="D277" t="str">
            <v>T</v>
          </cell>
          <cell r="E277">
            <v>2700</v>
          </cell>
        </row>
        <row r="278">
          <cell r="B278" t="str">
            <v>13770</v>
          </cell>
          <cell r="C278" t="str">
            <v>ASFALTO DILUIDO CM 30</v>
          </cell>
          <cell r="D278" t="str">
            <v>T</v>
          </cell>
          <cell r="E278" t="str">
            <v>882,72</v>
          </cell>
        </row>
        <row r="279">
          <cell r="B279" t="str">
            <v>13780</v>
          </cell>
          <cell r="C279" t="str">
            <v>ASFALTO DILUIDO CR 250</v>
          </cell>
          <cell r="D279" t="str">
            <v>T</v>
          </cell>
          <cell r="E279" t="str">
            <v>882,72</v>
          </cell>
        </row>
        <row r="280">
          <cell r="B280" t="str">
            <v>13790</v>
          </cell>
          <cell r="C280" t="str">
            <v>EMULSAO ASFALTICA RM 1C</v>
          </cell>
          <cell r="D280" t="str">
            <v>T</v>
          </cell>
          <cell r="E280" t="str">
            <v>630,27</v>
          </cell>
        </row>
        <row r="281">
          <cell r="B281" t="str">
            <v>13800</v>
          </cell>
          <cell r="C281" t="str">
            <v>EMULSAO ASFALTICA RM 2C</v>
          </cell>
          <cell r="D281" t="str">
            <v>T</v>
          </cell>
          <cell r="E281" t="str">
            <v>653,94</v>
          </cell>
        </row>
        <row r="282">
          <cell r="B282" t="str">
            <v>13810</v>
          </cell>
          <cell r="C282" t="str">
            <v>EMULSAO ASFALTICA RR 1C</v>
          </cell>
          <cell r="D282" t="str">
            <v>T</v>
          </cell>
          <cell r="E282" t="str">
            <v>513,90</v>
          </cell>
        </row>
        <row r="283">
          <cell r="B283" t="str">
            <v>13820</v>
          </cell>
          <cell r="C283" t="str">
            <v>EMULSAO ASFALTICA RR 2C</v>
          </cell>
          <cell r="D283" t="str">
            <v>T</v>
          </cell>
          <cell r="E283" t="str">
            <v>555,12</v>
          </cell>
        </row>
        <row r="284">
          <cell r="B284" t="str">
            <v>13830</v>
          </cell>
          <cell r="C284" t="str">
            <v>EMULSAO ASFALTICA RL 1C</v>
          </cell>
          <cell r="D284" t="str">
            <v>T</v>
          </cell>
          <cell r="E284" t="str">
            <v>607,32</v>
          </cell>
        </row>
        <row r="285">
          <cell r="B285" t="str">
            <v>13840</v>
          </cell>
          <cell r="C285" t="str">
            <v>FILLER</v>
          </cell>
          <cell r="D285" t="str">
            <v>T</v>
          </cell>
          <cell r="E285" t="str">
            <v>34,00</v>
          </cell>
        </row>
        <row r="286">
          <cell r="B286" t="str">
            <v>13850</v>
          </cell>
          <cell r="C286" t="str">
            <v>CAL HIDRADATA</v>
          </cell>
          <cell r="D286" t="str">
            <v>T</v>
          </cell>
          <cell r="E286" t="str">
            <v>110,00</v>
          </cell>
        </row>
        <row r="287">
          <cell r="B287" t="str">
            <v>13860</v>
          </cell>
          <cell r="C287" t="str">
            <v>GELATINA 60% -   7/8</v>
          </cell>
          <cell r="D287" t="str">
            <v>KG</v>
          </cell>
          <cell r="E287" t="str">
            <v>4,20</v>
          </cell>
        </row>
        <row r="288">
          <cell r="B288" t="str">
            <v>13870</v>
          </cell>
          <cell r="C288" t="str">
            <v>GELATINA 60% - 1</v>
          </cell>
          <cell r="D288" t="str">
            <v>KG</v>
          </cell>
          <cell r="E288" t="str">
            <v>4,20</v>
          </cell>
        </row>
        <row r="289">
          <cell r="B289" t="str">
            <v>13880</v>
          </cell>
          <cell r="C289" t="str">
            <v>GELATINA 60% - 2.1/2</v>
          </cell>
          <cell r="D289" t="str">
            <v>KG</v>
          </cell>
          <cell r="E289" t="str">
            <v>3,50</v>
          </cell>
        </row>
        <row r="290">
          <cell r="B290" t="str">
            <v>13890</v>
          </cell>
          <cell r="C290" t="str">
            <v>GELATINA 60% - 3</v>
          </cell>
          <cell r="D290" t="str">
            <v>KG</v>
          </cell>
          <cell r="E290" t="str">
            <v>3,50</v>
          </cell>
        </row>
        <row r="291">
          <cell r="B291" t="str">
            <v>13900</v>
          </cell>
          <cell r="C291" t="str">
            <v>ESPOLETA SIMPLES</v>
          </cell>
          <cell r="D291" t="str">
            <v>UN</v>
          </cell>
          <cell r="E291">
            <v>0.71</v>
          </cell>
        </row>
        <row r="292">
          <cell r="B292" t="str">
            <v>13910</v>
          </cell>
          <cell r="C292" t="str">
            <v>ESPOLETA ELETRICA C/FIOS</v>
          </cell>
          <cell r="D292" t="str">
            <v>M</v>
          </cell>
          <cell r="E292" t="str">
            <v>9,95</v>
          </cell>
        </row>
        <row r="293">
          <cell r="B293" t="str">
            <v>13920</v>
          </cell>
          <cell r="C293" t="str">
            <v>ESTOPIM SIMPLES</v>
          </cell>
          <cell r="D293" t="str">
            <v>M</v>
          </cell>
          <cell r="E293" t="str">
            <v>0,59</v>
          </cell>
        </row>
        <row r="294">
          <cell r="B294" t="str">
            <v>13930</v>
          </cell>
          <cell r="C294" t="str">
            <v>CORDEL DETONANTE</v>
          </cell>
          <cell r="D294" t="str">
            <v>M</v>
          </cell>
          <cell r="E294" t="str">
            <v>0,50</v>
          </cell>
        </row>
        <row r="295">
          <cell r="B295" t="str">
            <v>13935</v>
          </cell>
          <cell r="C295" t="str">
            <v>RETARDADOR DE CORDEL</v>
          </cell>
          <cell r="D295" t="str">
            <v>UN</v>
          </cell>
          <cell r="E295">
            <v>6.1</v>
          </cell>
        </row>
        <row r="296">
          <cell r="B296" t="str">
            <v>13940</v>
          </cell>
          <cell r="C296" t="str">
            <v>DINAMITE</v>
          </cell>
          <cell r="D296" t="str">
            <v>KG</v>
          </cell>
          <cell r="E296">
            <v>4.3</v>
          </cell>
        </row>
        <row r="297">
          <cell r="B297" t="str">
            <v>13950</v>
          </cell>
          <cell r="C297" t="str">
            <v>TINTA OLEO</v>
          </cell>
          <cell r="D297" t="str">
            <v>L</v>
          </cell>
          <cell r="E297">
            <v>6.15</v>
          </cell>
        </row>
        <row r="298">
          <cell r="B298" t="str">
            <v>13960</v>
          </cell>
          <cell r="C298" t="str">
            <v>TINTA SINALIZ. RODOV. BRANCA</v>
          </cell>
          <cell r="D298" t="str">
            <v>L</v>
          </cell>
          <cell r="E298">
            <v>9</v>
          </cell>
        </row>
        <row r="299">
          <cell r="B299" t="str">
            <v>13961</v>
          </cell>
          <cell r="C299" t="str">
            <v>TINTA SINALIZ. RODOV. AMARELA</v>
          </cell>
          <cell r="D299" t="str">
            <v>L</v>
          </cell>
          <cell r="E299">
            <v>9</v>
          </cell>
        </row>
        <row r="300">
          <cell r="B300" t="str">
            <v>13962</v>
          </cell>
          <cell r="C300" t="str">
            <v>MICROESFERAS DE VIDRO (PREMIX)</v>
          </cell>
          <cell r="D300" t="str">
            <v>KG</v>
          </cell>
          <cell r="E300">
            <v>2.2999999999999998</v>
          </cell>
        </row>
        <row r="301">
          <cell r="B301" t="str">
            <v>13963</v>
          </cell>
          <cell r="C301" t="str">
            <v>MICROESFERAS DE VIDRO (DROPON)</v>
          </cell>
          <cell r="D301" t="str">
            <v>KG</v>
          </cell>
          <cell r="E301">
            <v>2.2999999999999998</v>
          </cell>
        </row>
        <row r="302">
          <cell r="B302" t="str">
            <v>13964</v>
          </cell>
          <cell r="C302" t="str">
            <v>SOLVENTE TINTA SINALIZ. RODOV.</v>
          </cell>
          <cell r="D302" t="str">
            <v>L</v>
          </cell>
          <cell r="E302" t="str">
            <v>2,44</v>
          </cell>
        </row>
        <row r="303">
          <cell r="B303" t="str">
            <v>13965</v>
          </cell>
          <cell r="C303" t="str">
            <v>TINTA PARA PRÉ MARCAÇÃO</v>
          </cell>
          <cell r="D303" t="str">
            <v>L</v>
          </cell>
          <cell r="E303">
            <v>5</v>
          </cell>
        </row>
        <row r="304">
          <cell r="B304" t="str">
            <v>13970</v>
          </cell>
          <cell r="C304" t="str">
            <v>ARAME FARPADO GALV. N.16</v>
          </cell>
          <cell r="D304" t="str">
            <v>M</v>
          </cell>
          <cell r="E304" t="str">
            <v>0,15</v>
          </cell>
        </row>
        <row r="305">
          <cell r="B305" t="str">
            <v>13980</v>
          </cell>
          <cell r="C305" t="str">
            <v>ARAME LISO GALVANIZADO NUM. 16</v>
          </cell>
          <cell r="D305" t="str">
            <v>KG</v>
          </cell>
          <cell r="E305" t="str">
            <v>3,40</v>
          </cell>
        </row>
        <row r="306">
          <cell r="B306" t="str">
            <v>13985</v>
          </cell>
          <cell r="C306" t="str">
            <v>ARAME LISO GALVANIZADO NUM. 10</v>
          </cell>
          <cell r="D306" t="str">
            <v>KG</v>
          </cell>
          <cell r="E306" t="str">
            <v>3,00</v>
          </cell>
        </row>
        <row r="307">
          <cell r="B307" t="str">
            <v>13990</v>
          </cell>
          <cell r="C307" t="str">
            <v>PREGOS 17 x 27</v>
          </cell>
          <cell r="D307" t="str">
            <v>KG</v>
          </cell>
          <cell r="E307" t="str">
            <v>1,92</v>
          </cell>
        </row>
        <row r="308">
          <cell r="B308" t="str">
            <v>13991</v>
          </cell>
          <cell r="C308" t="str">
            <v>PREGOS</v>
          </cell>
          <cell r="D308" t="str">
            <v>KG</v>
          </cell>
          <cell r="E308">
            <v>1.54</v>
          </cell>
        </row>
        <row r="309">
          <cell r="B309" t="str">
            <v>13995</v>
          </cell>
          <cell r="C309" t="str">
            <v>FORMAS METÁLICAS PARA NEW JERSEY</v>
          </cell>
          <cell r="D309" t="str">
            <v>M2</v>
          </cell>
          <cell r="E309">
            <v>12</v>
          </cell>
        </row>
        <row r="310">
          <cell r="B310" t="str">
            <v>14000</v>
          </cell>
          <cell r="C310" t="str">
            <v>DOBRADICAS 3"</v>
          </cell>
          <cell r="D310" t="str">
            <v>UN</v>
          </cell>
          <cell r="E310" t="str">
            <v>2,11</v>
          </cell>
        </row>
        <row r="311">
          <cell r="B311" t="str">
            <v>14010</v>
          </cell>
          <cell r="C311" t="str">
            <v>PARAFUSOS FRANCES 1/4x1.1/2" c/porca/arrula</v>
          </cell>
          <cell r="D311" t="str">
            <v>UN</v>
          </cell>
          <cell r="E311">
            <v>0.38</v>
          </cell>
        </row>
        <row r="312">
          <cell r="B312" t="str">
            <v>14020</v>
          </cell>
          <cell r="C312" t="str">
            <v>GRAMA EM LEIVA</v>
          </cell>
          <cell r="D312" t="str">
            <v>M2</v>
          </cell>
          <cell r="E312" t="str">
            <v>2,50</v>
          </cell>
        </row>
        <row r="313">
          <cell r="B313" t="str">
            <v>14025</v>
          </cell>
          <cell r="C313" t="str">
            <v>DEFENSIVO AGRICOLA</v>
          </cell>
          <cell r="D313" t="str">
            <v>L</v>
          </cell>
          <cell r="E313" t="str">
            <v>14,90</v>
          </cell>
        </row>
        <row r="314">
          <cell r="B314" t="str">
            <v>14030</v>
          </cell>
          <cell r="C314" t="str">
            <v>ADUBO QUIMICO 7-11/9</v>
          </cell>
          <cell r="D314" t="str">
            <v>KG</v>
          </cell>
          <cell r="E314" t="str">
            <v>0,53</v>
          </cell>
        </row>
        <row r="315">
          <cell r="B315" t="str">
            <v>14035</v>
          </cell>
          <cell r="C315" t="str">
            <v>ORGANO MINERAL H2</v>
          </cell>
          <cell r="D315" t="str">
            <v>KG</v>
          </cell>
          <cell r="E315" t="str">
            <v>0,27</v>
          </cell>
        </row>
        <row r="316">
          <cell r="B316" t="str">
            <v>14040</v>
          </cell>
          <cell r="C316" t="str">
            <v>SEMENTES DE GRAMINEAS AZEVEM</v>
          </cell>
          <cell r="D316" t="str">
            <v>KG</v>
          </cell>
          <cell r="E316" t="str">
            <v>1,80</v>
          </cell>
        </row>
        <row r="317">
          <cell r="B317" t="str">
            <v>14045</v>
          </cell>
          <cell r="C317" t="str">
            <v>VEGETAL DECOMPOSTO</v>
          </cell>
          <cell r="D317" t="str">
            <v>KG</v>
          </cell>
          <cell r="E317" t="str">
            <v>0,52</v>
          </cell>
        </row>
        <row r="318">
          <cell r="B318" t="str">
            <v>14047</v>
          </cell>
          <cell r="C318" t="str">
            <v>SIGUNIT</v>
          </cell>
          <cell r="D318" t="str">
            <v>KG</v>
          </cell>
          <cell r="E318">
            <v>1.45</v>
          </cell>
        </row>
        <row r="319">
          <cell r="B319" t="str">
            <v>14050</v>
          </cell>
          <cell r="C319" t="str">
            <v>CELULOSE/ACETAMULCH</v>
          </cell>
          <cell r="D319" t="str">
            <v>KG</v>
          </cell>
          <cell r="E319" t="str">
            <v>0,60</v>
          </cell>
        </row>
        <row r="320">
          <cell r="B320" t="str">
            <v>14055</v>
          </cell>
          <cell r="C320" t="str">
            <v>TURFA CALCITADA</v>
          </cell>
          <cell r="D320" t="str">
            <v>KG</v>
          </cell>
          <cell r="E320" t="str">
            <v>0,34</v>
          </cell>
        </row>
        <row r="321">
          <cell r="B321" t="str">
            <v>14060</v>
          </cell>
          <cell r="C321" t="str">
            <v>EMULSAO AEROSOL P/HIDROSSEM.</v>
          </cell>
          <cell r="D321" t="str">
            <v>L</v>
          </cell>
          <cell r="E321" t="str">
            <v>0,45</v>
          </cell>
        </row>
        <row r="322">
          <cell r="B322" t="str">
            <v>14065</v>
          </cell>
          <cell r="C322" t="str">
            <v>UREIA</v>
          </cell>
          <cell r="D322" t="str">
            <v>KG</v>
          </cell>
          <cell r="E322" t="str">
            <v>0,52</v>
          </cell>
        </row>
        <row r="323">
          <cell r="B323" t="str">
            <v>14070</v>
          </cell>
          <cell r="C323" t="str">
            <v>DEFENSAS SIMPLES C/ACESS.</v>
          </cell>
          <cell r="D323" t="str">
            <v>M</v>
          </cell>
          <cell r="E323" t="str">
            <v>48,00</v>
          </cell>
        </row>
        <row r="324">
          <cell r="B324" t="str">
            <v>14071</v>
          </cell>
          <cell r="C324" t="str">
            <v>DEFENSA DUPLA C/ ACESSÓRIOS</v>
          </cell>
          <cell r="D324" t="str">
            <v>M</v>
          </cell>
          <cell r="E324" t="str">
            <v>88,80</v>
          </cell>
        </row>
        <row r="325">
          <cell r="B325" t="str">
            <v>14075</v>
          </cell>
          <cell r="C325" t="str">
            <v>IMPERMEABILIZANTE HIDRONORTH</v>
          </cell>
          <cell r="D325" t="str">
            <v>L</v>
          </cell>
          <cell r="E325" t="str">
            <v>5,88</v>
          </cell>
        </row>
        <row r="326">
          <cell r="B326" t="str">
            <v>14080</v>
          </cell>
          <cell r="C326" t="str">
            <v>ADITIVO DE CURA CURING</v>
          </cell>
          <cell r="D326" t="str">
            <v>L</v>
          </cell>
          <cell r="E326" t="str">
            <v>2,80</v>
          </cell>
        </row>
        <row r="327">
          <cell r="B327" t="str">
            <v>14084</v>
          </cell>
          <cell r="C327" t="str">
            <v>ADITIVO PLASTIMENT PARA CONCRETO</v>
          </cell>
          <cell r="D327" t="str">
            <v>KG</v>
          </cell>
          <cell r="E327" t="str">
            <v>22,49</v>
          </cell>
        </row>
        <row r="328">
          <cell r="B328" t="str">
            <v>14085</v>
          </cell>
          <cell r="C328" t="str">
            <v>ADESIVO ESTRUTURAL MONTAPOX</v>
          </cell>
          <cell r="D328" t="str">
            <v>KG</v>
          </cell>
          <cell r="E328" t="str">
            <v>22,50</v>
          </cell>
        </row>
        <row r="329">
          <cell r="B329" t="str">
            <v>14086</v>
          </cell>
          <cell r="C329" t="str">
            <v>ADITIVO RETARD VZ</v>
          </cell>
          <cell r="D329" t="str">
            <v>KG</v>
          </cell>
          <cell r="E329" t="str">
            <v>3,68</v>
          </cell>
        </row>
        <row r="330">
          <cell r="B330" t="str">
            <v>14087</v>
          </cell>
          <cell r="C330" t="str">
            <v>ADITIVO FIXADOR BIANCO-FIX</v>
          </cell>
          <cell r="D330" t="str">
            <v>L</v>
          </cell>
          <cell r="E330" t="str">
            <v>2,85</v>
          </cell>
        </row>
        <row r="331">
          <cell r="B331" t="str">
            <v>14090</v>
          </cell>
          <cell r="C331" t="str">
            <v>ADITIVO RETARD</v>
          </cell>
          <cell r="D331" t="str">
            <v>L</v>
          </cell>
          <cell r="E331" t="str">
            <v>2,25</v>
          </cell>
        </row>
        <row r="332">
          <cell r="B332" t="str">
            <v>14100</v>
          </cell>
          <cell r="C332" t="str">
            <v>BIDIM OP20/30/40</v>
          </cell>
          <cell r="D332" t="str">
            <v>KG</v>
          </cell>
          <cell r="E332" t="str">
            <v>8,28</v>
          </cell>
        </row>
        <row r="333">
          <cell r="B333" t="str">
            <v>14101</v>
          </cell>
          <cell r="C333" t="str">
            <v>GEOGRELHA SOLDADA - MACLINK - RESIST 100 KN/M</v>
          </cell>
          <cell r="D333" t="str">
            <v>M2</v>
          </cell>
          <cell r="E333">
            <v>20.9</v>
          </cell>
        </row>
        <row r="334">
          <cell r="B334" t="str">
            <v>14102</v>
          </cell>
          <cell r="C334" t="str">
            <v>GEOGRELHA SOLDADA - MACLINK - RESIST 200 KN/M</v>
          </cell>
          <cell r="D334" t="str">
            <v>M2</v>
          </cell>
          <cell r="E334">
            <v>28.4</v>
          </cell>
        </row>
        <row r="335">
          <cell r="B335" t="str">
            <v>14103</v>
          </cell>
          <cell r="C335" t="str">
            <v>GEOGRELHA SOLDADA - MACLINK - RESIST 300 KN/M</v>
          </cell>
          <cell r="D335" t="str">
            <v>M2</v>
          </cell>
          <cell r="E335">
            <v>37.770000000000003</v>
          </cell>
        </row>
        <row r="336">
          <cell r="B336" t="str">
            <v>14104</v>
          </cell>
          <cell r="C336" t="str">
            <v>GEOGRELHA SOLDADA - MACLINK - RESIST 400 KN/M</v>
          </cell>
          <cell r="D336" t="str">
            <v>M2</v>
          </cell>
          <cell r="E336">
            <v>71.75</v>
          </cell>
        </row>
        <row r="337">
          <cell r="B337" t="str">
            <v>14105</v>
          </cell>
          <cell r="C337" t="str">
            <v>GEOGRELHA SOLDADA - MACLINK - RESIST 500 KN/M</v>
          </cell>
          <cell r="D337" t="str">
            <v>M2</v>
          </cell>
          <cell r="E337">
            <v>85</v>
          </cell>
        </row>
        <row r="338">
          <cell r="B338" t="str">
            <v>14106</v>
          </cell>
          <cell r="C338" t="str">
            <v>GEOGRELHA SOLDADA - MACLINK - RESIST 600 KN/M</v>
          </cell>
          <cell r="D338" t="str">
            <v>M2</v>
          </cell>
          <cell r="E338">
            <v>93</v>
          </cell>
        </row>
        <row r="339">
          <cell r="B339" t="str">
            <v>14107</v>
          </cell>
          <cell r="C339" t="str">
            <v>GEOGRELHA SOLDADA - MACLINK - RESIST 700 KN/M</v>
          </cell>
          <cell r="D339" t="str">
            <v>M2</v>
          </cell>
          <cell r="E339">
            <v>111</v>
          </cell>
        </row>
        <row r="340">
          <cell r="B340" t="str">
            <v>14108</v>
          </cell>
          <cell r="C340" t="str">
            <v>GEOGRELHA SOLDADA - MACLINK - RESIST 800 KN/M</v>
          </cell>
          <cell r="D340" t="str">
            <v>M2</v>
          </cell>
          <cell r="E340">
            <v>129.15</v>
          </cell>
        </row>
        <row r="341">
          <cell r="B341" t="str">
            <v>14110</v>
          </cell>
          <cell r="C341" t="str">
            <v>COLCHAO RENO PVC H=30CM</v>
          </cell>
          <cell r="D341" t="str">
            <v>M2</v>
          </cell>
          <cell r="E341">
            <v>38</v>
          </cell>
        </row>
        <row r="342">
          <cell r="B342" t="str">
            <v>14112</v>
          </cell>
          <cell r="C342" t="str">
            <v>COLCHAO RENO PVC H=23CM</v>
          </cell>
          <cell r="D342" t="str">
            <v>M2</v>
          </cell>
          <cell r="E342">
            <v>32</v>
          </cell>
        </row>
        <row r="343">
          <cell r="B343" t="str">
            <v>14114</v>
          </cell>
          <cell r="C343" t="str">
            <v>COLCHAO RENO PVC H=17CM</v>
          </cell>
          <cell r="D343" t="str">
            <v>M2</v>
          </cell>
          <cell r="E343">
            <v>25.96</v>
          </cell>
        </row>
        <row r="344">
          <cell r="B344" t="str">
            <v>14120</v>
          </cell>
          <cell r="C344" t="str">
            <v>SACOS DE POLIPROPILENO</v>
          </cell>
          <cell r="D344" t="str">
            <v>UN</v>
          </cell>
          <cell r="E344" t="str">
            <v>0,60</v>
          </cell>
        </row>
        <row r="345">
          <cell r="B345" t="str">
            <v>14130</v>
          </cell>
          <cell r="C345" t="str">
            <v>SERIE DE BROCAS 1.1/2</v>
          </cell>
          <cell r="D345" t="str">
            <v>UN</v>
          </cell>
          <cell r="E345" t="str">
            <v>3.099,00</v>
          </cell>
        </row>
        <row r="346">
          <cell r="B346" t="str">
            <v>14140</v>
          </cell>
          <cell r="C346" t="str">
            <v>BROCA INTEGRAL</v>
          </cell>
          <cell r="D346" t="str">
            <v>UN</v>
          </cell>
          <cell r="E346">
            <v>197</v>
          </cell>
        </row>
        <row r="347">
          <cell r="B347" t="str">
            <v>14180</v>
          </cell>
          <cell r="C347" t="str">
            <v>PUNHO,HASTE,LUVA E BITS</v>
          </cell>
          <cell r="D347" t="str">
            <v>UN</v>
          </cell>
          <cell r="E347" t="str">
            <v>0,48</v>
          </cell>
        </row>
        <row r="348">
          <cell r="B348" t="str">
            <v>14181</v>
          </cell>
          <cell r="C348" t="str">
            <v>PUNHO</v>
          </cell>
          <cell r="D348" t="str">
            <v>UN</v>
          </cell>
          <cell r="E348">
            <v>422</v>
          </cell>
        </row>
        <row r="349">
          <cell r="B349" t="str">
            <v>14182</v>
          </cell>
          <cell r="C349" t="str">
            <v>HASTE</v>
          </cell>
          <cell r="D349" t="str">
            <v>UN</v>
          </cell>
          <cell r="E349">
            <v>564</v>
          </cell>
        </row>
        <row r="350">
          <cell r="B350" t="str">
            <v>14183</v>
          </cell>
          <cell r="C350" t="str">
            <v>LUVA</v>
          </cell>
          <cell r="D350" t="str">
            <v>UN</v>
          </cell>
          <cell r="E350">
            <v>145</v>
          </cell>
        </row>
        <row r="351">
          <cell r="B351" t="str">
            <v>14184</v>
          </cell>
          <cell r="C351" t="str">
            <v>BITS</v>
          </cell>
          <cell r="D351" t="str">
            <v>UN</v>
          </cell>
          <cell r="E351">
            <v>570</v>
          </cell>
        </row>
        <row r="352">
          <cell r="B352" t="str">
            <v>14185</v>
          </cell>
          <cell r="C352" t="str">
            <v>GRAXA GRAFITADA</v>
          </cell>
          <cell r="D352" t="str">
            <v>KG</v>
          </cell>
          <cell r="E352">
            <v>10.3</v>
          </cell>
        </row>
        <row r="353">
          <cell r="B353" t="str">
            <v>14190</v>
          </cell>
          <cell r="C353" t="str">
            <v>CHAPA 18 ZINCADA E PRE-PINTADA</v>
          </cell>
          <cell r="D353" t="str">
            <v>M2</v>
          </cell>
          <cell r="E353">
            <v>46.08</v>
          </cell>
        </row>
        <row r="354">
          <cell r="B354" t="str">
            <v>14191</v>
          </cell>
          <cell r="C354" t="str">
            <v>CHAPA ALUMINIO P/PLACAS - 2MM</v>
          </cell>
          <cell r="D354" t="str">
            <v>M2</v>
          </cell>
          <cell r="E354">
            <v>54.85</v>
          </cell>
        </row>
        <row r="355">
          <cell r="B355" t="str">
            <v>14192</v>
          </cell>
          <cell r="C355" t="str">
            <v>ACES. PLACAS ALUM. P/PORTICOS</v>
          </cell>
          <cell r="D355" t="str">
            <v>M2</v>
          </cell>
          <cell r="E355">
            <v>109.7</v>
          </cell>
        </row>
        <row r="356">
          <cell r="B356" t="str">
            <v>14196</v>
          </cell>
          <cell r="C356" t="str">
            <v>PELIC. REFL. ESFERAS INCL. GT</v>
          </cell>
          <cell r="D356" t="str">
            <v>M2</v>
          </cell>
          <cell r="E356">
            <v>71.739999999999995</v>
          </cell>
        </row>
        <row r="357">
          <cell r="B357" t="str">
            <v>14197</v>
          </cell>
          <cell r="C357" t="str">
            <v>PELICULA VINILICA N/REFLETIVA</v>
          </cell>
          <cell r="D357" t="str">
            <v>M2</v>
          </cell>
          <cell r="E357">
            <v>39.14</v>
          </cell>
        </row>
        <row r="358">
          <cell r="B358" t="str">
            <v>14198</v>
          </cell>
          <cell r="C358" t="str">
            <v>PELIC.REFL.ESF.ENCAPSULADAS AI</v>
          </cell>
          <cell r="D358" t="str">
            <v>M2</v>
          </cell>
          <cell r="E358">
            <v>168.97</v>
          </cell>
        </row>
        <row r="359">
          <cell r="B359" t="str">
            <v>14199</v>
          </cell>
          <cell r="C359" t="str">
            <v>PELIC.REFL.LENTES PRISMAT. GD</v>
          </cell>
          <cell r="D359" t="str">
            <v>M2</v>
          </cell>
          <cell r="E359">
            <v>392.84</v>
          </cell>
        </row>
        <row r="360">
          <cell r="B360" t="str">
            <v>14200</v>
          </cell>
          <cell r="C360" t="str">
            <v>BALISADOR DE CONCRETO</v>
          </cell>
          <cell r="D360" t="str">
            <v>UN</v>
          </cell>
          <cell r="E360" t="str">
            <v>26,50</v>
          </cell>
        </row>
        <row r="361">
          <cell r="B361" t="str">
            <v>14210</v>
          </cell>
          <cell r="C361" t="str">
            <v>TACHOES MONO-REFLETIVOS</v>
          </cell>
          <cell r="D361" t="str">
            <v>UN</v>
          </cell>
          <cell r="E361">
            <v>11</v>
          </cell>
        </row>
        <row r="362">
          <cell r="B362" t="str">
            <v>14211</v>
          </cell>
          <cell r="C362" t="str">
            <v>TACHOES BI-REFLETIVOS</v>
          </cell>
          <cell r="D362" t="str">
            <v>UN</v>
          </cell>
          <cell r="E362">
            <v>12</v>
          </cell>
        </row>
        <row r="363">
          <cell r="B363" t="str">
            <v>14212</v>
          </cell>
          <cell r="C363" t="str">
            <v>TACHINHAS MONO-REFLETIVAS</v>
          </cell>
          <cell r="D363" t="str">
            <v>UN</v>
          </cell>
          <cell r="E363">
            <v>4.5999999999999996</v>
          </cell>
        </row>
        <row r="364">
          <cell r="B364" t="str">
            <v>14213</v>
          </cell>
          <cell r="C364" t="str">
            <v>TACHINHAS BI-REFLETIVAS</v>
          </cell>
          <cell r="D364" t="str">
            <v>UN</v>
          </cell>
          <cell r="E364">
            <v>5.6</v>
          </cell>
        </row>
        <row r="365">
          <cell r="B365" t="str">
            <v>14214</v>
          </cell>
          <cell r="C365" t="str">
            <v>COLA PARA TACHINHAS E TACHOES</v>
          </cell>
          <cell r="D365" t="str">
            <v>KG</v>
          </cell>
          <cell r="E365" t="str">
            <v>5,17</v>
          </cell>
        </row>
        <row r="366">
          <cell r="B366" t="str">
            <v>14215</v>
          </cell>
          <cell r="C366" t="str">
            <v>TACHAO NAO REFLETIVO</v>
          </cell>
          <cell r="D366" t="str">
            <v>UN</v>
          </cell>
          <cell r="E366">
            <v>13</v>
          </cell>
        </row>
        <row r="367">
          <cell r="B367" t="str">
            <v>14216</v>
          </cell>
          <cell r="C367" t="str">
            <v>CALOTA ESFERICA D=15CM X 4CM</v>
          </cell>
          <cell r="D367" t="str">
            <v>UN</v>
          </cell>
          <cell r="E367">
            <v>11</v>
          </cell>
        </row>
        <row r="368">
          <cell r="B368" t="str">
            <v>14220</v>
          </cell>
          <cell r="C368" t="str">
            <v>GABIAO CX.GALV.H=0.50 M</v>
          </cell>
          <cell r="D368" t="str">
            <v>M3</v>
          </cell>
          <cell r="E368" t="str">
            <v>80,30</v>
          </cell>
        </row>
        <row r="369">
          <cell r="B369" t="str">
            <v>14225</v>
          </cell>
          <cell r="C369" t="str">
            <v>GABIAO CAIXA PVC H=0.5M</v>
          </cell>
          <cell r="D369" t="str">
            <v>M3</v>
          </cell>
          <cell r="E369" t="str">
            <v>95,70</v>
          </cell>
        </row>
        <row r="370">
          <cell r="B370" t="str">
            <v>14230</v>
          </cell>
          <cell r="C370" t="str">
            <v>GABIAO CX.GALV.H=1.00 M</v>
          </cell>
          <cell r="D370" t="str">
            <v>M3</v>
          </cell>
          <cell r="E370" t="str">
            <v>57,75</v>
          </cell>
        </row>
        <row r="371">
          <cell r="B371" t="str">
            <v>14235</v>
          </cell>
          <cell r="C371" t="str">
            <v>GABIAO CAIXA PVC H=1.0M</v>
          </cell>
          <cell r="D371" t="str">
            <v>M3</v>
          </cell>
          <cell r="E371" t="str">
            <v>66,88</v>
          </cell>
        </row>
        <row r="372">
          <cell r="B372" t="str">
            <v>14250</v>
          </cell>
          <cell r="C372" t="str">
            <v>APARELHO APOIO DE NEOPRENE</v>
          </cell>
          <cell r="D372" t="str">
            <v>KG</v>
          </cell>
          <cell r="E372" t="str">
            <v>17,00</v>
          </cell>
        </row>
        <row r="373">
          <cell r="B373" t="str">
            <v>14255</v>
          </cell>
          <cell r="C373" t="str">
            <v>APARELHOS DE APOIO NEOPRENE</v>
          </cell>
          <cell r="D373" t="str">
            <v>DM</v>
          </cell>
          <cell r="E373" t="str">
            <v>30,00</v>
          </cell>
        </row>
        <row r="374">
          <cell r="B374" t="str">
            <v>14260</v>
          </cell>
          <cell r="C374" t="str">
            <v>OXIGENIO</v>
          </cell>
          <cell r="D374" t="str">
            <v>M3</v>
          </cell>
          <cell r="E374" t="str">
            <v>10,00</v>
          </cell>
        </row>
        <row r="375">
          <cell r="B375" t="str">
            <v>14270</v>
          </cell>
          <cell r="C375" t="str">
            <v>ACETILENO</v>
          </cell>
          <cell r="D375" t="str">
            <v>KG</v>
          </cell>
          <cell r="E375" t="str">
            <v>18,00</v>
          </cell>
        </row>
        <row r="376">
          <cell r="B376" t="str">
            <v>14280</v>
          </cell>
          <cell r="C376" t="str">
            <v>OXIGENIO+ACETILENO</v>
          </cell>
          <cell r="D376" t="str">
            <v>KG</v>
          </cell>
          <cell r="E376" t="str">
            <v>30,00</v>
          </cell>
        </row>
        <row r="377">
          <cell r="B377" t="str">
            <v>14290</v>
          </cell>
          <cell r="C377" t="str">
            <v>CHAPA DE ACO DE 3/8</v>
          </cell>
          <cell r="D377" t="str">
            <v>KG</v>
          </cell>
          <cell r="E377" t="str">
            <v>1,49</v>
          </cell>
        </row>
        <row r="378">
          <cell r="B378" t="str">
            <v>14300</v>
          </cell>
          <cell r="C378" t="str">
            <v>TRILHO TR 32</v>
          </cell>
          <cell r="D378" t="str">
            <v>KG</v>
          </cell>
          <cell r="E378" t="str">
            <v>0,69</v>
          </cell>
        </row>
        <row r="379">
          <cell r="B379" t="str">
            <v>14310</v>
          </cell>
          <cell r="C379" t="str">
            <v>TRILHO TR 37</v>
          </cell>
          <cell r="D379" t="str">
            <v>KG</v>
          </cell>
          <cell r="E379" t="str">
            <v>0,69</v>
          </cell>
        </row>
        <row r="380">
          <cell r="B380" t="str">
            <v>14315</v>
          </cell>
          <cell r="C380" t="str">
            <v>TRILHO TR 45</v>
          </cell>
          <cell r="D380" t="str">
            <v>KG</v>
          </cell>
          <cell r="E380">
            <v>0.69</v>
          </cell>
        </row>
        <row r="381">
          <cell r="B381" t="str">
            <v>14316</v>
          </cell>
          <cell r="C381" t="str">
            <v>PERFIL METÁLICO I 10"/12"</v>
          </cell>
          <cell r="D381" t="str">
            <v>KG</v>
          </cell>
          <cell r="E381">
            <v>1.8</v>
          </cell>
        </row>
        <row r="382">
          <cell r="B382" t="str">
            <v>14320</v>
          </cell>
          <cell r="C382" t="str">
            <v>ELETRODOS P/SOLDA</v>
          </cell>
          <cell r="D382" t="str">
            <v>KG</v>
          </cell>
          <cell r="E382" t="str">
            <v>4,41</v>
          </cell>
        </row>
        <row r="383">
          <cell r="B383" t="str">
            <v>14330</v>
          </cell>
          <cell r="C383" t="str">
            <v>PORTICO V=14,80m - A=&lt;12 m2 - 162Km/h</v>
          </cell>
          <cell r="D383" t="str">
            <v>UN</v>
          </cell>
          <cell r="E383">
            <v>10890</v>
          </cell>
        </row>
        <row r="384">
          <cell r="B384" t="str">
            <v>14333</v>
          </cell>
          <cell r="C384" t="str">
            <v>SEMI-PORTICO V=7.20M-A&lt;=6.0M2 - 162 Km/h</v>
          </cell>
          <cell r="D384" t="str">
            <v>UN</v>
          </cell>
          <cell r="E384">
            <v>6600</v>
          </cell>
        </row>
        <row r="385">
          <cell r="B385" t="str">
            <v>14500</v>
          </cell>
          <cell r="C385" t="str">
            <v>DORMENTE (1,40X0,20X0,15)</v>
          </cell>
          <cell r="D385" t="str">
            <v>UN</v>
          </cell>
          <cell r="E385">
            <v>20</v>
          </cell>
        </row>
        <row r="386">
          <cell r="B386" t="str">
            <v>15100</v>
          </cell>
          <cell r="C386" t="str">
            <v>ARMADURAS NERVURADAS E GALVANIZADAS</v>
          </cell>
          <cell r="D386" t="str">
            <v>KG</v>
          </cell>
          <cell r="E386">
            <v>4.3499999999999996</v>
          </cell>
        </row>
        <row r="387">
          <cell r="B387" t="str">
            <v>15110</v>
          </cell>
          <cell r="C387" t="str">
            <v>PARAFUSOS ESPECIAIS</v>
          </cell>
          <cell r="D387" t="str">
            <v>UN</v>
          </cell>
          <cell r="E387">
            <v>0.74</v>
          </cell>
        </row>
        <row r="388">
          <cell r="B388" t="str">
            <v>15120</v>
          </cell>
          <cell r="C388" t="str">
            <v>APOIOS DE EPDM</v>
          </cell>
          <cell r="D388" t="str">
            <v>UN</v>
          </cell>
          <cell r="E388">
            <v>2.85</v>
          </cell>
        </row>
        <row r="389">
          <cell r="B389" t="str">
            <v>15130</v>
          </cell>
          <cell r="C389" t="str">
            <v>ESPUMA DE POLIURETANO</v>
          </cell>
          <cell r="D389" t="str">
            <v>UN</v>
          </cell>
          <cell r="E389">
            <v>1</v>
          </cell>
        </row>
        <row r="390">
          <cell r="B390" t="str">
            <v>15140</v>
          </cell>
          <cell r="C390" t="str">
            <v>LIGAÇÕES GALVANIZADAS</v>
          </cell>
          <cell r="D390" t="str">
            <v>UN</v>
          </cell>
          <cell r="E390">
            <v>2.17</v>
          </cell>
        </row>
        <row r="391">
          <cell r="B391" t="str">
            <v>15200</v>
          </cell>
          <cell r="C391" t="str">
            <v>CABO DE AÇO D=4,76 MM</v>
          </cell>
          <cell r="D391" t="str">
            <v>M</v>
          </cell>
          <cell r="E391">
            <v>2.5</v>
          </cell>
        </row>
        <row r="392">
          <cell r="B392" t="str">
            <v>15210</v>
          </cell>
          <cell r="C392" t="str">
            <v>OLEO ESP. P/DESMOLDE DE FORMAS METALICAS</v>
          </cell>
          <cell r="D392" t="str">
            <v>L</v>
          </cell>
          <cell r="E392">
            <v>2</v>
          </cell>
        </row>
        <row r="393">
          <cell r="B393" t="str">
            <v>15300</v>
          </cell>
          <cell r="C393" t="str">
            <v>CUNHAS DE MADEIRA</v>
          </cell>
          <cell r="D393" t="str">
            <v>UN</v>
          </cell>
          <cell r="E393">
            <v>0.1</v>
          </cell>
        </row>
        <row r="394">
          <cell r="B394" t="str">
            <v>15310</v>
          </cell>
          <cell r="C394" t="str">
            <v>SARGENTOS</v>
          </cell>
          <cell r="D394" t="str">
            <v>UN</v>
          </cell>
          <cell r="E394">
            <v>20</v>
          </cell>
        </row>
        <row r="395">
          <cell r="B395" t="str">
            <v>15320</v>
          </cell>
          <cell r="C395" t="str">
            <v>TABUAS DE PINHO COM 30CM DE LARGURA</v>
          </cell>
          <cell r="D395" t="str">
            <v>M</v>
          </cell>
          <cell r="E395">
            <v>2.9</v>
          </cell>
        </row>
        <row r="396">
          <cell r="B396" t="str">
            <v>15330</v>
          </cell>
          <cell r="C396" t="str">
            <v>SARRAFOS DE MADEIRA COM 10CM DE LARGURA</v>
          </cell>
          <cell r="D396" t="str">
            <v>M</v>
          </cell>
          <cell r="E396">
            <v>1.6</v>
          </cell>
        </row>
        <row r="397">
          <cell r="B397" t="str">
            <v>15340</v>
          </cell>
          <cell r="C397" t="str">
            <v>ESTACAS DE MADEIRA</v>
          </cell>
          <cell r="D397" t="str">
            <v>UN</v>
          </cell>
          <cell r="E397">
            <v>0.6</v>
          </cell>
        </row>
        <row r="398">
          <cell r="B398" t="str">
            <v>16001</v>
          </cell>
          <cell r="C398" t="str">
            <v>TUBO DE CONCRETO D=50CM - CA1</v>
          </cell>
          <cell r="D398" t="str">
            <v>UN</v>
          </cell>
          <cell r="E398" t="str">
            <v>26,57</v>
          </cell>
        </row>
        <row r="399">
          <cell r="B399" t="str">
            <v>16002</v>
          </cell>
          <cell r="C399" t="str">
            <v>EMENDAS DE ESTACAS 30X30CM</v>
          </cell>
          <cell r="D399" t="str">
            <v>UN</v>
          </cell>
          <cell r="E399">
            <v>74.400000000000006</v>
          </cell>
        </row>
        <row r="400">
          <cell r="B400" t="str">
            <v>16003</v>
          </cell>
          <cell r="C400" t="str">
            <v>ANEL PARA SOLDA 30X30CM</v>
          </cell>
          <cell r="D400" t="str">
            <v>UN</v>
          </cell>
          <cell r="E400">
            <v>29.9</v>
          </cell>
        </row>
        <row r="401">
          <cell r="B401" t="str">
            <v>16004</v>
          </cell>
          <cell r="C401" t="str">
            <v>EMENDAS DE ESTACAS 26X26CM</v>
          </cell>
          <cell r="D401" t="str">
            <v>UN</v>
          </cell>
          <cell r="E401">
            <v>57.4</v>
          </cell>
        </row>
        <row r="402">
          <cell r="B402" t="str">
            <v>16005</v>
          </cell>
          <cell r="C402" t="str">
            <v>ANEL PARA SOLDA 26X26CM</v>
          </cell>
          <cell r="D402" t="str">
            <v>UN</v>
          </cell>
          <cell r="E402">
            <v>28.6</v>
          </cell>
        </row>
        <row r="403">
          <cell r="B403" t="str">
            <v>16006</v>
          </cell>
          <cell r="C403" t="str">
            <v>ESTACAS CONCR.30X30CM  (FORNECIMENTO)</v>
          </cell>
          <cell r="D403" t="str">
            <v>M</v>
          </cell>
          <cell r="E403">
            <v>43.35</v>
          </cell>
        </row>
        <row r="404">
          <cell r="B404" t="str">
            <v>16007</v>
          </cell>
          <cell r="C404" t="str">
            <v>ESTACAS CONCR.26X26CM (FORNECIMENTO)</v>
          </cell>
          <cell r="D404" t="str">
            <v>M</v>
          </cell>
          <cell r="E404">
            <v>35.049999999999997</v>
          </cell>
        </row>
        <row r="405">
          <cell r="B405" t="str">
            <v>16008</v>
          </cell>
          <cell r="C405" t="str">
            <v>TUBO PVC 75MM</v>
          </cell>
          <cell r="D405" t="str">
            <v>M</v>
          </cell>
          <cell r="E405" t="str">
            <v>3,24</v>
          </cell>
        </row>
        <row r="406">
          <cell r="B406" t="str">
            <v>16012</v>
          </cell>
          <cell r="C406" t="str">
            <v>DISCO DE VIDIA 9' P/ESMERILHADEIRA</v>
          </cell>
          <cell r="D406" t="str">
            <v>UN</v>
          </cell>
          <cell r="E406" t="str">
            <v>4,31</v>
          </cell>
        </row>
        <row r="407">
          <cell r="B407" t="str">
            <v>16024</v>
          </cell>
          <cell r="C407" t="str">
            <v>TELA DE ARAME C/FIO 14 DE 2.5</v>
          </cell>
          <cell r="D407" t="str">
            <v>M2</v>
          </cell>
          <cell r="E407" t="str">
            <v>3,28</v>
          </cell>
        </row>
        <row r="408">
          <cell r="B408" t="str">
            <v>16026</v>
          </cell>
          <cell r="C408" t="str">
            <v>MUDA DE ARVORE SELECIONADA</v>
          </cell>
          <cell r="D408" t="str">
            <v>UN</v>
          </cell>
          <cell r="E408" t="str">
            <v>2,00</v>
          </cell>
        </row>
        <row r="409">
          <cell r="B409" t="str">
            <v>16037</v>
          </cell>
          <cell r="C409" t="str">
            <v>TAMPA F. FUND. P/POCO VISITA D=60cm</v>
          </cell>
          <cell r="D409" t="str">
            <v>UN</v>
          </cell>
          <cell r="E409" t="str">
            <v>110,00</v>
          </cell>
        </row>
        <row r="410">
          <cell r="B410" t="str">
            <v>16038</v>
          </cell>
          <cell r="C410" t="str">
            <v>TRILHO TR 57</v>
          </cell>
          <cell r="D410" t="str">
            <v>KG</v>
          </cell>
          <cell r="E410" t="str">
            <v>0,69</v>
          </cell>
        </row>
        <row r="411">
          <cell r="B411" t="str">
            <v>16052</v>
          </cell>
          <cell r="C411" t="str">
            <v>MUDAS DE LIRIO AMARELO</v>
          </cell>
          <cell r="D411" t="str">
            <v>UN</v>
          </cell>
          <cell r="E411" t="str">
            <v>0,40</v>
          </cell>
        </row>
        <row r="412">
          <cell r="B412" t="str">
            <v>16054</v>
          </cell>
          <cell r="C412" t="str">
            <v>GROUT</v>
          </cell>
          <cell r="D412" t="str">
            <v>KG</v>
          </cell>
          <cell r="E412" t="str">
            <v>0,52</v>
          </cell>
        </row>
        <row r="413">
          <cell r="B413" t="str">
            <v>16057</v>
          </cell>
          <cell r="C413" t="str">
            <v>TUBO ACO GALVANIZADO DN 100mm - E=2mm</v>
          </cell>
          <cell r="D413" t="str">
            <v>M</v>
          </cell>
          <cell r="E413" t="str">
            <v>31,00</v>
          </cell>
        </row>
        <row r="414">
          <cell r="B414" t="str">
            <v>16058</v>
          </cell>
          <cell r="C414" t="str">
            <v>CHAPA DE ACO DE 3/16</v>
          </cell>
          <cell r="D414" t="str">
            <v>KG</v>
          </cell>
          <cell r="E414" t="str">
            <v>1,36</v>
          </cell>
        </row>
        <row r="415">
          <cell r="B415" t="str">
            <v>16059</v>
          </cell>
          <cell r="C415" t="str">
            <v>COLCHAO RENO PVC H=0.23M</v>
          </cell>
          <cell r="D415" t="str">
            <v>M2</v>
          </cell>
          <cell r="E415" t="str">
            <v>29,92</v>
          </cell>
        </row>
        <row r="416">
          <cell r="B416" t="str">
            <v>16060</v>
          </cell>
          <cell r="C416" t="str">
            <v>GABIAO SACO PVC DE 5.0 X 0.65M</v>
          </cell>
          <cell r="D416" t="str">
            <v>PC</v>
          </cell>
          <cell r="E416" t="str">
            <v>117,97</v>
          </cell>
        </row>
        <row r="417">
          <cell r="B417" t="str">
            <v>16061</v>
          </cell>
          <cell r="C417" t="str">
            <v>ESTACAS CONCR.23X23CM (FORNECIMENTO)</v>
          </cell>
          <cell r="D417" t="str">
            <v>M</v>
          </cell>
          <cell r="E417">
            <v>28.75</v>
          </cell>
        </row>
        <row r="418">
          <cell r="B418" t="str">
            <v>16062</v>
          </cell>
          <cell r="C418" t="str">
            <v>EMENDA DE ESTACAS 23X23CM</v>
          </cell>
          <cell r="D418" t="str">
            <v>UN</v>
          </cell>
          <cell r="E418">
            <v>46.05</v>
          </cell>
        </row>
        <row r="419">
          <cell r="B419" t="str">
            <v>16063</v>
          </cell>
          <cell r="C419" t="str">
            <v>ANEL PARA SOLDA 23X23CM</v>
          </cell>
          <cell r="D419" t="str">
            <v>UN</v>
          </cell>
          <cell r="E419">
            <v>27.6</v>
          </cell>
        </row>
        <row r="420">
          <cell r="B420" t="str">
            <v>16065</v>
          </cell>
          <cell r="C420" t="str">
            <v>EMENDA (SUPLEMENTO) ESTACA D=17CM</v>
          </cell>
          <cell r="D420" t="str">
            <v>UN</v>
          </cell>
          <cell r="E420">
            <v>12</v>
          </cell>
        </row>
        <row r="421">
          <cell r="B421" t="str">
            <v>16066</v>
          </cell>
          <cell r="C421" t="str">
            <v>ESTACA CONCRETO PRÉ MOLDADA 17 CM 21/23 TON</v>
          </cell>
          <cell r="D421" t="str">
            <v>M</v>
          </cell>
          <cell r="E421">
            <v>8</v>
          </cell>
        </row>
        <row r="422">
          <cell r="B422" t="str">
            <v>16067</v>
          </cell>
          <cell r="C422" t="str">
            <v>ESTACA CONCRETO PRÉ MOLDADA 23 CM 47/50 TON</v>
          </cell>
          <cell r="D422" t="str">
            <v>M</v>
          </cell>
          <cell r="E422">
            <v>14</v>
          </cell>
        </row>
        <row r="423">
          <cell r="B423" t="str">
            <v>16068</v>
          </cell>
          <cell r="C423" t="str">
            <v>ESTACA CONCRETO PRÉ MOLDADA 26 CM 64 TON</v>
          </cell>
          <cell r="D423" t="str">
            <v>M</v>
          </cell>
          <cell r="E423">
            <v>19</v>
          </cell>
        </row>
        <row r="424">
          <cell r="B424" t="str">
            <v>16069</v>
          </cell>
          <cell r="C424" t="str">
            <v>ESTACA CONCRETO PRÉ MOLDADA 33 CM 82 TON</v>
          </cell>
          <cell r="D424" t="str">
            <v>M</v>
          </cell>
          <cell r="E424">
            <v>36</v>
          </cell>
        </row>
        <row r="425">
          <cell r="B425" t="str">
            <v>16070</v>
          </cell>
          <cell r="C425" t="str">
            <v>ESTACA CONCRETO PRÉ MOLDADA 38 CM 100 TON</v>
          </cell>
          <cell r="D425" t="str">
            <v>M</v>
          </cell>
          <cell r="E425">
            <v>45</v>
          </cell>
        </row>
        <row r="426">
          <cell r="B426" t="str">
            <v>16072</v>
          </cell>
          <cell r="C426" t="str">
            <v>TUBO ACO GALVANIZADO DN 50mm - E=2mm</v>
          </cell>
          <cell r="D426" t="str">
            <v>M</v>
          </cell>
          <cell r="E426" t="str">
            <v>12,45</v>
          </cell>
        </row>
        <row r="427">
          <cell r="B427" t="str">
            <v>16120</v>
          </cell>
          <cell r="C427" t="str">
            <v>ESTACAS CONCR.35X35CM (FORNECIMENTO)</v>
          </cell>
          <cell r="D427" t="str">
            <v>M</v>
          </cell>
          <cell r="E427">
            <v>59</v>
          </cell>
        </row>
        <row r="428">
          <cell r="B428" t="str">
            <v>16121</v>
          </cell>
          <cell r="C428" t="str">
            <v>EMENDA DE ESTACAS 35X35CM</v>
          </cell>
          <cell r="D428" t="str">
            <v>UN</v>
          </cell>
          <cell r="E428">
            <v>101.27</v>
          </cell>
        </row>
        <row r="429">
          <cell r="B429" t="str">
            <v>16122</v>
          </cell>
          <cell r="C429" t="str">
            <v>ANEL PARA SOLDA 35X35CM</v>
          </cell>
          <cell r="D429" t="str">
            <v>UN</v>
          </cell>
          <cell r="E429">
            <v>40.700000000000003</v>
          </cell>
        </row>
        <row r="430">
          <cell r="B430" t="str">
            <v>16125</v>
          </cell>
          <cell r="C430" t="str">
            <v>MANTA PAPEL KRAFT</v>
          </cell>
          <cell r="D430" t="str">
            <v>M2</v>
          </cell>
          <cell r="E430">
            <v>0.4</v>
          </cell>
        </row>
        <row r="431">
          <cell r="B431" t="str">
            <v>16128</v>
          </cell>
          <cell r="C431" t="str">
            <v>LONA PLASTICA E = 150 MICRA</v>
          </cell>
          <cell r="D431" t="str">
            <v>M2</v>
          </cell>
          <cell r="E431" t="str">
            <v>0,40</v>
          </cell>
        </row>
        <row r="432">
          <cell r="B432" t="str">
            <v>16129</v>
          </cell>
          <cell r="C432" t="str">
            <v>SELA JUNTA DE POLIURETANO</v>
          </cell>
          <cell r="D432" t="str">
            <v>L</v>
          </cell>
          <cell r="E432" t="str">
            <v>47,87</v>
          </cell>
        </row>
        <row r="433">
          <cell r="B433" t="str">
            <v>16130</v>
          </cell>
          <cell r="C433" t="str">
            <v>ISOPOR DE ESPESSURA 10 MM</v>
          </cell>
          <cell r="D433" t="str">
            <v>M2</v>
          </cell>
          <cell r="E433" t="str">
            <v>1,75</v>
          </cell>
        </row>
        <row r="434">
          <cell r="B434" t="str">
            <v>16131</v>
          </cell>
          <cell r="C434" t="str">
            <v>PROJETO DE O.A.E.</v>
          </cell>
          <cell r="D434" t="str">
            <v>R$</v>
          </cell>
          <cell r="E434" t="str">
            <v>1,00</v>
          </cell>
        </row>
        <row r="435">
          <cell r="B435" t="str">
            <v>16148</v>
          </cell>
          <cell r="C435" t="str">
            <v>PORTA DENTE P/FRESADORA 1000C</v>
          </cell>
          <cell r="D435" t="str">
            <v>UN</v>
          </cell>
          <cell r="E435" t="str">
            <v>35,00</v>
          </cell>
        </row>
        <row r="436">
          <cell r="B436" t="str">
            <v>16149</v>
          </cell>
          <cell r="C436" t="str">
            <v>DENTE P/FRESADORA SF 1000C</v>
          </cell>
          <cell r="D436" t="str">
            <v>UN</v>
          </cell>
          <cell r="E436" t="str">
            <v>18,90</v>
          </cell>
        </row>
        <row r="437">
          <cell r="B437" t="str">
            <v>16150</v>
          </cell>
          <cell r="C437" t="str">
            <v>BROCA DE VIDIA D=12MM SDC PLUS</v>
          </cell>
          <cell r="D437" t="str">
            <v>UN</v>
          </cell>
          <cell r="E437" t="str">
            <v>6,20</v>
          </cell>
        </row>
        <row r="438">
          <cell r="B438" t="str">
            <v>16154</v>
          </cell>
          <cell r="C438" t="str">
            <v>MUDA DE ARBUSTOS</v>
          </cell>
          <cell r="D438" t="str">
            <v>UN</v>
          </cell>
          <cell r="E438" t="str">
            <v>2,50</v>
          </cell>
        </row>
        <row r="439">
          <cell r="B439" t="str">
            <v>16163</v>
          </cell>
          <cell r="C439" t="str">
            <v>EMULSAO  C/POLIMEROS</v>
          </cell>
          <cell r="D439" t="str">
            <v>L</v>
          </cell>
          <cell r="E439" t="str">
            <v>0,82</v>
          </cell>
        </row>
        <row r="440">
          <cell r="B440" t="str">
            <v>16255</v>
          </cell>
          <cell r="C440" t="str">
            <v>TUBO ACO ZINC C/COSTURA D=75MM</v>
          </cell>
          <cell r="D440" t="str">
            <v>M</v>
          </cell>
          <cell r="E440" t="str">
            <v>10,28</v>
          </cell>
        </row>
        <row r="441">
          <cell r="B441" t="str">
            <v>16257</v>
          </cell>
          <cell r="C441" t="str">
            <v>TUBO ACO ZINC C/COSTURA D=50MM</v>
          </cell>
          <cell r="D441" t="str">
            <v>M</v>
          </cell>
          <cell r="E441" t="str">
            <v>6,69</v>
          </cell>
        </row>
        <row r="442">
          <cell r="B442" t="str">
            <v>16258</v>
          </cell>
          <cell r="C442" t="str">
            <v>MATERIAL/MO P/ILUMINACAO</v>
          </cell>
          <cell r="D442" t="str">
            <v>VB</v>
          </cell>
          <cell r="E442" t="str">
            <v>1,00</v>
          </cell>
        </row>
        <row r="443">
          <cell r="B443" t="str">
            <v>16259</v>
          </cell>
          <cell r="C443" t="str">
            <v>TELA ARAME GALV. FIO 14 DE 2</v>
          </cell>
          <cell r="D443" t="str">
            <v>M2</v>
          </cell>
          <cell r="E443" t="str">
            <v>4,04</v>
          </cell>
        </row>
        <row r="444">
          <cell r="B444" t="str">
            <v>16260</v>
          </cell>
          <cell r="C444" t="str">
            <v>GRELHA FOFO 70X40 CM</v>
          </cell>
          <cell r="D444" t="str">
            <v>UN</v>
          </cell>
          <cell r="E444" t="str">
            <v>35,00</v>
          </cell>
        </row>
        <row r="445">
          <cell r="B445" t="str">
            <v>16264</v>
          </cell>
          <cell r="C445" t="str">
            <v>TUBO PVC DN=150MM ESGOTO VINIL</v>
          </cell>
          <cell r="D445" t="str">
            <v>M</v>
          </cell>
          <cell r="E445" t="str">
            <v>11,79</v>
          </cell>
        </row>
        <row r="446">
          <cell r="B446" t="str">
            <v>16265</v>
          </cell>
          <cell r="C446" t="str">
            <v>TUBO PVC DN=60MM AGUA C15 JE</v>
          </cell>
          <cell r="D446" t="str">
            <v>M</v>
          </cell>
          <cell r="E446" t="str">
            <v>3,80</v>
          </cell>
        </row>
        <row r="447">
          <cell r="B447" t="str">
            <v>16300</v>
          </cell>
          <cell r="C447" t="str">
            <v>AP. ANCORAGEM ATIVA P/CABO - 04 CABOS</v>
          </cell>
          <cell r="D447" t="str">
            <v>UN</v>
          </cell>
          <cell r="E447">
            <v>111.73</v>
          </cell>
        </row>
        <row r="448">
          <cell r="B448" t="str">
            <v>16310</v>
          </cell>
          <cell r="C448" t="str">
            <v>AP. ANCORAGEM ATIVA P/CABO - 06 CABOS</v>
          </cell>
          <cell r="D448" t="str">
            <v>UN</v>
          </cell>
          <cell r="E448">
            <v>161.62</v>
          </cell>
        </row>
        <row r="449">
          <cell r="B449" t="str">
            <v>16320</v>
          </cell>
          <cell r="C449" t="str">
            <v>AP. ANCORAGEM ATIVA P/CABO - 12 CABOS</v>
          </cell>
          <cell r="D449" t="str">
            <v>UN</v>
          </cell>
          <cell r="E449">
            <v>449.28</v>
          </cell>
        </row>
        <row r="450">
          <cell r="B450" t="str">
            <v>16330</v>
          </cell>
          <cell r="C450" t="str">
            <v>AP. ANCORAGEM ATIVA P/CABO - 19 CABOS</v>
          </cell>
          <cell r="D450" t="str">
            <v>UN</v>
          </cell>
          <cell r="E450">
            <v>851</v>
          </cell>
        </row>
        <row r="451">
          <cell r="B451" t="str">
            <v>16340</v>
          </cell>
          <cell r="C451" t="str">
            <v>AP. ANCORAGEM ATIVA P/CABO - 22 CABOS</v>
          </cell>
          <cell r="D451" t="str">
            <v>UN</v>
          </cell>
          <cell r="E451">
            <v>1063.08</v>
          </cell>
        </row>
        <row r="452">
          <cell r="B452" t="str">
            <v>16350</v>
          </cell>
          <cell r="C452" t="str">
            <v>AP. ANCORAGEM PASSIVA P/CABO - 04 CABOS</v>
          </cell>
          <cell r="D452" t="str">
            <v>UN</v>
          </cell>
          <cell r="E452">
            <v>18.62</v>
          </cell>
        </row>
        <row r="453">
          <cell r="B453" t="str">
            <v>16360</v>
          </cell>
          <cell r="C453" t="str">
            <v>AP. ANCORAGEM PASSIVA P/CABO - 06 CABOS</v>
          </cell>
          <cell r="D453" t="str">
            <v>UN</v>
          </cell>
          <cell r="E453">
            <v>26.94</v>
          </cell>
        </row>
        <row r="454">
          <cell r="B454" t="str">
            <v>16370</v>
          </cell>
          <cell r="C454" t="str">
            <v>AP. ANCORAGEM PASSIVA P/CABO - 12 CABOS</v>
          </cell>
          <cell r="D454" t="str">
            <v>UN</v>
          </cell>
          <cell r="E454">
            <v>74.88</v>
          </cell>
        </row>
        <row r="455">
          <cell r="B455" t="str">
            <v>16380</v>
          </cell>
          <cell r="C455" t="str">
            <v>AP. ANCORAGEM PASSIVA P/CABO - 19 CABOS</v>
          </cell>
          <cell r="D455" t="str">
            <v>UN</v>
          </cell>
          <cell r="E455">
            <v>141.83000000000001</v>
          </cell>
        </row>
        <row r="456">
          <cell r="B456" t="str">
            <v>17500</v>
          </cell>
          <cell r="C456" t="str">
            <v>SEM MATERIAIS</v>
          </cell>
          <cell r="D456" t="str">
            <v xml:space="preserve"> </v>
          </cell>
          <cell r="E456" t="str">
            <v>0,00</v>
          </cell>
        </row>
        <row r="457">
          <cell r="B457" t="str">
            <v>17505</v>
          </cell>
          <cell r="C457" t="str">
            <v>COROA DE WIDIA - A</v>
          </cell>
          <cell r="D457" t="str">
            <v>UN</v>
          </cell>
          <cell r="E457" t="str">
            <v>75,60</v>
          </cell>
        </row>
        <row r="458">
          <cell r="B458" t="str">
            <v>17506</v>
          </cell>
          <cell r="C458" t="str">
            <v>COROA DE WIDIA - B</v>
          </cell>
          <cell r="D458" t="str">
            <v>UN</v>
          </cell>
          <cell r="E458" t="str">
            <v>95,58</v>
          </cell>
        </row>
        <row r="459">
          <cell r="B459" t="str">
            <v>17507</v>
          </cell>
          <cell r="C459" t="str">
            <v>COROA DE WIDIA - N</v>
          </cell>
          <cell r="D459" t="str">
            <v>UN</v>
          </cell>
          <cell r="E459" t="str">
            <v>137,16</v>
          </cell>
        </row>
        <row r="460">
          <cell r="B460" t="str">
            <v>17508</v>
          </cell>
          <cell r="C460" t="str">
            <v>COROA DE WIDIA - H</v>
          </cell>
          <cell r="D460" t="str">
            <v>UN</v>
          </cell>
          <cell r="E460" t="str">
            <v>149,04</v>
          </cell>
        </row>
        <row r="461">
          <cell r="B461" t="str">
            <v>17510</v>
          </cell>
          <cell r="C461" t="str">
            <v>CALIBRADOR DE WIDIA - A</v>
          </cell>
          <cell r="D461" t="str">
            <v>UN</v>
          </cell>
          <cell r="E461" t="str">
            <v>110,00</v>
          </cell>
        </row>
        <row r="462">
          <cell r="B462" t="str">
            <v>17511</v>
          </cell>
          <cell r="C462" t="str">
            <v>CALIBRADOR DE WIDIA - B</v>
          </cell>
          <cell r="D462" t="str">
            <v>UN</v>
          </cell>
          <cell r="E462" t="str">
            <v>132,00</v>
          </cell>
        </row>
        <row r="463">
          <cell r="B463" t="str">
            <v>17512</v>
          </cell>
          <cell r="C463" t="str">
            <v>CALIBRADOR DE WIDIA - N</v>
          </cell>
          <cell r="D463" t="str">
            <v>UN</v>
          </cell>
          <cell r="E463" t="str">
            <v>147,42</v>
          </cell>
        </row>
        <row r="464">
          <cell r="B464" t="str">
            <v>17513</v>
          </cell>
          <cell r="C464" t="str">
            <v>CALIBRADOR DE WIDIA - H</v>
          </cell>
          <cell r="D464" t="str">
            <v>UN</v>
          </cell>
          <cell r="E464" t="str">
            <v>168,97</v>
          </cell>
        </row>
        <row r="465">
          <cell r="B465" t="str">
            <v>17515</v>
          </cell>
          <cell r="C465" t="str">
            <v>SAPATA DE WIDIA - A</v>
          </cell>
          <cell r="D465" t="str">
            <v>UN</v>
          </cell>
          <cell r="E465" t="str">
            <v>77,76</v>
          </cell>
        </row>
        <row r="466">
          <cell r="B466" t="str">
            <v>17516</v>
          </cell>
          <cell r="C466" t="str">
            <v>SAPATA DE WIDIA - B</v>
          </cell>
          <cell r="D466" t="str">
            <v>UN</v>
          </cell>
          <cell r="E466" t="str">
            <v>97,20</v>
          </cell>
        </row>
        <row r="467">
          <cell r="B467" t="str">
            <v>17517</v>
          </cell>
          <cell r="C467" t="str">
            <v>SAPATA DE WIDIA - N</v>
          </cell>
          <cell r="D467" t="str">
            <v>UN</v>
          </cell>
          <cell r="E467" t="str">
            <v>117,72</v>
          </cell>
        </row>
        <row r="468">
          <cell r="B468" t="str">
            <v>17518</v>
          </cell>
          <cell r="C468" t="str">
            <v>SAPATA DE WIDIA - H</v>
          </cell>
          <cell r="D468" t="str">
            <v>UN</v>
          </cell>
          <cell r="E468" t="str">
            <v>156,60</v>
          </cell>
        </row>
        <row r="469">
          <cell r="B469" t="str">
            <v>17520</v>
          </cell>
          <cell r="C469" t="str">
            <v>COROA DIAMANTADA-A - 20/30PPQ</v>
          </cell>
          <cell r="D469" t="str">
            <v>UN</v>
          </cell>
          <cell r="E469" t="str">
            <v>135,00</v>
          </cell>
        </row>
        <row r="470">
          <cell r="B470" t="str">
            <v>17521</v>
          </cell>
          <cell r="C470" t="str">
            <v>COROA DIAMANTADA-A - 40/60PPQ</v>
          </cell>
          <cell r="D470" t="str">
            <v>UN</v>
          </cell>
          <cell r="E470" t="str">
            <v>135,00</v>
          </cell>
        </row>
        <row r="471">
          <cell r="B471" t="str">
            <v>17522</v>
          </cell>
          <cell r="C471" t="str">
            <v>COROA DIAMANTADA-A - 60/80PPQ</v>
          </cell>
          <cell r="D471" t="str">
            <v>UN</v>
          </cell>
          <cell r="E471" t="str">
            <v>132,84</v>
          </cell>
        </row>
        <row r="472">
          <cell r="B472" t="str">
            <v>17525</v>
          </cell>
          <cell r="C472" t="str">
            <v>COROA DIAMANTADA-B - 20/30PPQ</v>
          </cell>
          <cell r="D472" t="str">
            <v>UN</v>
          </cell>
          <cell r="E472" t="str">
            <v>169,56</v>
          </cell>
        </row>
        <row r="473">
          <cell r="B473" t="str">
            <v>17526</v>
          </cell>
          <cell r="C473" t="str">
            <v>COROA DIAMANTADA-B - 40/60PPQ</v>
          </cell>
          <cell r="D473" t="str">
            <v>UN</v>
          </cell>
          <cell r="E473" t="str">
            <v>169,56</v>
          </cell>
        </row>
        <row r="474">
          <cell r="B474" t="str">
            <v>17527</v>
          </cell>
          <cell r="C474" t="str">
            <v>COROA DIAMANTADA-B - 60/80PPQ</v>
          </cell>
          <cell r="D474" t="str">
            <v>UN</v>
          </cell>
          <cell r="E474" t="str">
            <v>166,32</v>
          </cell>
        </row>
        <row r="475">
          <cell r="B475" t="str">
            <v>17530</v>
          </cell>
          <cell r="C475" t="str">
            <v>COROA DIAMANTADA-N - 20/30PPQ</v>
          </cell>
          <cell r="D475" t="str">
            <v>UN</v>
          </cell>
          <cell r="E475" t="str">
            <v>248,40</v>
          </cell>
        </row>
        <row r="476">
          <cell r="B476" t="str">
            <v>17531</v>
          </cell>
          <cell r="C476" t="str">
            <v>COROA DIAMANTADA-N - 40/60PPQ</v>
          </cell>
          <cell r="D476" t="str">
            <v>UN</v>
          </cell>
          <cell r="E476" t="str">
            <v>248,40</v>
          </cell>
        </row>
        <row r="477">
          <cell r="B477" t="str">
            <v>17532</v>
          </cell>
          <cell r="C477" t="str">
            <v>COROA DIAMANTADA-N - 60/80PPQ</v>
          </cell>
          <cell r="D477" t="str">
            <v>UN</v>
          </cell>
          <cell r="E477" t="str">
            <v>220,45</v>
          </cell>
        </row>
        <row r="478">
          <cell r="B478" t="str">
            <v>17535</v>
          </cell>
          <cell r="C478" t="str">
            <v>COROA DIAMANTADA-H - 20/30PPQ</v>
          </cell>
          <cell r="D478" t="str">
            <v>UN</v>
          </cell>
          <cell r="E478" t="str">
            <v>335,92</v>
          </cell>
        </row>
        <row r="479">
          <cell r="B479" t="str">
            <v>17536</v>
          </cell>
          <cell r="C479" t="str">
            <v>COROA DIAMANTADA-H - 40/60PPQ</v>
          </cell>
          <cell r="D479" t="str">
            <v>NU</v>
          </cell>
          <cell r="E479" t="str">
            <v>307,93</v>
          </cell>
        </row>
        <row r="480">
          <cell r="B480" t="str">
            <v>17537</v>
          </cell>
          <cell r="C480" t="str">
            <v>COROA DIAMANTADA-H - 60/80PPQ</v>
          </cell>
          <cell r="D480" t="str">
            <v>UN</v>
          </cell>
          <cell r="E480" t="str">
            <v>272,94</v>
          </cell>
        </row>
        <row r="481">
          <cell r="B481" t="str">
            <v>17539</v>
          </cell>
          <cell r="C481" t="str">
            <v>CALIBRADOR DIAMANTADO - A</v>
          </cell>
          <cell r="D481" t="str">
            <v>UN</v>
          </cell>
          <cell r="E481" t="str">
            <v>118,80</v>
          </cell>
        </row>
        <row r="482">
          <cell r="B482" t="str">
            <v>17540</v>
          </cell>
          <cell r="C482" t="str">
            <v>CALIBRADOR DIAMANTADO - B</v>
          </cell>
          <cell r="D482" t="str">
            <v>UN</v>
          </cell>
          <cell r="E482" t="str">
            <v>144,72</v>
          </cell>
        </row>
        <row r="483">
          <cell r="B483" t="str">
            <v>17545</v>
          </cell>
          <cell r="C483" t="str">
            <v>CALIBRADOR DIAMANTADO - N</v>
          </cell>
          <cell r="D483" t="str">
            <v>UN</v>
          </cell>
          <cell r="E483" t="str">
            <v>207,36</v>
          </cell>
        </row>
        <row r="484">
          <cell r="B484" t="str">
            <v>17550</v>
          </cell>
          <cell r="C484" t="str">
            <v>CALIBRADOR DIAMANTADO - H</v>
          </cell>
          <cell r="D484" t="str">
            <v>UN</v>
          </cell>
          <cell r="E484" t="str">
            <v>255,44</v>
          </cell>
        </row>
        <row r="485">
          <cell r="B485" t="str">
            <v>17553</v>
          </cell>
          <cell r="C485" t="str">
            <v>SAPATA DIAMANTADA - A</v>
          </cell>
          <cell r="D485" t="str">
            <v>UN</v>
          </cell>
          <cell r="E485" t="str">
            <v>122,04</v>
          </cell>
        </row>
        <row r="486">
          <cell r="B486" t="str">
            <v>17555</v>
          </cell>
          <cell r="C486" t="str">
            <v>SAPATA DIAMANTADA - B</v>
          </cell>
          <cell r="D486" t="str">
            <v>UN</v>
          </cell>
          <cell r="E486" t="str">
            <v>169,56</v>
          </cell>
        </row>
        <row r="487">
          <cell r="B487" t="str">
            <v>17560</v>
          </cell>
          <cell r="C487" t="str">
            <v>SAPATA DIAMANTADA - N</v>
          </cell>
          <cell r="D487" t="str">
            <v>UN</v>
          </cell>
          <cell r="E487" t="str">
            <v>235,44</v>
          </cell>
        </row>
        <row r="488">
          <cell r="B488" t="str">
            <v>17562</v>
          </cell>
          <cell r="C488" t="str">
            <v>SAPATA DIAMANTADA - H</v>
          </cell>
          <cell r="D488" t="str">
            <v>UN</v>
          </cell>
          <cell r="E488" t="str">
            <v>306,72</v>
          </cell>
        </row>
        <row r="489">
          <cell r="B489" t="str">
            <v>17565</v>
          </cell>
          <cell r="C489" t="str">
            <v>HASTE C/NIPLE - SONDA ROTATIVA</v>
          </cell>
          <cell r="D489" t="str">
            <v>M</v>
          </cell>
          <cell r="E489" t="str">
            <v>93,09</v>
          </cell>
        </row>
        <row r="490">
          <cell r="B490" t="str">
            <v>17570</v>
          </cell>
          <cell r="C490" t="str">
            <v>REVESTIMENTO - A</v>
          </cell>
          <cell r="D490" t="str">
            <v>M</v>
          </cell>
          <cell r="E490" t="str">
            <v>57,12</v>
          </cell>
        </row>
        <row r="491">
          <cell r="B491" t="str">
            <v>17571</v>
          </cell>
          <cell r="C491" t="str">
            <v>REVESTIMENTO - B</v>
          </cell>
          <cell r="D491" t="str">
            <v>M</v>
          </cell>
          <cell r="E491" t="str">
            <v>68,47</v>
          </cell>
        </row>
        <row r="492">
          <cell r="B492" t="str">
            <v>17572</v>
          </cell>
          <cell r="C492" t="str">
            <v>REVESTIMENTO - N</v>
          </cell>
          <cell r="D492" t="str">
            <v>M</v>
          </cell>
          <cell r="E492" t="str">
            <v>99,08</v>
          </cell>
        </row>
        <row r="493">
          <cell r="B493" t="str">
            <v>17573</v>
          </cell>
          <cell r="C493" t="str">
            <v>REVESTIMENTO - H</v>
          </cell>
          <cell r="D493" t="str">
            <v>M</v>
          </cell>
          <cell r="E493" t="str">
            <v>125,92</v>
          </cell>
        </row>
        <row r="494">
          <cell r="B494" t="str">
            <v>17575</v>
          </cell>
          <cell r="C494" t="str">
            <v>BARRILETE SIMPLES - A</v>
          </cell>
          <cell r="D494" t="str">
            <v>UN</v>
          </cell>
          <cell r="E494" t="str">
            <v>217,50</v>
          </cell>
        </row>
        <row r="495">
          <cell r="B495" t="str">
            <v>17576</v>
          </cell>
          <cell r="C495" t="str">
            <v>BARRILETE SIMPLES - B</v>
          </cell>
          <cell r="D495" t="str">
            <v>UN</v>
          </cell>
          <cell r="E495" t="str">
            <v>240,55</v>
          </cell>
        </row>
        <row r="496">
          <cell r="B496" t="str">
            <v>17577</v>
          </cell>
          <cell r="C496" t="str">
            <v>BARRILETE SIMPLES - N</v>
          </cell>
          <cell r="D496" t="str">
            <v>UN</v>
          </cell>
          <cell r="E496" t="str">
            <v>326,45</v>
          </cell>
        </row>
        <row r="497">
          <cell r="B497" t="str">
            <v>17578</v>
          </cell>
          <cell r="C497" t="str">
            <v>BARRILETE SIMPLES - H</v>
          </cell>
          <cell r="D497" t="str">
            <v>UN</v>
          </cell>
          <cell r="E497" t="str">
            <v>509,10</v>
          </cell>
        </row>
        <row r="498">
          <cell r="B498" t="str">
            <v>17580</v>
          </cell>
          <cell r="C498" t="str">
            <v>BARRILETE DUPLO MOVEL - A</v>
          </cell>
          <cell r="D498" t="str">
            <v>UN</v>
          </cell>
          <cell r="E498" t="str">
            <v>422,60</v>
          </cell>
        </row>
        <row r="499">
          <cell r="B499" t="str">
            <v>17581</v>
          </cell>
          <cell r="C499" t="str">
            <v>BARRILETE DUPLO MOVEL - B</v>
          </cell>
          <cell r="D499" t="str">
            <v>UN</v>
          </cell>
          <cell r="E499" t="str">
            <v>507,28</v>
          </cell>
        </row>
        <row r="500">
          <cell r="B500" t="str">
            <v>17582</v>
          </cell>
          <cell r="C500" t="str">
            <v>BARRILETE DUPLO MOVEL - N</v>
          </cell>
          <cell r="D500" t="str">
            <v>UN</v>
          </cell>
          <cell r="E500" t="str">
            <v>664,90</v>
          </cell>
        </row>
        <row r="501">
          <cell r="B501" t="str">
            <v>17583</v>
          </cell>
          <cell r="C501" t="str">
            <v>BARRILETE DUPLO MOVEL - H</v>
          </cell>
          <cell r="D501" t="str">
            <v>UN</v>
          </cell>
          <cell r="E501" t="str">
            <v>850,12</v>
          </cell>
        </row>
        <row r="502">
          <cell r="B502" t="str">
            <v>17585</v>
          </cell>
          <cell r="C502" t="str">
            <v>HASTE - SONDA PERCUSSAO</v>
          </cell>
          <cell r="D502" t="str">
            <v>M</v>
          </cell>
          <cell r="E502" t="str">
            <v>30,05</v>
          </cell>
        </row>
        <row r="503">
          <cell r="B503" t="str">
            <v>17586</v>
          </cell>
          <cell r="C503" t="str">
            <v>REVEST.-SONDA PERC.-21/2 X 1M</v>
          </cell>
          <cell r="D503" t="str">
            <v>M</v>
          </cell>
          <cell r="E503" t="str">
            <v>66,18</v>
          </cell>
        </row>
        <row r="504">
          <cell r="B504" t="str">
            <v>17600</v>
          </cell>
          <cell r="C504" t="str">
            <v>SACO PLASTICO DE 5 LITROS</v>
          </cell>
          <cell r="D504" t="str">
            <v>UN</v>
          </cell>
          <cell r="E504" t="str">
            <v>0,08</v>
          </cell>
        </row>
        <row r="505">
          <cell r="B505" t="str">
            <v>17601</v>
          </cell>
          <cell r="C505" t="str">
            <v>ETIQUETA DE PAPEL CARTAO</v>
          </cell>
          <cell r="D505" t="str">
            <v>UN</v>
          </cell>
          <cell r="E505" t="str">
            <v>0,01</v>
          </cell>
        </row>
        <row r="506">
          <cell r="B506" t="str">
            <v>17603</v>
          </cell>
          <cell r="C506" t="str">
            <v>TUBO DE PVC - RIGIDO SOLDAVEL (32MM)</v>
          </cell>
          <cell r="D506" t="str">
            <v>M</v>
          </cell>
          <cell r="E506">
            <v>1.19</v>
          </cell>
        </row>
        <row r="507">
          <cell r="B507" t="str">
            <v>17605</v>
          </cell>
          <cell r="C507" t="str">
            <v>TUBO DE PVC - SOLDAVEL (40MM)</v>
          </cell>
          <cell r="D507" t="str">
            <v>M</v>
          </cell>
          <cell r="E507" t="str">
            <v>1,42</v>
          </cell>
        </row>
        <row r="508">
          <cell r="B508" t="str">
            <v>17606</v>
          </cell>
          <cell r="C508" t="str">
            <v>LUVA DE PVC - SOLDAVEL (40MM)</v>
          </cell>
          <cell r="D508" t="str">
            <v>UN</v>
          </cell>
          <cell r="E508" t="str">
            <v>0,80</v>
          </cell>
        </row>
        <row r="509">
          <cell r="B509" t="str">
            <v>17607</v>
          </cell>
          <cell r="C509" t="str">
            <v>MANTA SINTETICA (BIDIM) OP-20</v>
          </cell>
          <cell r="D509" t="str">
            <v>KG</v>
          </cell>
          <cell r="E509" t="str">
            <v>8,27</v>
          </cell>
        </row>
        <row r="510">
          <cell r="B510" t="str">
            <v>17610</v>
          </cell>
          <cell r="C510" t="str">
            <v>MADEIRA LEI APLAINADA (30 X 1)</v>
          </cell>
          <cell r="D510" t="str">
            <v>M2</v>
          </cell>
          <cell r="E510" t="str">
            <v>8,33</v>
          </cell>
        </row>
        <row r="511">
          <cell r="B511" t="str">
            <v>17611</v>
          </cell>
          <cell r="C511" t="str">
            <v>MADEIRA LEI APLAINADA C/5.0CM</v>
          </cell>
          <cell r="D511" t="str">
            <v>M</v>
          </cell>
          <cell r="E511" t="str">
            <v>0,50</v>
          </cell>
        </row>
        <row r="512">
          <cell r="B512" t="str">
            <v>17615</v>
          </cell>
          <cell r="C512" t="str">
            <v>DOBRADICA DE 2" C/4 PARAFUSOS</v>
          </cell>
          <cell r="D512" t="str">
            <v>UN</v>
          </cell>
          <cell r="E512" t="str">
            <v>2,30</v>
          </cell>
        </row>
        <row r="513">
          <cell r="B513" t="str">
            <v>17616</v>
          </cell>
          <cell r="C513" t="str">
            <v>PARAFUSOS</v>
          </cell>
          <cell r="D513" t="str">
            <v>UN</v>
          </cell>
          <cell r="E513" t="str">
            <v>0,16</v>
          </cell>
        </row>
        <row r="514">
          <cell r="B514" t="str">
            <v>17617</v>
          </cell>
          <cell r="C514" t="str">
            <v>PREGO (13 X 15)</v>
          </cell>
          <cell r="D514" t="str">
            <v>KG</v>
          </cell>
          <cell r="E514" t="str">
            <v>1,92</v>
          </cell>
        </row>
        <row r="515">
          <cell r="B515" t="str">
            <v>17618</v>
          </cell>
          <cell r="C515" t="str">
            <v>ALDRAVA P/CAIXA DE SONDAGEM</v>
          </cell>
          <cell r="D515" t="str">
            <v>UN</v>
          </cell>
          <cell r="E515" t="str">
            <v>0,40</v>
          </cell>
        </row>
        <row r="516">
          <cell r="B516" t="str">
            <v>17619</v>
          </cell>
          <cell r="C516" t="str">
            <v>COLA PARA MADEIRA</v>
          </cell>
          <cell r="D516" t="str">
            <v>KG</v>
          </cell>
          <cell r="E516" t="str">
            <v>6,00</v>
          </cell>
        </row>
        <row r="517">
          <cell r="B517" t="str">
            <v>17620</v>
          </cell>
          <cell r="C517" t="str">
            <v>JIMO CUPIM</v>
          </cell>
          <cell r="D517" t="str">
            <v>L</v>
          </cell>
          <cell r="E517" t="str">
            <v>6,00</v>
          </cell>
        </row>
        <row r="518">
          <cell r="B518" t="str">
            <v>17621</v>
          </cell>
          <cell r="C518" t="str">
            <v>TINTA ESMALTE BRANCA</v>
          </cell>
          <cell r="D518" t="str">
            <v>L</v>
          </cell>
          <cell r="E518" t="str">
            <v>8,30</v>
          </cell>
        </row>
        <row r="519">
          <cell r="B519" t="str">
            <v>17625</v>
          </cell>
          <cell r="C519" t="str">
            <v>FOTOGRAFIA CAIXA TESTEMUNHO</v>
          </cell>
          <cell r="D519" t="str">
            <v>UN</v>
          </cell>
          <cell r="E519" t="str">
            <v>4,70</v>
          </cell>
        </row>
        <row r="520">
          <cell r="B520" t="str">
            <v>17626</v>
          </cell>
          <cell r="C520" t="str">
            <v>MARCO DE CONCRETO</v>
          </cell>
          <cell r="D520" t="str">
            <v>UN</v>
          </cell>
          <cell r="E520" t="str">
            <v>4,87</v>
          </cell>
        </row>
        <row r="521">
          <cell r="B521" t="str">
            <v>17700</v>
          </cell>
          <cell r="C521" t="str">
            <v>DIARIA</v>
          </cell>
          <cell r="D521" t="str">
            <v>DI</v>
          </cell>
          <cell r="E521" t="str">
            <v>33,00</v>
          </cell>
        </row>
        <row r="522">
          <cell r="B522" t="str">
            <v>18010</v>
          </cell>
          <cell r="C522" t="str">
            <v>CIMENTO</v>
          </cell>
          <cell r="D522" t="str">
            <v>KG</v>
          </cell>
          <cell r="E522" t="str">
            <v>0,26</v>
          </cell>
        </row>
        <row r="523">
          <cell r="B523" t="str">
            <v>18030</v>
          </cell>
          <cell r="C523" t="str">
            <v>LEIVA</v>
          </cell>
          <cell r="D523" t="str">
            <v>M2</v>
          </cell>
          <cell r="E523" t="str">
            <v>2,50</v>
          </cell>
        </row>
        <row r="524">
          <cell r="B524" t="str">
            <v>18031</v>
          </cell>
          <cell r="C524" t="str">
            <v>CALCÁREO DOLOMÍTICO</v>
          </cell>
          <cell r="D524" t="str">
            <v>KG</v>
          </cell>
          <cell r="E524">
            <v>0.11</v>
          </cell>
        </row>
        <row r="525">
          <cell r="B525" t="str">
            <v>18032</v>
          </cell>
          <cell r="C525" t="str">
            <v>FOSFATO DE ROCHAS</v>
          </cell>
          <cell r="D525" t="str">
            <v>KG</v>
          </cell>
          <cell r="E525">
            <v>0.8</v>
          </cell>
        </row>
        <row r="526">
          <cell r="B526" t="str">
            <v>18040</v>
          </cell>
          <cell r="C526" t="str">
            <v>TUBO D= 20 CM  -  SIMPLES</v>
          </cell>
          <cell r="D526" t="str">
            <v>M</v>
          </cell>
          <cell r="E526" t="str">
            <v>5,70</v>
          </cell>
        </row>
        <row r="527">
          <cell r="B527" t="str">
            <v>18050</v>
          </cell>
          <cell r="C527" t="str">
            <v>TUBO D= 30 CM  -  SIMPLES</v>
          </cell>
          <cell r="D527" t="str">
            <v>M</v>
          </cell>
          <cell r="E527" t="str">
            <v>7,07</v>
          </cell>
        </row>
        <row r="528">
          <cell r="B528" t="str">
            <v>18060</v>
          </cell>
          <cell r="C528" t="str">
            <v>TUBO D= 40 CM  -  SIMPLES</v>
          </cell>
          <cell r="D528" t="str">
            <v>M</v>
          </cell>
          <cell r="E528" t="str">
            <v>12,00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IAL"/>
      <sheetName val="SERVIÇO"/>
      <sheetName val="MATERIAL"/>
      <sheetName val="COMPOSIÇÃO"/>
    </sheetNames>
    <sheetDataSet>
      <sheetData sheetId="0"/>
      <sheetData sheetId="1"/>
      <sheetData sheetId="2"/>
      <sheetData sheetId="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IAL"/>
      <sheetName val="SERVIÇO"/>
      <sheetName val="MATERIAL"/>
      <sheetName val="COMPOSIÇÃO"/>
      <sheetName val="PLANILHA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_ORCA "/>
      <sheetName val="CRONOGRAMA"/>
      <sheetName val="PLAN_FORN"/>
    </sheetNames>
    <sheetDataSet>
      <sheetData sheetId="0"/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Gerenciamento Custos"/>
      <sheetName val="Receita"/>
      <sheetName val="Transportes "/>
      <sheetName val="Sub-empreiteiros"/>
      <sheetName val="Terraplenagem"/>
      <sheetName val="Pavimentação"/>
      <sheetName val="Materiais diretos"/>
      <sheetName val="Mão de obra direta"/>
      <sheetName val="Tab_MOD"/>
      <sheetName val="Mão de obra Indireta"/>
      <sheetName val="Tab_MOI"/>
      <sheetName val="Equipamentos diretos"/>
      <sheetName val="Equipamentos"/>
      <sheetName val="Alug. equip"/>
      <sheetName val="Custo Indireto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EAP"/>
      <sheetName val="CURVA GERAL"/>
      <sheetName val="CURVA 40%"/>
      <sheetName val="CURVA 50% "/>
      <sheetName val="CURVA  60%"/>
      <sheetName val="CURVAS - 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P"/>
      <sheetName val="Curva S - Fisico"/>
      <sheetName val="Curva S - Financeira"/>
      <sheetName val="Gauss Civil"/>
    </sheetNames>
    <sheetDataSet>
      <sheetData sheetId="0"/>
      <sheetData sheetId="1"/>
      <sheetData sheetId="2"/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RESUMO GERAL"/>
      <sheetName val="TERRAPLENAGEM"/>
      <sheetName val="Transporte"/>
      <sheetName val="DRENAGEM I"/>
      <sheetName val="DRENAGEM"/>
      <sheetName val="DRENAGEM II"/>
      <sheetName val="DRENAGEM (2)"/>
      <sheetName val="DRENAGEM (3)"/>
      <sheetName val="PAVIMENTAÇÃO"/>
      <sheetName val="PAVIMENTAÇÃO (2)"/>
      <sheetName val="PAVIMENTAÇÃO (3)"/>
      <sheetName val="SINALIZAÇÃO"/>
      <sheetName val="MEIO AMBIENTE"/>
      <sheetName val="Plan2"/>
    </sheetNames>
    <sheetDataSet>
      <sheetData sheetId="0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3.7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0.46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8.1199999999999992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0.13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0.09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0.9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89.27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29.73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26.76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129.41999999999999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CURVA ABC"/>
      <sheetName val="CURVA ABC (2)"/>
      <sheetName val="Transporte"/>
      <sheetName val="DRENAGEM"/>
      <sheetName val="DRENAGEM (2)"/>
      <sheetName val="DRENAGEM (3)"/>
    </sheetNames>
    <sheetDataSet>
      <sheetData sheetId="0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3.7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0.46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8.1199999999999992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0.13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0.09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0.9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89.27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29.73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26.76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129.41999999999999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 DE DADOS (2)"/>
      <sheetName val="RESUMO GERAL (2)"/>
      <sheetName val="DISTRIBUICAO (2)"/>
      <sheetName val="FORMULAS NÃO MEXER (2)"/>
      <sheetName val="TERRAP EST 1871 A 2169 (2)"/>
      <sheetName val="ENTRADA DE DADOS"/>
      <sheetName val="RESUMO GERAL"/>
      <sheetName val="DISTRIBUICAO"/>
      <sheetName val="FORMULAS NÃO MEXER"/>
      <sheetName val="Plan1 (2)"/>
      <sheetName val="REL. EMP. LAT."/>
      <sheetName val="CORTE PISTA"/>
      <sheetName val=" EMPR. LE"/>
      <sheetName val=" EMPR. LD"/>
      <sheetName val=" ATERRO 100%"/>
      <sheetName val=" ATERRO 95%"/>
      <sheetName val="Plan4"/>
      <sheetName val="JUN. 01"/>
      <sheetName val="resumo"/>
      <sheetName val="Plan1"/>
      <sheetName val="Plan3"/>
      <sheetName val="Plan2"/>
      <sheetName val=" ATER. A 100%(SUB.)"/>
      <sheetName val="PLANILHA DE QUANT. E CUSTOS A"/>
      <sheetName val="SERVIÇOS"/>
      <sheetName val="PLANILHA DE QUANT_ E CUSTOS A"/>
      <sheetName val="Dados não apagar"/>
      <sheetName val="DISTRIBUIÇÃO VOLUMES"/>
      <sheetName val="PLANILHA"/>
      <sheetName val="LIMPEZA LD"/>
      <sheetName val="ATERRO 95% LD"/>
      <sheetName val="REBAIXO LD"/>
      <sheetName val="CORTE LD"/>
      <sheetName val="CORTE LE"/>
      <sheetName val="RACHÃO LD"/>
      <sheetName val="RACHÃO LE"/>
      <sheetName val="COLCHÃO LD"/>
      <sheetName val="ATERRO 100% LD "/>
      <sheetName val="ESCAVAÇAO VALA LD"/>
      <sheetName val="REMOÇÃO CERCA LD"/>
      <sheetName val="ATERRO 100% LE"/>
      <sheetName val="REMOÇÃO DE CERCA"/>
      <sheetName val="CUBAÇÃO CORTE EMPRESTIMO Km 397"/>
      <sheetName val="CUBAÇÃO CORTE EMPRESTIMO Km 401"/>
      <sheetName val="ATERRO 95% LE"/>
      <sheetName val="REBAIXO LE"/>
      <sheetName val="COLCHÃO LE"/>
      <sheetName val="EXECUÇÃO DE CERCA"/>
      <sheetName val="DESTOC. ARVORES"/>
      <sheetName val="DIVERSOS"/>
      <sheetName val="DADOS"/>
      <sheetName val="eq"/>
      <sheetName val="mo"/>
      <sheetName val="CUSTO HORÁRIO"/>
      <sheetName val="Mão de obra"/>
      <sheetName val="Mater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Gerenciamento Custos"/>
      <sheetName val="Receita"/>
      <sheetName val="Sub-empreiteiros (2)"/>
      <sheetName val="PRODUÇÃO"/>
      <sheetName val="Mão de obra direta"/>
      <sheetName val="Tab_MOD"/>
      <sheetName val="Equipamentos diretos"/>
      <sheetName val="Equipamentos"/>
      <sheetName val="Mão de obra Indireta"/>
      <sheetName val="Tab_MOI"/>
      <sheetName val="Custo Indireto"/>
      <sheetName val="Alug. equ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IAL"/>
      <sheetName val="MATERIAIS"/>
      <sheetName val="TABELA"/>
      <sheetName val="SERVIÇOS"/>
      <sheetName val="ESPELHO  "/>
      <sheetName val="Módulo1"/>
      <sheetName val="PLANILHA DE QUANT. E CUSTOS A"/>
      <sheetName val="Repla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TABELA RECURSOS"/>
      <sheetName val="CPU BÁSICA"/>
      <sheetName val="CPU BÁSICA 2"/>
      <sheetName val="CPU BÁSICA 1"/>
      <sheetName val="AUX 30 CONCRETO 35 MPa"/>
      <sheetName val="AUX 29 CHAMINÉ PV H = 1,00"/>
      <sheetName val="AUX 28 LASTRO DE SEIXO"/>
      <sheetName val="AUX 27 ESCAVAÇÃO MANUAL"/>
      <sheetName val="AUX 26 CONFECÇÃO SUPORTE "/>
      <sheetName val="AUX 25 CONFECÇÃO PLACA"/>
      <sheetName val="AUX 24 GUIA DE MADEIRA"/>
      <sheetName val="AUX 23 CONF TUBO 60"/>
      <sheetName val="AUX 22 ARGAMASSA 14"/>
      <sheetName val="AUX 21 ARGAMASSA 13"/>
      <sheetName val="AUX 20 AÇO CA 25"/>
      <sheetName val="AUX 19 AÇO CA 50"/>
      <sheetName val="AUX 18 AÇO CA 60"/>
      <sheetName val="AUX 17 CONCRETO CICLÓPICO 12"/>
      <sheetName val="AUX 16 CONCRETO 18 MPa TUBOS"/>
      <sheetName val="AUX 15 CONCRETO 25 MPa"/>
      <sheetName val="AUX 14 CONCRETO 20 MPa"/>
      <sheetName val="AUX 13 CONCRETO 15 MPa"/>
      <sheetName val="AUX 12 CONC 12 MPa"/>
      <sheetName val="AUX 11 CONCRETO 10 MPa"/>
      <sheetName val="AUX 10 FORMA COMP PLASTIIFCA"/>
      <sheetName val="AUX 09 FORMA COMUM"/>
      <sheetName val="AUX 08 USINAGEM CBUQ"/>
      <sheetName val="AUX 07 ESCAV CARGA JAZIDA"/>
      <sheetName val="AUX 06 EXPURGO JAZIDA"/>
      <sheetName val="AUX 05 LIMPEZA JAZIDA"/>
      <sheetName val="AUX 04 ALVENARIA DE TIJOLO"/>
      <sheetName val="AUX 03 FORNEC AÇO CA 60"/>
      <sheetName val="AUX 02 FORNEC AÇO CA 50"/>
      <sheetName val="AUX 01 FORNEC AÇO CA 25"/>
      <sheetName val="8.13 ARBUSTOS"/>
      <sheetName val="8.12 FORN IMPL PLACA SINAL"/>
      <sheetName val="8.11 PINTURA DE FAIXA"/>
      <sheetName val="8.10 FORNEC CAP-20"/>
      <sheetName val="8.9 FORNEC RR-2C"/>
      <sheetName val="8.8 FORNEC CM-30"/>
      <sheetName val="8.7TRANSPORTE MATERIAL JAZIDA"/>
      <sheetName val="8.6 CBUQ CAPA ROLAMENTO"/>
      <sheetName val="8.5 PINTURA LIGAÇÃO"/>
      <sheetName val="8.4 IMPRIMAÇÃO"/>
      <sheetName val="8.3 BASE"/>
      <sheetName val="8.2 SUBASE"/>
      <sheetName val="8.1 REGULARIZAÇÃO"/>
      <sheetName val="7.2 Instal eletrica"/>
      <sheetName val="6.5.4 Poste tubo galv.com lumin"/>
      <sheetName val="6.5.3 GUARDA RODAS"/>
      <sheetName val="6.5.2 GUARDA CORPO"/>
      <sheetName val="6.5.1 LAJE TRANSIÇÃO"/>
      <sheetName val="6.4.2.1 CIMBRAMNETO"/>
      <sheetName val="6.2.3 CONCRETO fck = 25,0 MPa"/>
      <sheetName val="6.1.2 PONTE SERVIÇO"/>
      <sheetName val="6.1.1 ESTACA PRE MOLD 30x30"/>
      <sheetName val="5.14 MANTA GEOTEXTIL (2)"/>
      <sheetName val="5.13 CAMADA DE AREIA"/>
      <sheetName val="5.12 CAMADA DE SEIXO"/>
      <sheetName val="5.11 GUARDA CORPO METALICO"/>
      <sheetName val="5.10 PASSEIO DE TIJOLO CERÂMICO"/>
      <sheetName val="5.9 CAMADA ENCH PASSEIO"/>
      <sheetName val="5.8 BANCO ARGAMASSA ARMADA"/>
      <sheetName val="5.7 GRAMA EM PLACA"/>
      <sheetName val="5.6 TERRA VEGETAL"/>
      <sheetName val="5.5 ESCOR DESCONTIUO VALA"/>
      <sheetName val="5.4 BOCA DE LOBO "/>
      <sheetName val="5.3 CX PASSAGEM TUBO 60"/>
      <sheetName val="5.2 MEIO FIO C SARJETA"/>
      <sheetName val="5.1 TUBULAÇÃO D=0,60 M"/>
      <sheetName val="4.2.6 JUNTA DILAT FUNGENBAND"/>
      <sheetName val="4.2.5 CONCRETO fck = 20,0 MPa"/>
      <sheetName val="4.2.4 AÇO CA 50"/>
      <sheetName val="4.2.3 FORMA"/>
      <sheetName val="4.2.2 LASTRO CONC MAGRO 10 MPa"/>
      <sheetName val="4.2.1 ESCAV MANUAL"/>
      <sheetName val="4.1.7 REATERRO MANUAL DE VALA"/>
      <sheetName val="4.1.6 MANTA GEOTEXTIL"/>
      <sheetName val="4.1.5 ESCAV MEC VALA"/>
      <sheetName val="4.1.4 PLACA PRE MOLDADA (2)"/>
      <sheetName val="4.1.3 PLACA PRE MOLDADA"/>
      <sheetName val="4.1.2 ESTACA PRE MOLDADA 20x20"/>
      <sheetName val="4.1.1 ESTACA PRE MOLDADA 25x25"/>
      <sheetName val="3.8 ESGOTAMENTO COM BOMBA"/>
      <sheetName val="3.7.3 COMPACTAÇÃO 100%"/>
      <sheetName val="3.6 MOMENTO TRANSP MAT 1a "/>
      <sheetName val="3.5 ESCAV MAT 1A CATEGORIA"/>
      <sheetName val="3.4 MOMENTO TRANSPORTE MAT AGUA"/>
      <sheetName val="3.3 ESCAV MAT COM AGUA"/>
      <sheetName val="3.2 EXEC ENSECADEIRA"/>
      <sheetName val="3.1 DESMATAMENTO MANUAL"/>
      <sheetName val="2.5  TRANSPORTE MAT REMOÇÃO"/>
      <sheetName val="2.4 REMOÇÃO DE ENTULHO"/>
      <sheetName val="2.3 DEMOL REM CONC ARMADO"/>
      <sheetName val="2.2 DEM REM ESTRUTURA MADEIRA"/>
      <sheetName val="2.1 REMANEJ FAMÍLIA"/>
      <sheetName val="1.5 Projeto executivo"/>
      <sheetName val="1.4 PLACA SINALIZAÇÃO"/>
      <sheetName val="1.3 LOC TOPOGRÁFICA"/>
      <sheetName val="1.2 Instal canteiro obras"/>
      <sheetName val=" 1.1 Mobilização e desmob "/>
      <sheetName val="Plan1"/>
      <sheetName val="planilha de quant. e custos a"/>
      <sheetName val="planilha de quant_ e custos a"/>
      <sheetName val="Etapa Única"/>
    </sheetNames>
    <sheetDataSet>
      <sheetData sheetId="0"/>
      <sheetData sheetId="1">
        <row r="1">
          <cell r="G1" t="str">
            <v>BDI</v>
          </cell>
        </row>
        <row r="2">
          <cell r="C2" t="str">
            <v>Custo Unitário da Mão-de-obra</v>
          </cell>
          <cell r="G2">
            <v>0.23899999999999999</v>
          </cell>
        </row>
        <row r="3">
          <cell r="A3" t="str">
            <v>Item</v>
          </cell>
          <cell r="B3" t="str">
            <v>Código</v>
          </cell>
          <cell r="C3" t="str">
            <v>Denominação</v>
          </cell>
          <cell r="D3" t="str">
            <v>Valor mensal</v>
          </cell>
          <cell r="E3" t="str">
            <v>Encargos</v>
          </cell>
          <cell r="F3" t="str">
            <v>Custo Unitário</v>
          </cell>
          <cell r="G3" t="str">
            <v>Encargos sociais</v>
          </cell>
        </row>
        <row r="4">
          <cell r="A4">
            <v>1</v>
          </cell>
          <cell r="C4" t="str">
            <v>Salário Minimo</v>
          </cell>
          <cell r="D4">
            <v>300</v>
          </cell>
          <cell r="E4">
            <v>378.9</v>
          </cell>
          <cell r="F4">
            <v>3.0859000000000001</v>
          </cell>
          <cell r="G4">
            <v>1.2629999999999999</v>
          </cell>
        </row>
        <row r="5">
          <cell r="A5">
            <v>2</v>
          </cell>
          <cell r="B5" t="str">
            <v>T301</v>
          </cell>
          <cell r="C5" t="str">
            <v>MOTORISTA VEÍCULO LEVE</v>
          </cell>
          <cell r="D5">
            <v>870</v>
          </cell>
          <cell r="E5">
            <v>1098.81</v>
          </cell>
          <cell r="F5">
            <v>8.9490999999999996</v>
          </cell>
        </row>
        <row r="6">
          <cell r="A6">
            <v>3</v>
          </cell>
          <cell r="B6">
            <v>7302</v>
          </cell>
          <cell r="C6" t="str">
            <v>MOTORISTA DE CAMINHÃO</v>
          </cell>
          <cell r="D6">
            <v>960</v>
          </cell>
          <cell r="E6">
            <v>1212.48</v>
          </cell>
          <cell r="F6">
            <v>9.8749000000000002</v>
          </cell>
          <cell r="G6" t="str">
            <v>GRUPO 1</v>
          </cell>
        </row>
        <row r="7">
          <cell r="A7">
            <v>4</v>
          </cell>
          <cell r="B7" t="str">
            <v>T303</v>
          </cell>
          <cell r="C7" t="str">
            <v>MOTORISTA DE VEÍCULO ESPECIAL</v>
          </cell>
          <cell r="D7">
            <v>1020</v>
          </cell>
          <cell r="E7">
            <v>1288.26</v>
          </cell>
          <cell r="F7">
            <v>10.492100000000001</v>
          </cell>
          <cell r="G7" t="str">
            <v>GRUPO 2</v>
          </cell>
        </row>
        <row r="8">
          <cell r="A8">
            <v>5</v>
          </cell>
          <cell r="B8" t="str">
            <v>T311</v>
          </cell>
          <cell r="C8" t="str">
            <v>OPERADOR DE EQUIPAMENTO LEVE 1</v>
          </cell>
          <cell r="D8">
            <v>720</v>
          </cell>
          <cell r="E8">
            <v>909.36</v>
          </cell>
          <cell r="F8">
            <v>7.4062000000000001</v>
          </cell>
          <cell r="G8" t="str">
            <v>GRUPO 3</v>
          </cell>
        </row>
        <row r="9">
          <cell r="A9">
            <v>6</v>
          </cell>
          <cell r="B9" t="str">
            <v>T312</v>
          </cell>
          <cell r="C9" t="str">
            <v>OPERADOR DE EQUIPAMENTO LEVE 2</v>
          </cell>
          <cell r="D9">
            <v>810</v>
          </cell>
          <cell r="E9">
            <v>1023.03</v>
          </cell>
          <cell r="F9">
            <v>8.3320000000000007</v>
          </cell>
        </row>
        <row r="10">
          <cell r="A10">
            <v>7</v>
          </cell>
          <cell r="B10" t="str">
            <v>T313</v>
          </cell>
          <cell r="C10" t="str">
            <v>OPERADOR DE EQUIP. PESADO</v>
          </cell>
          <cell r="D10">
            <v>1050</v>
          </cell>
          <cell r="E10">
            <v>1326.15</v>
          </cell>
          <cell r="F10">
            <v>10.800700000000001</v>
          </cell>
        </row>
        <row r="11">
          <cell r="A11">
            <v>8</v>
          </cell>
          <cell r="B11" t="str">
            <v>T314</v>
          </cell>
          <cell r="C11" t="str">
            <v>OPERADOR DE EQUIP. ESPECIAL</v>
          </cell>
          <cell r="D11">
            <v>1110</v>
          </cell>
          <cell r="E11">
            <v>1401.93</v>
          </cell>
          <cell r="F11">
            <v>11.417899999999999</v>
          </cell>
        </row>
        <row r="12">
          <cell r="A12">
            <v>9</v>
          </cell>
          <cell r="B12" t="str">
            <v>T401</v>
          </cell>
          <cell r="C12" t="str">
            <v>PRÉ-MARCADOR</v>
          </cell>
          <cell r="D12">
            <v>1110</v>
          </cell>
          <cell r="E12">
            <v>1401.93</v>
          </cell>
          <cell r="F12">
            <v>11.417899999999999</v>
          </cell>
        </row>
        <row r="13">
          <cell r="A13">
            <v>10</v>
          </cell>
          <cell r="C13" t="str">
            <v>ASSISTENTE SOCIAL</v>
          </cell>
          <cell r="D13">
            <v>2100</v>
          </cell>
          <cell r="E13">
            <v>2652.3</v>
          </cell>
          <cell r="F13">
            <v>21.601400000000002</v>
          </cell>
        </row>
        <row r="14">
          <cell r="A14">
            <v>11</v>
          </cell>
          <cell r="B14" t="str">
            <v>T501</v>
          </cell>
          <cell r="C14" t="str">
            <v xml:space="preserve">ENCARREGADO DE TURMA </v>
          </cell>
          <cell r="D14">
            <v>1110</v>
          </cell>
          <cell r="E14">
            <v>1401.93</v>
          </cell>
          <cell r="F14">
            <v>11.417899999999999</v>
          </cell>
        </row>
        <row r="15">
          <cell r="A15">
            <v>12</v>
          </cell>
          <cell r="B15" t="str">
            <v>T511</v>
          </cell>
          <cell r="C15" t="str">
            <v>ENCARREGADO DE PAVIMENTAÇÃO</v>
          </cell>
          <cell r="D15">
            <v>2100</v>
          </cell>
          <cell r="E15">
            <v>2652.3</v>
          </cell>
          <cell r="F15">
            <v>21.601400000000002</v>
          </cell>
        </row>
        <row r="16">
          <cell r="A16">
            <v>13</v>
          </cell>
          <cell r="B16" t="str">
            <v>T512</v>
          </cell>
          <cell r="C16" t="str">
            <v>ENCARREGADO DE BRITAGEM</v>
          </cell>
          <cell r="D16">
            <v>2100</v>
          </cell>
          <cell r="E16">
            <v>2652.3</v>
          </cell>
          <cell r="F16">
            <v>21.601400000000002</v>
          </cell>
        </row>
        <row r="17">
          <cell r="A17">
            <v>14</v>
          </cell>
          <cell r="C17" t="str">
            <v>TOPOGRAFO</v>
          </cell>
          <cell r="D17">
            <v>1230</v>
          </cell>
          <cell r="E17">
            <v>1553.49</v>
          </cell>
          <cell r="F17">
            <v>12.652200000000001</v>
          </cell>
        </row>
        <row r="18">
          <cell r="A18">
            <v>15</v>
          </cell>
          <cell r="B18" t="str">
            <v>T602</v>
          </cell>
          <cell r="C18" t="str">
            <v>MONTADOR</v>
          </cell>
          <cell r="D18">
            <v>780</v>
          </cell>
          <cell r="E18">
            <v>985.14</v>
          </cell>
          <cell r="F18">
            <v>8.0234000000000005</v>
          </cell>
        </row>
        <row r="19">
          <cell r="A19">
            <v>16</v>
          </cell>
          <cell r="B19" t="str">
            <v>T603</v>
          </cell>
          <cell r="C19" t="str">
            <v>CARPINTEIRO</v>
          </cell>
          <cell r="D19">
            <v>780</v>
          </cell>
          <cell r="E19">
            <v>985.14</v>
          </cell>
          <cell r="F19">
            <v>8.0234000000000005</v>
          </cell>
        </row>
        <row r="20">
          <cell r="A20">
            <v>17</v>
          </cell>
          <cell r="B20" t="str">
            <v>T604</v>
          </cell>
          <cell r="C20" t="str">
            <v>PEDREIRO</v>
          </cell>
          <cell r="D20">
            <v>780</v>
          </cell>
          <cell r="E20">
            <v>985.14</v>
          </cell>
          <cell r="F20">
            <v>8.0234000000000005</v>
          </cell>
        </row>
        <row r="21">
          <cell r="A21">
            <v>18</v>
          </cell>
          <cell r="B21" t="str">
            <v>T605</v>
          </cell>
          <cell r="C21" t="str">
            <v>ARMADOR</v>
          </cell>
          <cell r="D21">
            <v>780</v>
          </cell>
          <cell r="E21">
            <v>985.14</v>
          </cell>
          <cell r="F21">
            <v>8.0234000000000005</v>
          </cell>
        </row>
        <row r="22">
          <cell r="A22">
            <v>19</v>
          </cell>
          <cell r="B22" t="str">
            <v>T606</v>
          </cell>
          <cell r="C22" t="str">
            <v>FERREIRO</v>
          </cell>
          <cell r="D22">
            <v>780</v>
          </cell>
          <cell r="E22">
            <v>985.14</v>
          </cell>
          <cell r="F22">
            <v>8.0234000000000005</v>
          </cell>
        </row>
        <row r="23">
          <cell r="A23">
            <v>20</v>
          </cell>
          <cell r="B23" t="str">
            <v>T607</v>
          </cell>
          <cell r="C23" t="str">
            <v>PINTOR</v>
          </cell>
          <cell r="D23">
            <v>780</v>
          </cell>
          <cell r="E23">
            <v>985.14</v>
          </cell>
          <cell r="F23">
            <v>8.0234000000000005</v>
          </cell>
        </row>
        <row r="24">
          <cell r="A24">
            <v>21</v>
          </cell>
          <cell r="B24" t="str">
            <v>T608</v>
          </cell>
          <cell r="C24" t="str">
            <v>SOLDADOR</v>
          </cell>
          <cell r="D24">
            <v>780</v>
          </cell>
          <cell r="E24">
            <v>985.14</v>
          </cell>
          <cell r="F24">
            <v>8.0234000000000005</v>
          </cell>
        </row>
        <row r="25">
          <cell r="A25">
            <v>22</v>
          </cell>
          <cell r="B25" t="str">
            <v>T610</v>
          </cell>
          <cell r="C25" t="str">
            <v>SERRALHEIRO</v>
          </cell>
          <cell r="D25">
            <v>780</v>
          </cell>
          <cell r="E25">
            <v>985.14</v>
          </cell>
          <cell r="F25">
            <v>8.0234000000000005</v>
          </cell>
        </row>
        <row r="26">
          <cell r="A26">
            <v>23</v>
          </cell>
          <cell r="B26" t="str">
            <v>T701</v>
          </cell>
          <cell r="C26" t="str">
            <v>SERVENTE</v>
          </cell>
          <cell r="D26">
            <v>570</v>
          </cell>
          <cell r="E26">
            <v>719.91</v>
          </cell>
          <cell r="F26">
            <v>5.8632</v>
          </cell>
        </row>
        <row r="27">
          <cell r="A27">
            <v>24</v>
          </cell>
          <cell r="B27" t="str">
            <v>T702</v>
          </cell>
          <cell r="C27" t="str">
            <v>AJUDANTE</v>
          </cell>
          <cell r="D27">
            <v>630</v>
          </cell>
          <cell r="E27">
            <v>795.69</v>
          </cell>
          <cell r="F27">
            <v>6.4804000000000004</v>
          </cell>
        </row>
        <row r="28">
          <cell r="A28">
            <v>25</v>
          </cell>
          <cell r="C28" t="str">
            <v>ELETRICISTA</v>
          </cell>
          <cell r="D28">
            <v>780</v>
          </cell>
          <cell r="E28">
            <v>985.14</v>
          </cell>
          <cell r="F28">
            <v>8.0234000000000005</v>
          </cell>
        </row>
        <row r="29">
          <cell r="A29">
            <v>26</v>
          </cell>
          <cell r="C29" t="str">
            <v>ADIC. M.O. - FERRAMENTAS</v>
          </cell>
          <cell r="F29">
            <v>0.15509999999999999</v>
          </cell>
        </row>
        <row r="30">
          <cell r="A30">
            <v>27</v>
          </cell>
          <cell r="C30" t="str">
            <v>ADIC. M.O. - FERRAMENTAS</v>
          </cell>
          <cell r="F30">
            <v>0.2051</v>
          </cell>
        </row>
        <row r="32">
          <cell r="C32" t="str">
            <v>Custo Horário de Equipamentos</v>
          </cell>
        </row>
        <row r="33">
          <cell r="A33" t="str">
            <v>Item</v>
          </cell>
          <cell r="B33" t="str">
            <v>Código</v>
          </cell>
          <cell r="C33" t="str">
            <v>Equipamento</v>
          </cell>
          <cell r="D33" t="str">
            <v>Aquisição</v>
          </cell>
          <cell r="E33" t="str">
            <v>Improdutivo</v>
          </cell>
          <cell r="F33" t="str">
            <v>Operativo</v>
          </cell>
        </row>
        <row r="34">
          <cell r="A34">
            <v>30</v>
          </cell>
          <cell r="B34" t="str">
            <v>E001</v>
          </cell>
          <cell r="C34" t="str">
            <v>TRATOR DE ESTEIRA NH 7D (67 kW)</v>
          </cell>
          <cell r="E34">
            <v>10.800700000000001</v>
          </cell>
          <cell r="F34">
            <v>105.14709999999999</v>
          </cell>
        </row>
        <row r="35">
          <cell r="A35">
            <v>31</v>
          </cell>
          <cell r="B35" t="str">
            <v>E002</v>
          </cell>
          <cell r="C35" t="str">
            <v>TRATOR DE ESTEIRA CAT D6M (106 KW)</v>
          </cell>
          <cell r="E35">
            <v>10.800700000000001</v>
          </cell>
          <cell r="F35">
            <v>183.96770000000001</v>
          </cell>
        </row>
        <row r="36">
          <cell r="A36">
            <v>32</v>
          </cell>
          <cell r="B36" t="str">
            <v>E003</v>
          </cell>
          <cell r="C36" t="str">
            <v>TRATOR DE ESTEIRA CAT D8R (228 kW)</v>
          </cell>
          <cell r="E36">
            <v>10.800700000000001</v>
          </cell>
          <cell r="F36">
            <v>355.20600000000002</v>
          </cell>
        </row>
        <row r="37">
          <cell r="A37">
            <v>33</v>
          </cell>
          <cell r="B37" t="str">
            <v>E006</v>
          </cell>
          <cell r="C37" t="str">
            <v>MOTONIVELADORA CAT 120H (100 kW)</v>
          </cell>
          <cell r="E37">
            <v>11.417899999999999</v>
          </cell>
          <cell r="F37">
            <v>124.56229999999999</v>
          </cell>
        </row>
        <row r="38">
          <cell r="A38">
            <v>34</v>
          </cell>
          <cell r="B38" t="str">
            <v>E007</v>
          </cell>
          <cell r="C38" t="str">
            <v>TRATOR AGRÍCOLA M F-292/4 (77 kW)</v>
          </cell>
          <cell r="E38">
            <v>8.3320000000000007</v>
          </cell>
          <cell r="F38">
            <v>66.749700000000004</v>
          </cell>
        </row>
        <row r="39">
          <cell r="A39">
            <v>35</v>
          </cell>
          <cell r="B39" t="str">
            <v>E009</v>
          </cell>
          <cell r="C39" t="str">
            <v>CARREGAD. PNEUS CAT  924G  1,80 M3 ( 89 kW)</v>
          </cell>
          <cell r="E39">
            <v>10.800700000000001</v>
          </cell>
          <cell r="F39">
            <v>102.96259999999999</v>
          </cell>
        </row>
        <row r="40">
          <cell r="A40">
            <v>36</v>
          </cell>
          <cell r="B40" t="str">
            <v>E010</v>
          </cell>
          <cell r="C40" t="str">
            <v>CARREGAD. PNEUS CAT 950G 2,90 M3 (135 kW)</v>
          </cell>
          <cell r="E40">
            <v>10.800700000000001</v>
          </cell>
          <cell r="F40">
            <v>167.08199999999999</v>
          </cell>
        </row>
        <row r="41">
          <cell r="A41">
            <v>37</v>
          </cell>
          <cell r="B41" t="str">
            <v>E011</v>
          </cell>
          <cell r="C41" t="str">
            <v>RETROESCAVADEIRA MF-86HF (57 kW)</v>
          </cell>
          <cell r="E41">
            <v>10.800700000000001</v>
          </cell>
          <cell r="F41">
            <v>55.758699999999997</v>
          </cell>
        </row>
        <row r="42">
          <cell r="A42">
            <v>38</v>
          </cell>
          <cell r="B42" t="str">
            <v>E013</v>
          </cell>
          <cell r="C42" t="str">
            <v>ROLO COMP PÉ CARNEIRO CA-25-PD  (85 kW)</v>
          </cell>
          <cell r="E42">
            <v>8.3320000000000007</v>
          </cell>
          <cell r="F42">
            <v>112.70350000000001</v>
          </cell>
        </row>
        <row r="43">
          <cell r="A43">
            <v>43</v>
          </cell>
          <cell r="B43" t="str">
            <v>E062</v>
          </cell>
          <cell r="C43" t="str">
            <v>ESCAVADEIRA HIDR. CAT 330CL (182 kW)</v>
          </cell>
          <cell r="E43">
            <v>11.417899999999999</v>
          </cell>
          <cell r="F43">
            <v>257.74020000000002</v>
          </cell>
        </row>
        <row r="44">
          <cell r="A44">
            <v>44</v>
          </cell>
          <cell r="B44" t="str">
            <v>E063</v>
          </cell>
          <cell r="C44" t="str">
            <v>ESCAVADEIRA HIDR. CAT 320CL (102 kW)</v>
          </cell>
          <cell r="E44">
            <v>11.417899999999999</v>
          </cell>
          <cell r="F44">
            <v>157.3682</v>
          </cell>
        </row>
        <row r="45">
          <cell r="A45">
            <v>47</v>
          </cell>
          <cell r="B45" t="str">
            <v>E101</v>
          </cell>
          <cell r="C45" t="str">
            <v>GRADE DE DISCOS GA 24 x 24</v>
          </cell>
          <cell r="E45">
            <v>0</v>
          </cell>
          <cell r="F45">
            <v>2.4575999999999998</v>
          </cell>
        </row>
        <row r="46">
          <cell r="A46">
            <v>48</v>
          </cell>
          <cell r="B46" t="str">
            <v>E102</v>
          </cell>
          <cell r="C46" t="str">
            <v>ROLO COMP TANDEM CC-422C (93 kW)</v>
          </cell>
          <cell r="E46">
            <v>8.3320000000000007</v>
          </cell>
          <cell r="F46">
            <v>132.7011</v>
          </cell>
        </row>
        <row r="47">
          <cell r="A47">
            <v>51</v>
          </cell>
          <cell r="B47" t="str">
            <v>E105</v>
          </cell>
          <cell r="C47" t="str">
            <v>ROLO COMP PNEUS SP 8000  (97 kW)</v>
          </cell>
          <cell r="E47">
            <v>8.3320000000000007</v>
          </cell>
          <cell r="F47">
            <v>111.97880000000001</v>
          </cell>
        </row>
        <row r="48">
          <cell r="A48">
            <v>55</v>
          </cell>
          <cell r="B48" t="str">
            <v>E107</v>
          </cell>
          <cell r="C48" t="str">
            <v>VASSOURA MECÂNICA REBOCÁVEL</v>
          </cell>
          <cell r="E48">
            <v>0</v>
          </cell>
          <cell r="F48">
            <v>4.0309999999999997</v>
          </cell>
        </row>
        <row r="49">
          <cell r="A49">
            <v>56</v>
          </cell>
          <cell r="B49" t="str">
            <v>E110</v>
          </cell>
          <cell r="C49" t="str">
            <v>TANQUE ESTOCAGEM DE ASFALTO 20.000 L</v>
          </cell>
          <cell r="E49">
            <v>0</v>
          </cell>
          <cell r="F49">
            <v>4.1859999999999999</v>
          </cell>
        </row>
        <row r="50">
          <cell r="A50">
            <v>57</v>
          </cell>
          <cell r="B50" t="str">
            <v>E111</v>
          </cell>
          <cell r="C50" t="str">
            <v>EQUIP. DISTR. ASFALTO S/ CAMINHÃO (150 kW)</v>
          </cell>
          <cell r="E50">
            <v>9.8749000000000002</v>
          </cell>
          <cell r="F50">
            <v>98.639300000000006</v>
          </cell>
        </row>
        <row r="51">
          <cell r="A51">
            <v>58</v>
          </cell>
          <cell r="B51" t="str">
            <v>E112</v>
          </cell>
          <cell r="C51" t="str">
            <v>AQUECEDOR DE FLUÍDO TÉRMICO</v>
          </cell>
          <cell r="E51">
            <v>0</v>
          </cell>
          <cell r="F51">
            <v>21.924800000000001</v>
          </cell>
        </row>
        <row r="52">
          <cell r="A52">
            <v>74</v>
          </cell>
          <cell r="B52" t="str">
            <v>E139</v>
          </cell>
          <cell r="C52" t="str">
            <v>ROLO COMP VIBRO LISO CA-25D  (86 kW)</v>
          </cell>
          <cell r="E52">
            <v>8.3320000000000007</v>
          </cell>
          <cell r="F52">
            <v>111.0277</v>
          </cell>
        </row>
        <row r="53">
          <cell r="A53">
            <v>75</v>
          </cell>
          <cell r="B53" t="str">
            <v>E147</v>
          </cell>
          <cell r="C53" t="str">
            <v>USINA ASFÁLTO A QUENTE 90/120 T/H (188 kW)</v>
          </cell>
          <cell r="E53">
            <v>11.417899999999999</v>
          </cell>
          <cell r="F53">
            <v>200.3177</v>
          </cell>
        </row>
        <row r="54">
          <cell r="A54">
            <v>76</v>
          </cell>
          <cell r="B54" t="str">
            <v>E149</v>
          </cell>
          <cell r="C54" t="str">
            <v>VIBRO-ACAB. ASFÁLTO VDA-600BM (74 kW)</v>
          </cell>
          <cell r="E54">
            <v>11.417899999999999</v>
          </cell>
          <cell r="F54">
            <v>134.78290000000001</v>
          </cell>
        </row>
        <row r="55">
          <cell r="A55">
            <v>85</v>
          </cell>
          <cell r="B55" t="str">
            <v>E202</v>
          </cell>
          <cell r="C55" t="str">
            <v>COMPRESSOR DE AR 400 PCM (89 kW)</v>
          </cell>
          <cell r="E55">
            <v>8.3320000000000007</v>
          </cell>
          <cell r="F55">
            <v>63.345700000000001</v>
          </cell>
        </row>
        <row r="56">
          <cell r="A56">
            <v>86</v>
          </cell>
          <cell r="B56" t="str">
            <v>E208</v>
          </cell>
          <cell r="C56" t="str">
            <v>COMPRESSOR DE AR 200 PCM (58 kW)</v>
          </cell>
          <cell r="E56">
            <v>8.3320000000000007</v>
          </cell>
          <cell r="F56">
            <v>47.635599999999997</v>
          </cell>
        </row>
        <row r="57">
          <cell r="A57">
            <v>92</v>
          </cell>
          <cell r="B57" t="str">
            <v>E211</v>
          </cell>
          <cell r="C57" t="str">
            <v>MAQUINA P/ PINTURA (2 kW)</v>
          </cell>
          <cell r="E57">
            <v>0</v>
          </cell>
          <cell r="F57">
            <v>0.9577</v>
          </cell>
        </row>
        <row r="58">
          <cell r="A58">
            <v>93</v>
          </cell>
          <cell r="B58" t="str">
            <v>E210</v>
          </cell>
          <cell r="C58" t="str">
            <v>MARTELETE - ROMPEDOR 33 kg</v>
          </cell>
          <cell r="E58">
            <v>7.4062000000000001</v>
          </cell>
          <cell r="F58">
            <v>9.7596000000000007</v>
          </cell>
        </row>
        <row r="59">
          <cell r="A59">
            <v>94</v>
          </cell>
          <cell r="B59" t="str">
            <v>E302</v>
          </cell>
          <cell r="C59" t="str">
            <v>BETONEIRA - 320 L (4 kW)</v>
          </cell>
          <cell r="E59">
            <v>8.3320000000000007</v>
          </cell>
          <cell r="F59">
            <v>9.9809000000000001</v>
          </cell>
        </row>
        <row r="60">
          <cell r="A60">
            <v>98</v>
          </cell>
          <cell r="B60" t="str">
            <v>E303</v>
          </cell>
          <cell r="C60" t="str">
            <v>BETONEIRA - 750 L (9 kW)</v>
          </cell>
          <cell r="E60">
            <v>8.3320000000000007</v>
          </cell>
          <cell r="F60">
            <v>12.4125</v>
          </cell>
        </row>
        <row r="61">
          <cell r="A61">
            <v>99</v>
          </cell>
          <cell r="B61" t="str">
            <v>E304</v>
          </cell>
          <cell r="C61" t="str">
            <v>TRANSP. MANUAL - CARRINHO DE MÃO 80 L</v>
          </cell>
          <cell r="E61">
            <v>0</v>
          </cell>
          <cell r="F61">
            <v>0.13339999999999999</v>
          </cell>
        </row>
        <row r="62">
          <cell r="A62">
            <v>101</v>
          </cell>
          <cell r="B62" t="str">
            <v>E305</v>
          </cell>
          <cell r="C62" t="str">
            <v>TRANSP. MANUAL - GERICA 180 L</v>
          </cell>
          <cell r="E62">
            <v>0</v>
          </cell>
          <cell r="F62">
            <v>0.23350000000000001</v>
          </cell>
        </row>
        <row r="63">
          <cell r="A63">
            <v>103</v>
          </cell>
          <cell r="B63" t="str">
            <v>E306</v>
          </cell>
          <cell r="C63" t="str">
            <v>VIBRADOR DE CONC. - DE IMERSÃO (2 kW)</v>
          </cell>
          <cell r="E63">
            <v>7.4062000000000001</v>
          </cell>
          <cell r="F63">
            <v>8.8386999999999993</v>
          </cell>
        </row>
        <row r="64">
          <cell r="A64">
            <v>104</v>
          </cell>
          <cell r="B64" t="str">
            <v>E310</v>
          </cell>
          <cell r="C64" t="str">
            <v>FAB.PRÉ-MOLD CONC TUBOS D=0,60 M (2 kW)</v>
          </cell>
          <cell r="E64">
            <v>0</v>
          </cell>
          <cell r="F64">
            <v>7.3996000000000004</v>
          </cell>
        </row>
        <row r="65">
          <cell r="A65">
            <v>105</v>
          </cell>
          <cell r="B65" t="str">
            <v>E311</v>
          </cell>
          <cell r="C65" t="str">
            <v>FAB PRÉ-MOLD CONC TUBOS D=0,80 M (2 kW)</v>
          </cell>
          <cell r="E65">
            <v>0</v>
          </cell>
          <cell r="F65">
            <v>7.1071999999999997</v>
          </cell>
        </row>
        <row r="66">
          <cell r="A66">
            <v>106</v>
          </cell>
          <cell r="B66" t="str">
            <v>E312</v>
          </cell>
          <cell r="C66" t="str">
            <v>FAB PRÉ-MOLD CONC TUBOS D=1,00 M (2 kW)</v>
          </cell>
          <cell r="E66">
            <v>0</v>
          </cell>
          <cell r="F66">
            <v>7.4747000000000003</v>
          </cell>
        </row>
        <row r="67">
          <cell r="A67">
            <v>107</v>
          </cell>
          <cell r="B67" t="str">
            <v>E313</v>
          </cell>
          <cell r="C67" t="str">
            <v>FAB PRÉ-MOLD CONC TUBOS D=1,20 M (2 kW)</v>
          </cell>
          <cell r="E67">
            <v>0</v>
          </cell>
          <cell r="F67">
            <v>7.8887</v>
          </cell>
        </row>
        <row r="68">
          <cell r="A68">
            <v>108</v>
          </cell>
          <cell r="B68" t="str">
            <v>E314</v>
          </cell>
          <cell r="C68" t="str">
            <v>FAB PRÉ-MOLD CONC TUBOS D=1,50 M (2 kW)</v>
          </cell>
          <cell r="E68">
            <v>0</v>
          </cell>
          <cell r="F68">
            <v>7.8056999999999999</v>
          </cell>
        </row>
        <row r="69">
          <cell r="A69">
            <v>129</v>
          </cell>
          <cell r="B69" t="str">
            <v>E400</v>
          </cell>
          <cell r="C69" t="str">
            <v>CAMINHÃO BASCULANTE - 5 m3 - 8,8 t (155 kW)</v>
          </cell>
          <cell r="E69">
            <v>9.8749000000000002</v>
          </cell>
          <cell r="F69">
            <v>86.413799999999995</v>
          </cell>
        </row>
        <row r="70">
          <cell r="A70">
            <v>130</v>
          </cell>
          <cell r="B70" t="str">
            <v>E402</v>
          </cell>
          <cell r="C70" t="str">
            <v>CAMINHÃO CARROCERIA - 15t (170 kW)</v>
          </cell>
          <cell r="E70">
            <v>9.8749000000000002</v>
          </cell>
          <cell r="F70">
            <v>108.3706</v>
          </cell>
        </row>
        <row r="71">
          <cell r="A71">
            <v>131</v>
          </cell>
          <cell r="B71" t="str">
            <v>E403</v>
          </cell>
          <cell r="C71" t="str">
            <v>CAMINHÃO BASCULANTE 6 m3  (150 kW)</v>
          </cell>
          <cell r="E71">
            <v>9.8749000000000002</v>
          </cell>
          <cell r="F71">
            <v>97.9148</v>
          </cell>
        </row>
        <row r="72">
          <cell r="A72">
            <v>135</v>
          </cell>
          <cell r="B72" t="str">
            <v>E407</v>
          </cell>
          <cell r="C72" t="str">
            <v>CAMINHÃO TANQUE 10.000 L (170 kW)</v>
          </cell>
          <cell r="E72">
            <v>9.8749000000000002</v>
          </cell>
          <cell r="F72">
            <v>109.7187</v>
          </cell>
        </row>
        <row r="73">
          <cell r="A73">
            <v>136</v>
          </cell>
          <cell r="B73" t="str">
            <v>E408</v>
          </cell>
          <cell r="C73" t="str">
            <v>CAMINHÃO CARROCERIA - 4t (80 kW)</v>
          </cell>
          <cell r="E73">
            <v>9.8749000000000002</v>
          </cell>
          <cell r="F73">
            <v>54.107700000000001</v>
          </cell>
        </row>
        <row r="74">
          <cell r="A74">
            <v>137</v>
          </cell>
          <cell r="B74" t="str">
            <v>E416</v>
          </cell>
          <cell r="C74" t="str">
            <v>VEÍCULO LEVE - PICK UP (4 X 4) (98 kW)</v>
          </cell>
          <cell r="E74">
            <v>8.9490999999999996</v>
          </cell>
          <cell r="F74">
            <v>45.479300000000002</v>
          </cell>
        </row>
        <row r="75">
          <cell r="A75">
            <v>145</v>
          </cell>
          <cell r="B75" t="str">
            <v>E404</v>
          </cell>
          <cell r="C75" t="str">
            <v>CAMINHÃO BASCULANTE 10 m3 - 15 t (170 kW)</v>
          </cell>
          <cell r="E75">
            <v>9.8749000000000002</v>
          </cell>
          <cell r="F75">
            <v>111.63209999999999</v>
          </cell>
        </row>
        <row r="76">
          <cell r="A76">
            <v>146</v>
          </cell>
          <cell r="B76" t="str">
            <v>E432</v>
          </cell>
          <cell r="C76" t="str">
            <v>CAMINHÃO BASCULANTE 20 t (279 kW)</v>
          </cell>
          <cell r="E76">
            <v>9.8749000000000002</v>
          </cell>
          <cell r="F76">
            <v>166.3605</v>
          </cell>
        </row>
        <row r="77">
          <cell r="A77">
            <v>147</v>
          </cell>
          <cell r="B77" t="str">
            <v>E434</v>
          </cell>
          <cell r="C77" t="str">
            <v>CAMINHÃO CARROC C/ GUINDAUTO (150 kW)</v>
          </cell>
          <cell r="E77">
            <v>9.8749000000000002</v>
          </cell>
          <cell r="F77">
            <v>94.581900000000005</v>
          </cell>
        </row>
        <row r="78">
          <cell r="A78">
            <v>148</v>
          </cell>
        </row>
        <row r="79">
          <cell r="A79">
            <v>150</v>
          </cell>
          <cell r="B79" t="str">
            <v>E501</v>
          </cell>
          <cell r="C79" t="str">
            <v>GRUPO GERADOR 36 / 40 KVA (32 kW)</v>
          </cell>
          <cell r="E79">
            <v>8.3320000000000007</v>
          </cell>
          <cell r="F79">
            <v>33.636000000000003</v>
          </cell>
        </row>
        <row r="80">
          <cell r="A80">
            <v>151</v>
          </cell>
          <cell r="B80" t="str">
            <v>E503</v>
          </cell>
          <cell r="C80" t="str">
            <v>GRUPO GERADOR 164 / 180 KVA (144 kW)</v>
          </cell>
          <cell r="E80">
            <v>8.3320000000000007</v>
          </cell>
          <cell r="F80">
            <v>96.774699999999996</v>
          </cell>
        </row>
        <row r="81">
          <cell r="A81">
            <v>156</v>
          </cell>
          <cell r="B81" t="str">
            <v>E509</v>
          </cell>
          <cell r="C81" t="str">
            <v>GRUPO GERADOR 25,0 / 18,0 KVA (20 kW)</v>
          </cell>
          <cell r="E81">
            <v>8.3320000000000007</v>
          </cell>
          <cell r="F81">
            <v>21.651499999999999</v>
          </cell>
        </row>
        <row r="82">
          <cell r="A82">
            <v>162</v>
          </cell>
          <cell r="B82" t="str">
            <v>E903</v>
          </cell>
          <cell r="C82" t="str">
            <v>BATE-ESTACAS GRAV. 3.500/4.000 KG (160 kW)</v>
          </cell>
          <cell r="E82">
            <v>8.3320000000000007</v>
          </cell>
          <cell r="F82">
            <v>99.670699999999997</v>
          </cell>
        </row>
        <row r="83">
          <cell r="A83">
            <v>163</v>
          </cell>
          <cell r="B83" t="str">
            <v>E904</v>
          </cell>
          <cell r="C83" t="str">
            <v>SERRA CIRCULAR 12" (4 kW)</v>
          </cell>
          <cell r="E83">
            <v>0</v>
          </cell>
          <cell r="F83">
            <v>0.1948</v>
          </cell>
        </row>
        <row r="84">
          <cell r="A84">
            <v>165</v>
          </cell>
          <cell r="B84" t="str">
            <v>E906</v>
          </cell>
          <cell r="C84" t="str">
            <v>SOQUETE VIBRATÓRIO (2 kW)</v>
          </cell>
          <cell r="E84">
            <v>7.4062000000000001</v>
          </cell>
          <cell r="F84">
            <v>13.911199999999999</v>
          </cell>
        </row>
        <row r="85">
          <cell r="A85">
            <v>166</v>
          </cell>
          <cell r="B85" t="str">
            <v>E907</v>
          </cell>
          <cell r="C85" t="str">
            <v>CONJUNTO MOTO-BOMBA (11 kW)</v>
          </cell>
          <cell r="E85">
            <v>0</v>
          </cell>
          <cell r="F85">
            <v>13.8764</v>
          </cell>
        </row>
        <row r="86">
          <cell r="A86">
            <v>167</v>
          </cell>
          <cell r="B86" t="str">
            <v>E908</v>
          </cell>
          <cell r="C86" t="str">
            <v>MÁQUINA PINTURA - DERMAC FAIXAS (44 kW)</v>
          </cell>
          <cell r="E86">
            <v>11.417899999999999</v>
          </cell>
          <cell r="F86">
            <v>65.1999</v>
          </cell>
        </row>
        <row r="87">
          <cell r="A87">
            <v>169</v>
          </cell>
          <cell r="B87" t="str">
            <v>E910</v>
          </cell>
        </row>
        <row r="88">
          <cell r="A88">
            <v>170</v>
          </cell>
          <cell r="B88" t="str">
            <v>E917</v>
          </cell>
          <cell r="C88" t="str">
            <v>MÁQUINA UNIVERSAL CORTE (4 kW)</v>
          </cell>
          <cell r="E88">
            <v>7.4062000000000001</v>
          </cell>
          <cell r="F88">
            <v>11.594900000000001</v>
          </cell>
        </row>
        <row r="89">
          <cell r="A89">
            <v>171</v>
          </cell>
          <cell r="B89" t="str">
            <v>E918</v>
          </cell>
          <cell r="C89" t="str">
            <v>PRENSA EXCÊNTRICA (1 kW)</v>
          </cell>
          <cell r="E89">
            <v>0</v>
          </cell>
          <cell r="F89">
            <v>2.4619</v>
          </cell>
        </row>
        <row r="90">
          <cell r="A90">
            <v>172</v>
          </cell>
          <cell r="B90" t="str">
            <v>E919</v>
          </cell>
          <cell r="C90" t="str">
            <v>GUILHOTINA 8 t (3 kW)</v>
          </cell>
          <cell r="E90">
            <v>0</v>
          </cell>
          <cell r="F90">
            <v>4.2878999999999996</v>
          </cell>
        </row>
        <row r="91">
          <cell r="A91">
            <v>173</v>
          </cell>
          <cell r="B91" t="str">
            <v>E924</v>
          </cell>
          <cell r="C91" t="str">
            <v xml:space="preserve">EQUIP. PARA SOLDA </v>
          </cell>
          <cell r="E91">
            <v>0</v>
          </cell>
          <cell r="F91">
            <v>4.9500000000000002E-2</v>
          </cell>
        </row>
        <row r="93">
          <cell r="C93" t="str">
            <v>Custo Unitário de Materiais</v>
          </cell>
        </row>
        <row r="94">
          <cell r="A94" t="str">
            <v>Item</v>
          </cell>
          <cell r="B94" t="str">
            <v>Código</v>
          </cell>
          <cell r="C94" t="str">
            <v>Material</v>
          </cell>
          <cell r="D94" t="str">
            <v>Und</v>
          </cell>
          <cell r="E94" t="str">
            <v>Preço Unitário</v>
          </cell>
        </row>
        <row r="95">
          <cell r="A95">
            <v>212</v>
          </cell>
          <cell r="B95" t="str">
            <v>AM01</v>
          </cell>
          <cell r="C95" t="str">
            <v>AÇO CA 25 D = 4,2 mm</v>
          </cell>
          <cell r="D95" t="str">
            <v>KG</v>
          </cell>
          <cell r="E95">
            <v>4.4275000000000002</v>
          </cell>
        </row>
        <row r="96">
          <cell r="A96">
            <v>213</v>
          </cell>
          <cell r="B96" t="str">
            <v>AM02</v>
          </cell>
          <cell r="C96" t="str">
            <v>AÇO CA 25 D = 6,3 mm</v>
          </cell>
          <cell r="D96" t="str">
            <v>KG</v>
          </cell>
          <cell r="E96">
            <v>3.9904999999999999</v>
          </cell>
        </row>
        <row r="97">
          <cell r="A97">
            <v>215</v>
          </cell>
          <cell r="B97" t="str">
            <v>AM03</v>
          </cell>
          <cell r="C97" t="str">
            <v>AÇO CA 25 D = 10,0 mm</v>
          </cell>
          <cell r="D97" t="str">
            <v>KG</v>
          </cell>
          <cell r="E97">
            <v>3.3119999999999998</v>
          </cell>
        </row>
        <row r="98">
          <cell r="A98">
            <v>216</v>
          </cell>
          <cell r="B98" t="str">
            <v>AM04</v>
          </cell>
          <cell r="C98" t="str">
            <v>AÇO CA 50 D = 6,3 mm</v>
          </cell>
          <cell r="D98" t="str">
            <v>KG</v>
          </cell>
          <cell r="E98">
            <v>4.1859999999999999</v>
          </cell>
        </row>
        <row r="99">
          <cell r="A99">
            <v>217</v>
          </cell>
          <cell r="B99" t="str">
            <v>AM05</v>
          </cell>
          <cell r="C99" t="str">
            <v>AÇO CA 50 D = 10,0 mm</v>
          </cell>
          <cell r="D99" t="str">
            <v>KG</v>
          </cell>
          <cell r="E99">
            <v>3.4729999999999999</v>
          </cell>
        </row>
        <row r="100">
          <cell r="A100">
            <v>218</v>
          </cell>
          <cell r="B100" t="str">
            <v>AM06</v>
          </cell>
          <cell r="C100" t="str">
            <v>AÇO CA 60 D = 4,2 mm</v>
          </cell>
          <cell r="D100" t="str">
            <v>KG</v>
          </cell>
          <cell r="E100">
            <v>3.9904999999999999</v>
          </cell>
        </row>
        <row r="101">
          <cell r="A101">
            <v>219</v>
          </cell>
          <cell r="B101" t="str">
            <v>AM07</v>
          </cell>
          <cell r="C101" t="str">
            <v>AÇO CA 60 D = 5,0 mm</v>
          </cell>
          <cell r="D101" t="str">
            <v>KG</v>
          </cell>
          <cell r="E101">
            <v>3.8755000000000002</v>
          </cell>
        </row>
        <row r="102">
          <cell r="A102">
            <v>220</v>
          </cell>
          <cell r="B102" t="str">
            <v>AM08</v>
          </cell>
          <cell r="C102" t="str">
            <v>AÇO CA 60 D = 6,0 mm</v>
          </cell>
          <cell r="D102" t="str">
            <v>KG</v>
          </cell>
          <cell r="E102">
            <v>3.8755000000000002</v>
          </cell>
        </row>
        <row r="103">
          <cell r="A103">
            <v>235</v>
          </cell>
          <cell r="C103" t="str">
            <v>Casa padrão PMM</v>
          </cell>
          <cell r="D103" t="str">
            <v>gl</v>
          </cell>
          <cell r="E103">
            <v>8395</v>
          </cell>
        </row>
        <row r="104">
          <cell r="A104">
            <v>236</v>
          </cell>
          <cell r="B104" t="str">
            <v>AM35</v>
          </cell>
          <cell r="C104" t="str">
            <v>SEIXO COMERCIAL</v>
          </cell>
          <cell r="D104" t="str">
            <v>M3</v>
          </cell>
          <cell r="E104">
            <v>97.75</v>
          </cell>
        </row>
        <row r="105">
          <cell r="A105">
            <v>237</v>
          </cell>
          <cell r="B105" t="str">
            <v>M003</v>
          </cell>
          <cell r="C105" t="str">
            <v>ÓLEO COMBUSTÍVEL 1A</v>
          </cell>
          <cell r="D105" t="str">
            <v>L</v>
          </cell>
          <cell r="E105">
            <v>1.3524</v>
          </cell>
        </row>
        <row r="106">
          <cell r="A106">
            <v>238</v>
          </cell>
          <cell r="B106" t="str">
            <v>M101</v>
          </cell>
          <cell r="C106" t="str">
            <v>CIMENTO ASFÁLTICO CAP 20</v>
          </cell>
          <cell r="D106" t="str">
            <v>T</v>
          </cell>
          <cell r="E106">
            <v>2025.7135000000001</v>
          </cell>
        </row>
        <row r="107">
          <cell r="A107">
            <v>239</v>
          </cell>
          <cell r="B107" t="str">
            <v>M103</v>
          </cell>
          <cell r="C107" t="str">
            <v>ASFÁLTO DILUÍDO CM-30</v>
          </cell>
          <cell r="D107" t="str">
            <v>T</v>
          </cell>
          <cell r="E107">
            <v>2715.3915000000002</v>
          </cell>
        </row>
        <row r="108">
          <cell r="A108">
            <v>240</v>
          </cell>
          <cell r="B108" t="str">
            <v>M108</v>
          </cell>
          <cell r="C108" t="str">
            <v>EMULSÃO ASFÁLTICA RR-2C</v>
          </cell>
          <cell r="D108" t="str">
            <v>T</v>
          </cell>
          <cell r="E108">
            <v>1970.2260000000001</v>
          </cell>
        </row>
        <row r="109">
          <cell r="A109">
            <v>241</v>
          </cell>
          <cell r="B109" t="str">
            <v>M202</v>
          </cell>
          <cell r="C109" t="str">
            <v>CIMENTO PORTLAND CP-32</v>
          </cell>
          <cell r="D109" t="str">
            <v>KG</v>
          </cell>
          <cell r="E109">
            <v>0.46</v>
          </cell>
        </row>
        <row r="110">
          <cell r="A110">
            <v>242</v>
          </cell>
          <cell r="B110" t="str">
            <v>M319</v>
          </cell>
          <cell r="C110" t="str">
            <v>ARAME RECOZIDO no. 18</v>
          </cell>
          <cell r="D110" t="str">
            <v>KG</v>
          </cell>
          <cell r="E110">
            <v>5.7039999999999997</v>
          </cell>
        </row>
        <row r="111">
          <cell r="A111">
            <v>243</v>
          </cell>
          <cell r="B111" t="str">
            <v>M320</v>
          </cell>
          <cell r="C111" t="str">
            <v>PREGOS DE FERRO 18x30</v>
          </cell>
          <cell r="D111" t="str">
            <v>KG</v>
          </cell>
          <cell r="E111">
            <v>4.83</v>
          </cell>
        </row>
        <row r="112">
          <cell r="A112">
            <v>255</v>
          </cell>
          <cell r="C112" t="str">
            <v>REDE ELÉTRICA - TUBULAÇOES E CABOS</v>
          </cell>
          <cell r="D112" t="str">
            <v>M</v>
          </cell>
          <cell r="E112">
            <v>97.75</v>
          </cell>
        </row>
        <row r="113">
          <cell r="A113">
            <v>256</v>
          </cell>
          <cell r="C113" t="str">
            <v>POSTE TUBO AÇO GALVANIZADO.H =10,0 m C/ LUMINÁRIA</v>
          </cell>
          <cell r="D113" t="str">
            <v>CJ</v>
          </cell>
          <cell r="E113">
            <v>1801.7708</v>
          </cell>
        </row>
        <row r="114">
          <cell r="A114">
            <v>257</v>
          </cell>
          <cell r="B114" t="str">
            <v>M334</v>
          </cell>
          <cell r="C114" t="str">
            <v>PARAF. ZINCADO C/ FENDA 1 1/2" x 3/16"</v>
          </cell>
          <cell r="D114" t="str">
            <v>UN</v>
          </cell>
          <cell r="E114">
            <v>0.13800000000000001</v>
          </cell>
        </row>
        <row r="115">
          <cell r="A115">
            <v>290</v>
          </cell>
          <cell r="B115" t="str">
            <v>M335</v>
          </cell>
          <cell r="C115" t="str">
            <v>PARAF. ZINCADO FRANCÊS 4" x 5/16"</v>
          </cell>
          <cell r="D115" t="str">
            <v>UN</v>
          </cell>
          <cell r="E115">
            <v>0.59799999999999998</v>
          </cell>
        </row>
        <row r="116">
          <cell r="A116">
            <v>291</v>
          </cell>
          <cell r="B116" t="str">
            <v>M340</v>
          </cell>
          <cell r="C116" t="str">
            <v>TAMPÃO DE FERRO FUNDIDO</v>
          </cell>
          <cell r="D116" t="str">
            <v>UN</v>
          </cell>
          <cell r="E116">
            <v>375.70499999999998</v>
          </cell>
        </row>
        <row r="117">
          <cell r="A117">
            <v>294</v>
          </cell>
          <cell r="B117" t="str">
            <v>M343</v>
          </cell>
          <cell r="C117" t="str">
            <v>DEFENSA METÁLICA SEMI-MALEÁVEL SIMPLES</v>
          </cell>
          <cell r="D117" t="str">
            <v>MOD</v>
          </cell>
          <cell r="E117">
            <v>822.89400000000001</v>
          </cell>
        </row>
        <row r="118">
          <cell r="A118">
            <v>295</v>
          </cell>
          <cell r="C118" t="str">
            <v>CHAPA DE AÇO FINA</v>
          </cell>
          <cell r="D118" t="str">
            <v>M2</v>
          </cell>
          <cell r="E118">
            <v>52.9</v>
          </cell>
        </row>
        <row r="119">
          <cell r="A119">
            <v>300</v>
          </cell>
          <cell r="B119" t="str">
            <v>M398</v>
          </cell>
          <cell r="C119" t="str">
            <v xml:space="preserve">CHAPA DE AÇO </v>
          </cell>
          <cell r="D119" t="str">
            <v>KG</v>
          </cell>
          <cell r="E119">
            <v>4.83</v>
          </cell>
        </row>
        <row r="120">
          <cell r="A120">
            <v>303</v>
          </cell>
          <cell r="B120" t="str">
            <v>M346</v>
          </cell>
          <cell r="C120" t="str">
            <v>CHAPA DE AÇO no. 16 (TRATADA)</v>
          </cell>
          <cell r="D120" t="str">
            <v>M2</v>
          </cell>
          <cell r="E120">
            <v>112.7</v>
          </cell>
        </row>
        <row r="121">
          <cell r="A121">
            <v>304</v>
          </cell>
          <cell r="B121" t="str">
            <v>M401</v>
          </cell>
          <cell r="C121" t="str">
            <v>PONTALETES D=15 cm (TRONCO P/ ESC.)</v>
          </cell>
          <cell r="D121" t="str">
            <v>M</v>
          </cell>
          <cell r="E121">
            <v>1.6214999999999999</v>
          </cell>
        </row>
        <row r="122">
          <cell r="A122">
            <v>305</v>
          </cell>
          <cell r="B122" t="str">
            <v>M402</v>
          </cell>
          <cell r="C122" t="str">
            <v>PONTALETES D=20 cm (TRONCO P/ ESC.)</v>
          </cell>
          <cell r="D122" t="str">
            <v>M</v>
          </cell>
          <cell r="E122">
            <v>1.6214999999999999</v>
          </cell>
        </row>
        <row r="123">
          <cell r="A123">
            <v>306</v>
          </cell>
          <cell r="B123" t="str">
            <v>M409</v>
          </cell>
          <cell r="C123" t="str">
            <v>PRANCHÃO DE 1a 5,0 cm x 30,0 cm</v>
          </cell>
          <cell r="D123" t="str">
            <v>M</v>
          </cell>
          <cell r="E123">
            <v>17.25</v>
          </cell>
        </row>
        <row r="124">
          <cell r="A124">
            <v>308</v>
          </cell>
          <cell r="B124" t="str">
            <v>M410</v>
          </cell>
          <cell r="C124" t="str">
            <v>COMPENSADO RESINADO DE 17 mm</v>
          </cell>
          <cell r="D124" t="str">
            <v>M2</v>
          </cell>
          <cell r="E124">
            <v>17.107399999999998</v>
          </cell>
        </row>
        <row r="125">
          <cell r="A125">
            <v>309</v>
          </cell>
          <cell r="B125" t="str">
            <v>M406</v>
          </cell>
          <cell r="C125" t="str">
            <v>CAIBROS DE 7,5 cm x 7,5 cm</v>
          </cell>
          <cell r="D125" t="str">
            <v>M</v>
          </cell>
          <cell r="E125">
            <v>2.4609999999999999</v>
          </cell>
        </row>
        <row r="126">
          <cell r="A126">
            <v>310</v>
          </cell>
          <cell r="B126" t="str">
            <v>M407</v>
          </cell>
          <cell r="C126" t="str">
            <v>TÁBUA DE 1a 2,5 cm x 15,0 cm</v>
          </cell>
          <cell r="D126" t="str">
            <v>M</v>
          </cell>
          <cell r="E126">
            <v>2.7945000000000002</v>
          </cell>
        </row>
        <row r="127">
          <cell r="A127">
            <v>311</v>
          </cell>
          <cell r="B127" t="str">
            <v>M408</v>
          </cell>
          <cell r="C127" t="str">
            <v>TÁBUA DE 5a 2,5 cm x 30,0 cm</v>
          </cell>
          <cell r="D127" t="str">
            <v>M</v>
          </cell>
          <cell r="E127">
            <v>5.29</v>
          </cell>
        </row>
        <row r="128">
          <cell r="A128">
            <v>312</v>
          </cell>
          <cell r="B128" t="str">
            <v>M411</v>
          </cell>
          <cell r="C128" t="str">
            <v>COMPENSADO PLASTIFICADO DE 17 mm</v>
          </cell>
          <cell r="D128" t="str">
            <v>M2</v>
          </cell>
          <cell r="E128">
            <v>34.422600000000003</v>
          </cell>
        </row>
        <row r="129">
          <cell r="A129">
            <v>313</v>
          </cell>
          <cell r="B129" t="str">
            <v>M412</v>
          </cell>
          <cell r="C129" t="str">
            <v>GASTALHO 10 x 2,0 cm</v>
          </cell>
          <cell r="D129" t="str">
            <v>M</v>
          </cell>
          <cell r="E129">
            <v>1.38</v>
          </cell>
        </row>
        <row r="130">
          <cell r="A130">
            <v>314</v>
          </cell>
          <cell r="B130" t="str">
            <v>M413</v>
          </cell>
          <cell r="C130" t="str">
            <v>GASTALHO 7,5 x 2,5 cm</v>
          </cell>
          <cell r="D130" t="str">
            <v>M</v>
          </cell>
          <cell r="E130">
            <v>1.38</v>
          </cell>
        </row>
        <row r="131">
          <cell r="A131">
            <v>315</v>
          </cell>
          <cell r="B131" t="str">
            <v>M415</v>
          </cell>
          <cell r="C131" t="str">
            <v>TÁBUA 2,5 x 22,5 cm</v>
          </cell>
          <cell r="D131" t="str">
            <v>M</v>
          </cell>
          <cell r="E131">
            <v>4.2089999999999996</v>
          </cell>
        </row>
        <row r="132">
          <cell r="A132">
            <v>316</v>
          </cell>
          <cell r="B132" t="str">
            <v>M414</v>
          </cell>
          <cell r="C132" t="str">
            <v>PRANCHÃO 7,5 x 30,0 cm</v>
          </cell>
          <cell r="D132" t="str">
            <v>M</v>
          </cell>
          <cell r="E132">
            <v>34.5</v>
          </cell>
        </row>
        <row r="133">
          <cell r="A133">
            <v>325</v>
          </cell>
          <cell r="B133" t="str">
            <v>M601</v>
          </cell>
          <cell r="C133" t="str">
            <v>TINTA REFLETIVA ACRÍLICA P/ 2 ANOS</v>
          </cell>
          <cell r="D133" t="str">
            <v>L</v>
          </cell>
          <cell r="E133">
            <v>15.4643</v>
          </cell>
        </row>
        <row r="134">
          <cell r="A134">
            <v>326</v>
          </cell>
          <cell r="B134" t="str">
            <v>M602</v>
          </cell>
          <cell r="C134" t="str">
            <v>ADUBO NPK (4.14.8)</v>
          </cell>
          <cell r="D134" t="str">
            <v>KG</v>
          </cell>
          <cell r="E134">
            <v>0.89700000000000002</v>
          </cell>
        </row>
        <row r="135">
          <cell r="A135">
            <v>327</v>
          </cell>
          <cell r="B135" t="str">
            <v>M603</v>
          </cell>
          <cell r="C135" t="str">
            <v>INSETICIDA</v>
          </cell>
          <cell r="D135" t="str">
            <v>L</v>
          </cell>
          <cell r="E135">
            <v>26.45</v>
          </cell>
        </row>
        <row r="136">
          <cell r="A136">
            <v>328</v>
          </cell>
          <cell r="B136" t="str">
            <v>M604</v>
          </cell>
          <cell r="C136" t="str">
            <v>ADITIVO PLASTIMENT BV-40</v>
          </cell>
          <cell r="D136" t="str">
            <v>KG</v>
          </cell>
          <cell r="E136">
            <v>2.9580000000000002</v>
          </cell>
        </row>
        <row r="137">
          <cell r="A137">
            <v>330</v>
          </cell>
          <cell r="B137" t="str">
            <v>M609</v>
          </cell>
          <cell r="C137" t="str">
            <v>TINTA ESMALTE SINTÉTICO SEMI-FOSCO</v>
          </cell>
          <cell r="D137" t="str">
            <v>L</v>
          </cell>
          <cell r="E137">
            <v>13.409000000000001</v>
          </cell>
        </row>
        <row r="138">
          <cell r="A138">
            <v>331</v>
          </cell>
          <cell r="B138" t="str">
            <v>M611</v>
          </cell>
          <cell r="C138" t="str">
            <v>REDUTOR TIPO 2002 PRIM. QUALIDADE</v>
          </cell>
          <cell r="D138" t="str">
            <v>L</v>
          </cell>
          <cell r="E138">
            <v>8.2225000000000001</v>
          </cell>
        </row>
        <row r="139">
          <cell r="A139">
            <v>332</v>
          </cell>
          <cell r="B139" t="str">
            <v>M615</v>
          </cell>
          <cell r="C139" t="str">
            <v>MICROESFERAS PRE-MIX</v>
          </cell>
          <cell r="D139" t="str">
            <v>KG</v>
          </cell>
          <cell r="E139">
            <v>4.3470000000000004</v>
          </cell>
        </row>
        <row r="140">
          <cell r="A140">
            <v>333</v>
          </cell>
          <cell r="B140" t="str">
            <v>M616</v>
          </cell>
          <cell r="C140" t="str">
            <v>MICROESFERAS DROP-ON</v>
          </cell>
          <cell r="D140" t="str">
            <v>KG</v>
          </cell>
          <cell r="E140">
            <v>4.3470000000000004</v>
          </cell>
        </row>
        <row r="141">
          <cell r="A141">
            <v>344</v>
          </cell>
          <cell r="B141" t="str">
            <v>M621</v>
          </cell>
          <cell r="C141" t="str">
            <v>DESMOLDANTE</v>
          </cell>
          <cell r="D141" t="str">
            <v>KG</v>
          </cell>
          <cell r="E141">
            <v>3.6254</v>
          </cell>
        </row>
        <row r="142">
          <cell r="A142">
            <v>345</v>
          </cell>
          <cell r="B142" t="str">
            <v>M622</v>
          </cell>
          <cell r="C142" t="str">
            <v>Interplast N</v>
          </cell>
          <cell r="D142" t="str">
            <v>kg</v>
          </cell>
          <cell r="E142">
            <v>5.2554999999999996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Indice do Orçamento"/>
      <sheetName val="A.2- RESUMO"/>
      <sheetName val="1-MOD"/>
      <sheetName val="anexo 3 mod"/>
      <sheetName val="13-MAT-FERR"/>
      <sheetName val="14-MAT.SEG "/>
      <sheetName val="15-DIVERSOS"/>
      <sheetName val="16-EQUIP."/>
      <sheetName val="anexo 7 eq"/>
      <sheetName val="17-MOI"/>
      <sheetName val="anexo 4 moi"/>
      <sheetName val="18-CANTEIRO "/>
      <sheetName val="19-TRANSP.PESSOAL"/>
      <sheetName val="20-MOB-DESMOB "/>
      <sheetName val="21-REFEICAO"/>
      <sheetName val="22-VARIOS"/>
      <sheetName val="23-TERCEIROS"/>
      <sheetName val="A- coef definido Serviços"/>
      <sheetName val="A1-coef definido  Terceiros"/>
      <sheetName val="A1-coef defin. Resumo(Ser+Terc)"/>
      <sheetName val="A.3 - CASH_FLOW (4)"/>
      <sheetName val="CURVA-S"/>
      <sheetName val="anexo 1 cro"/>
      <sheetName val="anexo 1 cro (2)"/>
      <sheetName val="A.3 - CASH_FLOW (2)"/>
      <sheetName val="A.3 - CASH_FLOW"/>
      <sheetName val="A.3 - CASH_FLOW (3)"/>
      <sheetName val="A.3 GRAF-CASH-FLOW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 Água"/>
      <sheetName val="QCI - 10-01-06"/>
      <sheetName val="Serviços Esgoto"/>
      <sheetName val="Remanejamento de Famílas"/>
      <sheetName val="Sistema Viário e Drenagem"/>
      <sheetName val="UHB"/>
      <sheetName val="Reflorestamento"/>
      <sheetName val="CEI"/>
      <sheetName val="BAIXO GUANDU ITAIMBE"/>
      <sheetName val="MEMOR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e de Distribuição de Água"/>
      <sheetName val="Rede Distrib Águ (indice 06-06)"/>
      <sheetName val="Módulo1"/>
      <sheetName val="MEMORIAL"/>
      <sheetName val="Serviços Água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Página 14"/>
      <sheetName val="RESULFINAL"/>
      <sheetName val="Página 16"/>
      <sheetName val="DENAGREGRAUDO"/>
      <sheetName val="DENSAGRMIUDO"/>
      <sheetName val="MASESPFINPULV"/>
      <sheetName val="Traço da Mist.+Filler."/>
      <sheetName val="Traço da Mist. Bet."/>
      <sheetName val="E. Areia"/>
      <sheetName val="E. Areia (2)"/>
      <sheetName val="Pes Agr Silos Frio 3.4&quot;"/>
      <sheetName val="Pes Agr Silos Frio Areia méd"/>
      <sheetName val="Pes Agr Silos Frio 3.8&quot;+pó"/>
      <sheetName val="Até Aqui"/>
      <sheetName val="DETDENSCAP20"/>
      <sheetName val="DENSCORPROVA"/>
      <sheetName val="GRAFTEMPVISC1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Filler"/>
      <sheetName val="Analise SF 4"/>
      <sheetName val="Analise SF 3"/>
      <sheetName val="Analise SF 2"/>
      <sheetName val="Analise SF 1"/>
      <sheetName val="Analise SF Filler"/>
      <sheetName val="Analise SQ 3"/>
      <sheetName val="Analise SQ 2"/>
      <sheetName val="Analise SQ 1"/>
      <sheetName val="DURABILIDADE"/>
      <sheetName val="INDICE FORMA"/>
      <sheetName val="ABRASÃO"/>
      <sheetName val="ADESIVID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4.5</v>
          </cell>
          <cell r="C3">
            <v>60.964134991383446</v>
          </cell>
        </row>
        <row r="4">
          <cell r="C4">
            <v>67.747806208191548</v>
          </cell>
        </row>
        <row r="5">
          <cell r="C5">
            <v>74.264023326736492</v>
          </cell>
        </row>
        <row r="6">
          <cell r="C6">
            <v>77.635106010695324</v>
          </cell>
        </row>
        <row r="7">
          <cell r="C7">
            <v>78.676681324823704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e de Distribuição de Água"/>
      <sheetName val="Rede Distrib Águ (indice 06-06)"/>
      <sheetName val="Módulo1"/>
    </sheetNames>
    <sheetDataSet>
      <sheetData sheetId="0"/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GRC"/>
      <sheetName val="Nova Plan. Contratual"/>
      <sheetName val="ENCARGOS"/>
      <sheetName val="FINANCEIRA"/>
      <sheetName val="PREVISÃO DE MEDIÇÃO PI"/>
      <sheetName val="Receita"/>
      <sheetName val="PREVISÃO DE REAJUSTE"/>
      <sheetName val=" dren antes"/>
      <sheetName val="Terraplenagem "/>
      <sheetName val="Planilha3"/>
      <sheetName val="Pavimentação "/>
      <sheetName val="C.D - MATERIAS DIRETOS"/>
      <sheetName val="Planilha1"/>
      <sheetName val="Subempreiteiro manger"/>
      <sheetName val="C.D - SERVIÇOS TERCEIRIZADOS"/>
      <sheetName val="Equipamentos diretos"/>
      <sheetName val="Equipamentos"/>
      <sheetName val="Mão de obra direta"/>
      <sheetName val="HISTOGRAMA MO DIRETA"/>
      <sheetName val="Mão de obra Indireta"/>
      <sheetName val="HISTOGRAMA MO INDIRETA"/>
      <sheetName val="Custo Indireto"/>
    </sheetNames>
    <sheetDataSet>
      <sheetData sheetId="0" refreshError="1"/>
      <sheetData sheetId="1" refreshError="1">
        <row r="8">
          <cell r="A8">
            <v>1</v>
          </cell>
          <cell r="B8" t="str">
            <v>TERRAPLENAGEM</v>
          </cell>
        </row>
        <row r="36">
          <cell r="B36" t="str">
            <v>PAVIMENTAÇÃO</v>
          </cell>
        </row>
        <row r="55">
          <cell r="B55" t="str">
            <v>OBRAS DE ARTE CORRENTES E DRENAGEM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ÃO APAGAR"/>
      <sheetName val="RASCUNHO. NÃO APAGAR"/>
      <sheetName val="EQUIP."/>
      <sheetName val="MÃO DE O."/>
      <sheetName val="MATERIAL"/>
      <sheetName val="SERVIÇOS"/>
      <sheetName val="TRANSPORTE"/>
      <sheetName val="42940"/>
      <sheetName val="40722"/>
      <sheetName val="40513"/>
      <sheetName val="40545"/>
      <sheetName val="40546"/>
      <sheetName val="41040"/>
      <sheetName val="40934"/>
      <sheetName val="42524"/>
      <sheetName val="43162"/>
      <sheetName val="40424"/>
      <sheetName val="40662"/>
      <sheetName val="DN-01"/>
      <sheetName val="40358-AUX"/>
      <sheetName val="40316-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Código</v>
          </cell>
          <cell r="C2" t="str">
            <v>Serviço</v>
          </cell>
          <cell r="D2" t="str">
            <v>Unidade</v>
          </cell>
          <cell r="E2" t="str">
            <v>Preço Unitário COM BDI</v>
          </cell>
          <cell r="F2" t="str">
            <v>Preço Unitário SEM BDI</v>
          </cell>
        </row>
        <row r="3">
          <cell r="B3">
            <v>42226</v>
          </cell>
          <cell r="C3" t="str">
            <v>Adensamento de material em bota-fora</v>
          </cell>
          <cell r="D3" t="str">
            <v>M3</v>
          </cell>
          <cell r="E3" t="str">
            <v>2,11</v>
          </cell>
          <cell r="F3">
            <v>1.5629629629629627</v>
          </cell>
        </row>
        <row r="4">
          <cell r="B4">
            <v>42045</v>
          </cell>
          <cell r="C4" t="str">
            <v>Aquisição de solo de jazida</v>
          </cell>
          <cell r="D4" t="str">
            <v>M3</v>
          </cell>
          <cell r="E4" t="str">
            <v>2,11</v>
          </cell>
          <cell r="F4">
            <v>1.5629629629629627</v>
          </cell>
        </row>
        <row r="5">
          <cell r="B5">
            <v>42043</v>
          </cell>
          <cell r="C5" t="str">
            <v>Bonificação de 15% sobre aquisição de materiais</v>
          </cell>
          <cell r="D5" t="str">
            <v>%</v>
          </cell>
          <cell r="E5" t="str">
            <v>0,00</v>
          </cell>
          <cell r="F5">
            <v>0</v>
          </cell>
        </row>
        <row r="6">
          <cell r="B6">
            <v>41099</v>
          </cell>
          <cell r="C6" t="str">
            <v>Carga de escoria de aciaria de vagão ferroviário supervisionado</v>
          </cell>
          <cell r="D6" t="str">
            <v>M3</v>
          </cell>
          <cell r="E6" t="str">
            <v>4,79</v>
          </cell>
          <cell r="F6">
            <v>3.5481481481481478</v>
          </cell>
        </row>
        <row r="7">
          <cell r="B7">
            <v>40224</v>
          </cell>
          <cell r="C7" t="str">
            <v>Carga de material de 1ª categoria</v>
          </cell>
          <cell r="D7" t="str">
            <v>M3</v>
          </cell>
          <cell r="E7" t="str">
            <v>2,48</v>
          </cell>
          <cell r="F7">
            <v>1.8370370370370368</v>
          </cell>
        </row>
        <row r="8">
          <cell r="B8">
            <v>40225</v>
          </cell>
          <cell r="C8" t="str">
            <v>Carga de material de 2ª categoria (solo, areia, brita, excl. rocha escavada)</v>
          </cell>
          <cell r="D8" t="str">
            <v>M3</v>
          </cell>
          <cell r="E8" t="str">
            <v>3,21</v>
          </cell>
          <cell r="F8">
            <v>2.3777777777777778</v>
          </cell>
        </row>
        <row r="9">
          <cell r="B9">
            <v>40226</v>
          </cell>
          <cell r="C9" t="str">
            <v>Carga de material de 3ª categoria (rocha)</v>
          </cell>
          <cell r="D9" t="str">
            <v>M3</v>
          </cell>
          <cell r="E9" t="str">
            <v>4,79</v>
          </cell>
          <cell r="F9">
            <v>3.5481481481481478</v>
          </cell>
        </row>
        <row r="10">
          <cell r="B10">
            <v>40996</v>
          </cell>
          <cell r="C10" t="str">
            <v>Carga, transporte e espalhamento de material decapado para ser usado como manutenção do Caminho de Serviço(DMT-&gt;0,500KM)</v>
          </cell>
          <cell r="D10" t="str">
            <v>M3</v>
          </cell>
          <cell r="E10" t="str">
            <v>4,48</v>
          </cell>
          <cell r="F10">
            <v>3.3185185185185184</v>
          </cell>
        </row>
        <row r="11">
          <cell r="B11">
            <v>40227</v>
          </cell>
          <cell r="C11" t="str">
            <v>Compactação de aterros 95% PN</v>
          </cell>
          <cell r="D11" t="str">
            <v>M3</v>
          </cell>
          <cell r="E11" t="str">
            <v>3,18</v>
          </cell>
          <cell r="F11">
            <v>2.3555555555555556</v>
          </cell>
        </row>
        <row r="12">
          <cell r="B12">
            <v>40229</v>
          </cell>
          <cell r="C12" t="str">
            <v>Compactação de aterros em rocha</v>
          </cell>
          <cell r="D12" t="str">
            <v>M3</v>
          </cell>
          <cell r="E12" t="str">
            <v>5,08</v>
          </cell>
          <cell r="F12">
            <v>3.7629629629629626</v>
          </cell>
        </row>
        <row r="13">
          <cell r="B13">
            <v>40228</v>
          </cell>
          <cell r="C13" t="str">
            <v>Compactação de aterros 100% PN</v>
          </cell>
          <cell r="D13" t="str">
            <v>M3</v>
          </cell>
          <cell r="E13" t="str">
            <v>3,90</v>
          </cell>
          <cell r="F13">
            <v>2.8888888888888888</v>
          </cell>
        </row>
        <row r="14">
          <cell r="B14">
            <v>42622</v>
          </cell>
          <cell r="C14" t="str">
            <v>Compactação de material de bota-fora</v>
          </cell>
          <cell r="D14" t="str">
            <v>M3</v>
          </cell>
          <cell r="E14" t="str">
            <v>2,95</v>
          </cell>
          <cell r="F14">
            <v>2.1851851851851851</v>
          </cell>
        </row>
        <row r="15">
          <cell r="B15">
            <v>42227</v>
          </cell>
          <cell r="C15" t="str">
            <v>Decapagem de pedreira, 1ª categoria, com escavadeira</v>
          </cell>
          <cell r="D15" t="str">
            <v>M3</v>
          </cell>
          <cell r="E15" t="str">
            <v>3,76</v>
          </cell>
          <cell r="F15">
            <v>2.7851851851851848</v>
          </cell>
        </row>
        <row r="16">
          <cell r="B16">
            <v>40994</v>
          </cell>
          <cell r="C16" t="str">
            <v>Decapagem de pedreira, 1ª categoria, com trator de esteiras</v>
          </cell>
          <cell r="D16" t="str">
            <v>M3</v>
          </cell>
          <cell r="E16" t="str">
            <v>4,33</v>
          </cell>
          <cell r="F16">
            <v>3.2074074074074073</v>
          </cell>
        </row>
        <row r="17">
          <cell r="B17">
            <v>42940</v>
          </cell>
          <cell r="C17" t="str">
            <v>Demolição de material de 3ª categoria com fio diamantado</v>
          </cell>
          <cell r="D17" t="str">
            <v>M3</v>
          </cell>
          <cell r="E17" t="str">
            <v>180,13</v>
          </cell>
          <cell r="F17">
            <v>133.42962962962963</v>
          </cell>
        </row>
        <row r="18">
          <cell r="B18">
            <v>41047</v>
          </cell>
          <cell r="C18" t="str">
            <v>Demolição de rocha a frio, até altura de 3,0m de profundidade, com argamassa expansiva, inclusive remoção com escavadeira</v>
          </cell>
          <cell r="D18" t="str">
            <v>M3</v>
          </cell>
          <cell r="E18" t="str">
            <v>306,99</v>
          </cell>
          <cell r="F18">
            <v>227.4</v>
          </cell>
        </row>
        <row r="19">
          <cell r="B19">
            <v>41048</v>
          </cell>
          <cell r="C19" t="str">
            <v>Demolição de rocha a frio até 3 metros com utilização de argamassa expansiva, inclusive remoção com trator de esteiras</v>
          </cell>
          <cell r="D19" t="str">
            <v>M3</v>
          </cell>
          <cell r="E19" t="str">
            <v>272,74</v>
          </cell>
          <cell r="F19">
            <v>202.02962962962962</v>
          </cell>
        </row>
        <row r="20">
          <cell r="B20">
            <v>40217</v>
          </cell>
          <cell r="C20" t="str">
            <v>Desmonte de rocha</v>
          </cell>
          <cell r="D20" t="str">
            <v>M3</v>
          </cell>
          <cell r="E20" t="str">
            <v>32,79</v>
          </cell>
          <cell r="F20">
            <v>24.288888888888888</v>
          </cell>
        </row>
        <row r="21">
          <cell r="B21">
            <v>40172</v>
          </cell>
          <cell r="C21" t="str">
            <v>Destocamento de árvores com diâmetro  &gt; 30 cm, com trator de esteira</v>
          </cell>
          <cell r="D21" t="str">
            <v>Ud</v>
          </cell>
          <cell r="E21" t="str">
            <v>20,04</v>
          </cell>
          <cell r="F21">
            <v>14.844444444444443</v>
          </cell>
        </row>
        <row r="22">
          <cell r="B22">
            <v>40171</v>
          </cell>
          <cell r="C22" t="str">
            <v>Destocamento de árvores com diâmetro de 15 a 30 cm, com trator de esteira</v>
          </cell>
          <cell r="D22" t="str">
            <v>Ud</v>
          </cell>
          <cell r="E22" t="str">
            <v>10,01</v>
          </cell>
          <cell r="F22">
            <v>7.4148148148148145</v>
          </cell>
        </row>
        <row r="23">
          <cell r="B23">
            <v>42225</v>
          </cell>
          <cell r="C23" t="str">
            <v>Escalonamento de taludes com escavadeira</v>
          </cell>
          <cell r="D23" t="str">
            <v>M3</v>
          </cell>
          <cell r="E23" t="str">
            <v>6,30</v>
          </cell>
          <cell r="F23">
            <v>4.6666666666666661</v>
          </cell>
        </row>
        <row r="24">
          <cell r="B24">
            <v>40178</v>
          </cell>
          <cell r="C24" t="str">
            <v>Escalonamento de taludes, com trator de esteiras</v>
          </cell>
          <cell r="D24" t="str">
            <v>M3</v>
          </cell>
          <cell r="E24" t="str">
            <v>5,29</v>
          </cell>
          <cell r="F24">
            <v>3.9185185185185181</v>
          </cell>
        </row>
        <row r="25">
          <cell r="B25">
            <v>40179</v>
          </cell>
          <cell r="C25" t="str">
            <v>Escavação, carga e transporte de material de 1ª cat. até 200 m com moto-escavo-transportador</v>
          </cell>
          <cell r="D25" t="str">
            <v>M3</v>
          </cell>
          <cell r="E25" t="str">
            <v>8,61</v>
          </cell>
          <cell r="F25">
            <v>6.3777777777777773</v>
          </cell>
        </row>
        <row r="26">
          <cell r="B26">
            <v>40184</v>
          </cell>
          <cell r="C26" t="str">
            <v>Escavação, carga e transporte de material de 1ª cat. 1000 a 1200 m com moto-escavo-transportador</v>
          </cell>
          <cell r="D26" t="str">
            <v>M3</v>
          </cell>
          <cell r="E26" t="str">
            <v>14,45</v>
          </cell>
          <cell r="F26">
            <v>10.703703703703702</v>
          </cell>
        </row>
        <row r="27">
          <cell r="B27">
            <v>40185</v>
          </cell>
          <cell r="C27" t="str">
            <v>Escavação, carga e transporte de material de 1ª cat. 1200 a 1400 m</v>
          </cell>
          <cell r="D27" t="str">
            <v>M3</v>
          </cell>
          <cell r="E27" t="str">
            <v>14,12</v>
          </cell>
          <cell r="F27">
            <v>10.459259259259259</v>
          </cell>
        </row>
        <row r="28">
          <cell r="B28">
            <v>40186</v>
          </cell>
          <cell r="C28" t="str">
            <v>Escavação, carga e transporte de material de 1ª cat. 1400 a 1600 m</v>
          </cell>
          <cell r="D28" t="str">
            <v>M3</v>
          </cell>
          <cell r="E28" t="str">
            <v>14,94</v>
          </cell>
          <cell r="F28">
            <v>11.066666666666666</v>
          </cell>
        </row>
        <row r="29">
          <cell r="B29">
            <v>40187</v>
          </cell>
          <cell r="C29" t="str">
            <v>Escavação, carga e transporte de material de 1ª cat. 1600 a 1800 m</v>
          </cell>
          <cell r="D29" t="str">
            <v>M3</v>
          </cell>
          <cell r="E29" t="str">
            <v>15,41</v>
          </cell>
          <cell r="F29">
            <v>11.414814814814815</v>
          </cell>
        </row>
        <row r="30">
          <cell r="B30">
            <v>40188</v>
          </cell>
          <cell r="C30" t="str">
            <v>Escavação, carga e transporte de material de 1ª cat. 1800 a 2000 m</v>
          </cell>
          <cell r="D30" t="str">
            <v>M3</v>
          </cell>
          <cell r="E30" t="str">
            <v>15,86</v>
          </cell>
          <cell r="F30">
            <v>11.748148148148147</v>
          </cell>
        </row>
        <row r="31">
          <cell r="B31">
            <v>40180</v>
          </cell>
          <cell r="C31" t="str">
            <v>Escavação, carga e transporte de material de 1ª cat. 200 a 400 m com moto-escavo-transportador</v>
          </cell>
          <cell r="D31" t="str">
            <v>M3</v>
          </cell>
          <cell r="E31" t="str">
            <v>9,70</v>
          </cell>
          <cell r="F31">
            <v>7.1851851851851842</v>
          </cell>
        </row>
        <row r="32">
          <cell r="B32">
            <v>40189</v>
          </cell>
          <cell r="C32" t="str">
            <v>Escavação, carga e transporte de material de 1ª cat. 2000 a 2500 m</v>
          </cell>
          <cell r="D32" t="str">
            <v>M3</v>
          </cell>
          <cell r="E32" t="str">
            <v>16,14</v>
          </cell>
          <cell r="F32">
            <v>11.955555555555556</v>
          </cell>
        </row>
        <row r="33">
          <cell r="B33">
            <v>40190</v>
          </cell>
          <cell r="C33" t="str">
            <v>Escavação, carga e transporte de material de 1ª cat. 2500 a 3000 m</v>
          </cell>
          <cell r="D33" t="str">
            <v>M3</v>
          </cell>
          <cell r="E33" t="str">
            <v>16,78</v>
          </cell>
          <cell r="F33">
            <v>12.42962962962963</v>
          </cell>
        </row>
        <row r="34">
          <cell r="B34">
            <v>40181</v>
          </cell>
          <cell r="C34" t="str">
            <v>Escavação, carga e transporte de material de 1ª cat. 400 a 600 m com moto-escavo-transportador</v>
          </cell>
          <cell r="D34" t="str">
            <v>M3</v>
          </cell>
          <cell r="E34" t="str">
            <v>10,85</v>
          </cell>
          <cell r="F34">
            <v>8.0370370370370363</v>
          </cell>
        </row>
        <row r="35">
          <cell r="B35">
            <v>40182</v>
          </cell>
          <cell r="C35" t="str">
            <v>Escavação, carga e transporte de material de 1ª cat. 600 a 800 m com moto-escavo-transportador</v>
          </cell>
          <cell r="D35" t="str">
            <v>M3</v>
          </cell>
          <cell r="E35" t="str">
            <v>12,25</v>
          </cell>
          <cell r="F35">
            <v>9.0740740740740726</v>
          </cell>
        </row>
        <row r="36">
          <cell r="B36">
            <v>40183</v>
          </cell>
          <cell r="C36" t="str">
            <v>Escavação, carga e transporte de material de 1ª cat. 800 a 1000 m com moto-escavo-transportador</v>
          </cell>
          <cell r="D36" t="str">
            <v>M3</v>
          </cell>
          <cell r="E36" t="str">
            <v>12,98</v>
          </cell>
          <cell r="F36">
            <v>9.6148148148148138</v>
          </cell>
        </row>
        <row r="37">
          <cell r="B37">
            <v>40191</v>
          </cell>
          <cell r="C37" t="str">
            <v>Escavação, carga e transporte de material de 2ª cat. até 200 m com moto-escavo-transportador</v>
          </cell>
          <cell r="D37" t="str">
            <v>M3</v>
          </cell>
          <cell r="E37" t="str">
            <v>13,24</v>
          </cell>
          <cell r="F37">
            <v>9.8074074074074069</v>
          </cell>
        </row>
        <row r="38">
          <cell r="B38">
            <v>40196</v>
          </cell>
          <cell r="C38" t="str">
            <v>Escavação, carga e transporte de material de 2ª cat. 1000 a 1200 m com moto-escavo-transportador</v>
          </cell>
          <cell r="D38" t="str">
            <v>M3</v>
          </cell>
          <cell r="E38" t="str">
            <v>19,98</v>
          </cell>
          <cell r="F38">
            <v>14.799999999999999</v>
          </cell>
        </row>
        <row r="39">
          <cell r="B39">
            <v>40197</v>
          </cell>
          <cell r="C39" t="str">
            <v>Escavação, carga e transporte de material de 2ª cat. 1200 a 1400 m</v>
          </cell>
          <cell r="D39" t="str">
            <v>M3</v>
          </cell>
          <cell r="E39" t="str">
            <v>19,39</v>
          </cell>
          <cell r="F39">
            <v>14.362962962962962</v>
          </cell>
        </row>
        <row r="40">
          <cell r="B40">
            <v>40198</v>
          </cell>
          <cell r="C40" t="str">
            <v>Escavação, carga e transporte de material de 2ª cat. 1400 a 1600 m</v>
          </cell>
          <cell r="D40" t="str">
            <v>M3</v>
          </cell>
          <cell r="E40" t="str">
            <v>19,56</v>
          </cell>
          <cell r="F40">
            <v>14.488888888888887</v>
          </cell>
        </row>
        <row r="41">
          <cell r="B41">
            <v>40199</v>
          </cell>
          <cell r="C41" t="str">
            <v>Escavação, carga e transporte de material de 2ª cat. 1600 a 1800 m</v>
          </cell>
          <cell r="D41" t="str">
            <v>M3</v>
          </cell>
          <cell r="E41" t="str">
            <v>19,83</v>
          </cell>
          <cell r="F41">
            <v>14.688888888888886</v>
          </cell>
        </row>
        <row r="42">
          <cell r="B42">
            <v>40200</v>
          </cell>
          <cell r="C42" t="str">
            <v>Escavação, carga e transporte de material de 2ª cat. 1800 a 2000 m</v>
          </cell>
          <cell r="D42" t="str">
            <v>M3</v>
          </cell>
          <cell r="E42" t="str">
            <v>20,65</v>
          </cell>
          <cell r="F42">
            <v>15.296296296296294</v>
          </cell>
        </row>
        <row r="43">
          <cell r="B43">
            <v>40192</v>
          </cell>
          <cell r="C43" t="str">
            <v>Escavação, carga e transporte de material de 2ª cat. 200 a 400 m com moto-escavo-transportador</v>
          </cell>
          <cell r="D43" t="str">
            <v>M3</v>
          </cell>
          <cell r="E43" t="str">
            <v>14,02</v>
          </cell>
          <cell r="F43">
            <v>10.385185185185184</v>
          </cell>
        </row>
        <row r="44">
          <cell r="B44">
            <v>40201</v>
          </cell>
          <cell r="C44" t="str">
            <v>Escavação, carga e transporte de material de 2ª cat. 2000 a 2500 m</v>
          </cell>
          <cell r="D44" t="str">
            <v>M3</v>
          </cell>
          <cell r="E44" t="str">
            <v>20,97</v>
          </cell>
          <cell r="F44">
            <v>15.533333333333331</v>
          </cell>
        </row>
        <row r="45">
          <cell r="B45">
            <v>40202</v>
          </cell>
          <cell r="C45" t="str">
            <v>Escavação, carga e transporte de material de 2ª cat. 2500 a 3000 m</v>
          </cell>
          <cell r="D45" t="str">
            <v>M3</v>
          </cell>
          <cell r="E45" t="str">
            <v>21,62</v>
          </cell>
          <cell r="F45">
            <v>16.014814814814816</v>
          </cell>
        </row>
        <row r="46">
          <cell r="B46">
            <v>40193</v>
          </cell>
          <cell r="C46" t="str">
            <v>Escavação, carga e transporte de material de 2ª cat. 400 a 600 m com moto-escavo-transportador</v>
          </cell>
          <cell r="D46" t="str">
            <v>M3</v>
          </cell>
          <cell r="E46" t="str">
            <v>15,25</v>
          </cell>
          <cell r="F46">
            <v>11.296296296296296</v>
          </cell>
        </row>
        <row r="47">
          <cell r="B47">
            <v>40194</v>
          </cell>
          <cell r="C47" t="str">
            <v>Escavação, carga e transporte de material de 2ª cat. 600 a 800 m com moto-escavo-transportador</v>
          </cell>
          <cell r="D47" t="str">
            <v>M3</v>
          </cell>
          <cell r="E47" t="str">
            <v>17,19</v>
          </cell>
          <cell r="F47">
            <v>12.733333333333334</v>
          </cell>
        </row>
        <row r="48">
          <cell r="B48">
            <v>40195</v>
          </cell>
          <cell r="C48" t="str">
            <v>Escavação, carga e transporte de material de 2ª cat. 800 a 1000 m com moto-escavo-transportador</v>
          </cell>
          <cell r="D48" t="str">
            <v>M3</v>
          </cell>
          <cell r="E48" t="str">
            <v>18,30</v>
          </cell>
          <cell r="F48">
            <v>13.555555555555555</v>
          </cell>
        </row>
        <row r="49">
          <cell r="B49">
            <v>40203</v>
          </cell>
          <cell r="C49" t="str">
            <v>Escavação, carga e transporte de material de 3ª cat. até 100 m</v>
          </cell>
          <cell r="D49" t="str">
            <v>M3</v>
          </cell>
          <cell r="E49" t="str">
            <v>45,31</v>
          </cell>
          <cell r="F49">
            <v>33.562962962962963</v>
          </cell>
        </row>
        <row r="50">
          <cell r="B50">
            <v>40204</v>
          </cell>
          <cell r="C50" t="str">
            <v>Escavação, carga e transporte de material de 3ª cat. 100 a 200 m</v>
          </cell>
          <cell r="D50" t="str">
            <v>M3</v>
          </cell>
          <cell r="E50" t="str">
            <v>45,95</v>
          </cell>
          <cell r="F50">
            <v>34.037037037037038</v>
          </cell>
        </row>
        <row r="51">
          <cell r="B51">
            <v>40209</v>
          </cell>
          <cell r="C51" t="str">
            <v>Escavação, carga e transporte de material de 3ª cat. 1000 a 1200 m</v>
          </cell>
          <cell r="D51" t="str">
            <v>M3</v>
          </cell>
          <cell r="E51" t="str">
            <v>52,44</v>
          </cell>
          <cell r="F51">
            <v>38.844444444444441</v>
          </cell>
        </row>
        <row r="52">
          <cell r="B52">
            <v>40210</v>
          </cell>
          <cell r="C52" t="str">
            <v>Escavação, carga e transporte de material de 3ª cat. 1200 a 1400 m</v>
          </cell>
          <cell r="D52" t="str">
            <v>M3</v>
          </cell>
          <cell r="E52" t="str">
            <v>53,70</v>
          </cell>
          <cell r="F52">
            <v>39.777777777777779</v>
          </cell>
        </row>
        <row r="53">
          <cell r="B53">
            <v>40211</v>
          </cell>
          <cell r="C53" t="str">
            <v>Escavação, carga e transporte de material de 3ª cat. 1400 a 1600 m</v>
          </cell>
          <cell r="D53" t="str">
            <v>M3</v>
          </cell>
          <cell r="E53" t="str">
            <v>54,97</v>
          </cell>
          <cell r="F53">
            <v>40.718518518518515</v>
          </cell>
        </row>
        <row r="54">
          <cell r="B54">
            <v>40212</v>
          </cell>
          <cell r="C54" t="str">
            <v>Escavação, carga e transporte de material de 3ª cat. 1600 a 1800 m</v>
          </cell>
          <cell r="D54" t="str">
            <v>M3</v>
          </cell>
          <cell r="E54" t="str">
            <v>56,01</v>
          </cell>
          <cell r="F54">
            <v>41.488888888888887</v>
          </cell>
        </row>
        <row r="55">
          <cell r="B55">
            <v>40213</v>
          </cell>
          <cell r="C55" t="str">
            <v>Escavação, carga e transporte de material de 3ª cat. 1800 a 2000 m</v>
          </cell>
          <cell r="D55" t="str">
            <v>M3</v>
          </cell>
          <cell r="E55" t="str">
            <v>57,59</v>
          </cell>
          <cell r="F55">
            <v>42.659259259259258</v>
          </cell>
        </row>
        <row r="56">
          <cell r="B56">
            <v>40205</v>
          </cell>
          <cell r="C56" t="str">
            <v>Escavação, carga e transporte de material de 3ª cat. 200 a 400 m</v>
          </cell>
          <cell r="D56" t="str">
            <v>M3</v>
          </cell>
          <cell r="E56" t="str">
            <v>46,57</v>
          </cell>
          <cell r="F56">
            <v>34.496296296296293</v>
          </cell>
        </row>
        <row r="57">
          <cell r="B57">
            <v>40214</v>
          </cell>
          <cell r="C57" t="str">
            <v>Escavação, carga e transporte de material de 3ª cat. 2000 a 2500 m</v>
          </cell>
          <cell r="D57" t="str">
            <v>M3</v>
          </cell>
          <cell r="E57" t="str">
            <v>59,15</v>
          </cell>
          <cell r="F57">
            <v>43.81481481481481</v>
          </cell>
        </row>
        <row r="58">
          <cell r="B58">
            <v>40215</v>
          </cell>
          <cell r="C58" t="str">
            <v>Escavação, carga e transporte de material de 3ª cat. 2500 a 3000 m</v>
          </cell>
          <cell r="D58" t="str">
            <v>M3</v>
          </cell>
          <cell r="E58" t="str">
            <v>64,55</v>
          </cell>
          <cell r="F58">
            <v>47.81481481481481</v>
          </cell>
        </row>
        <row r="59">
          <cell r="B59">
            <v>40206</v>
          </cell>
          <cell r="C59" t="str">
            <v>Escavação, carga e transporte de material de 3ª cat. 400 a 600 m</v>
          </cell>
          <cell r="D59" t="str">
            <v>M3</v>
          </cell>
          <cell r="E59" t="str">
            <v>48,88</v>
          </cell>
          <cell r="F59">
            <v>36.207407407407409</v>
          </cell>
        </row>
        <row r="60">
          <cell r="B60">
            <v>40207</v>
          </cell>
          <cell r="C60" t="str">
            <v>Escavação, carga e transporte de material de 3ª cat. 600 a 800 m</v>
          </cell>
          <cell r="D60" t="str">
            <v>M3</v>
          </cell>
          <cell r="E60" t="str">
            <v>49,82</v>
          </cell>
          <cell r="F60">
            <v>36.903703703703698</v>
          </cell>
        </row>
        <row r="61">
          <cell r="B61">
            <v>40208</v>
          </cell>
          <cell r="C61" t="str">
            <v>Escavação, carga e transporte de material de 3ª cat. 800 a 1000 m</v>
          </cell>
          <cell r="D61" t="str">
            <v>M3</v>
          </cell>
          <cell r="E61" t="str">
            <v>50,77</v>
          </cell>
          <cell r="F61">
            <v>37.607407407407408</v>
          </cell>
        </row>
        <row r="62">
          <cell r="B62">
            <v>40216</v>
          </cell>
          <cell r="C62" t="str">
            <v>Escavação, carga e transporte de material de 3ª categoria (fogo controlado)</v>
          </cell>
          <cell r="D62" t="str">
            <v>M3</v>
          </cell>
          <cell r="E62" t="str">
            <v>88,58</v>
          </cell>
          <cell r="F62">
            <v>65.614814814814807</v>
          </cell>
        </row>
        <row r="63">
          <cell r="B63">
            <v>40220</v>
          </cell>
          <cell r="C63" t="str">
            <v>Escavação e carga de material de barreira (remoção)</v>
          </cell>
          <cell r="D63" t="str">
            <v>M3</v>
          </cell>
          <cell r="E63" t="str">
            <v>6,75</v>
          </cell>
          <cell r="F63">
            <v>5</v>
          </cell>
        </row>
        <row r="64">
          <cell r="B64">
            <v>40230</v>
          </cell>
          <cell r="C64" t="str">
            <v>Escavação e carga de material de 1ª categoria com escavadeira</v>
          </cell>
          <cell r="D64" t="str">
            <v>M3</v>
          </cell>
          <cell r="E64" t="str">
            <v>1,89</v>
          </cell>
          <cell r="F64">
            <v>1.4</v>
          </cell>
        </row>
        <row r="65">
          <cell r="B65">
            <v>40221</v>
          </cell>
          <cell r="C65" t="str">
            <v>Escavação e carga de material de 1ª categoria, com trator de esteira e pá carregadeira</v>
          </cell>
          <cell r="D65" t="str">
            <v>M3</v>
          </cell>
          <cell r="E65" t="str">
            <v>6,31</v>
          </cell>
          <cell r="F65">
            <v>4.6740740740740732</v>
          </cell>
        </row>
        <row r="66">
          <cell r="B66">
            <v>40231</v>
          </cell>
          <cell r="C66" t="str">
            <v>Escavação e carga de material de 2ª categoria com escavadeira</v>
          </cell>
          <cell r="D66" t="str">
            <v>M3</v>
          </cell>
          <cell r="E66" t="str">
            <v>2,78</v>
          </cell>
          <cell r="F66">
            <v>2.0592592592592589</v>
          </cell>
        </row>
        <row r="67">
          <cell r="B67">
            <v>40222</v>
          </cell>
          <cell r="C67" t="str">
            <v>Escavação e carga de material de 2ª categoria, com trator de esteira e pá carregadeira</v>
          </cell>
          <cell r="D67" t="str">
            <v>M3</v>
          </cell>
          <cell r="E67" t="str">
            <v>9,30</v>
          </cell>
          <cell r="F67">
            <v>6.8888888888888893</v>
          </cell>
        </row>
        <row r="68">
          <cell r="B68">
            <v>40223</v>
          </cell>
          <cell r="C68" t="str">
            <v>Escavação e carga de material de 3ª categoria (H bancada &gt;1,0 m)</v>
          </cell>
          <cell r="D68" t="str">
            <v>M3</v>
          </cell>
          <cell r="E68" t="str">
            <v>31,63</v>
          </cell>
          <cell r="F68">
            <v>23.429629629629627</v>
          </cell>
        </row>
        <row r="69">
          <cell r="B69">
            <v>42547</v>
          </cell>
          <cell r="C69" t="str">
            <v>Espalhamento de material de 1ª categoria com motoniveladora</v>
          </cell>
          <cell r="D69" t="str">
            <v>M3</v>
          </cell>
          <cell r="E69" t="str">
            <v>1,35</v>
          </cell>
          <cell r="F69">
            <v>1</v>
          </cell>
        </row>
        <row r="70">
          <cell r="B70">
            <v>40177</v>
          </cell>
          <cell r="C70" t="str">
            <v>Espalhamento de material de 1ª categoria com trator de esteiras</v>
          </cell>
          <cell r="D70" t="str">
            <v>M3</v>
          </cell>
          <cell r="E70" t="str">
            <v>3,49</v>
          </cell>
          <cell r="F70">
            <v>2.585185185185185</v>
          </cell>
        </row>
        <row r="71">
          <cell r="B71">
            <v>41056</v>
          </cell>
          <cell r="C71" t="str">
            <v>Forro de regularização sobre plataforma de enrocamento para tráfego de caminhões, inclusive fornecimento do pó de pedra e da pedra demão</v>
          </cell>
          <cell r="D71" t="str">
            <v>M3</v>
          </cell>
          <cell r="E71" t="str">
            <v>74,30</v>
          </cell>
          <cell r="F71">
            <v>55.037037037037031</v>
          </cell>
        </row>
        <row r="72">
          <cell r="B72">
            <v>40218</v>
          </cell>
          <cell r="C72" t="str">
            <v>Fragmentação de rocha (fogacheamento)</v>
          </cell>
          <cell r="D72" t="str">
            <v>M3</v>
          </cell>
          <cell r="E72" t="str">
            <v>63,84</v>
          </cell>
          <cell r="F72">
            <v>47.288888888888891</v>
          </cell>
        </row>
        <row r="73">
          <cell r="B73">
            <v>40170</v>
          </cell>
          <cell r="C73" t="str">
            <v>Limpeza de acostamento</v>
          </cell>
          <cell r="D73" t="str">
            <v>M2</v>
          </cell>
          <cell r="E73" t="str">
            <v>0,55</v>
          </cell>
          <cell r="F73">
            <v>0.40740740740740744</v>
          </cell>
        </row>
        <row r="74">
          <cell r="B74">
            <v>40167</v>
          </cell>
          <cell r="C74" t="str">
            <v>Limpeza, desmatamento e destocamento de árvores com diâmetro até 15 cm, com trator de esteira</v>
          </cell>
          <cell r="D74" t="str">
            <v>M2</v>
          </cell>
          <cell r="E74" t="str">
            <v>0,37</v>
          </cell>
          <cell r="F74">
            <v>0.27407407407407403</v>
          </cell>
        </row>
        <row r="75">
          <cell r="B75">
            <v>40168</v>
          </cell>
          <cell r="C75" t="str">
            <v>Limpeza, desmatamento e destocamento de jazida com remoçao 15 cm solo orgânico</v>
          </cell>
          <cell r="D75" t="str">
            <v>M2</v>
          </cell>
          <cell r="E75" t="str">
            <v>1,66</v>
          </cell>
          <cell r="F75">
            <v>1.2296296296296294</v>
          </cell>
        </row>
        <row r="76">
          <cell r="B76">
            <v>40169</v>
          </cell>
          <cell r="C76" t="str">
            <v>Limpeza e desmatamento em área alagada (pântano) com ferramentas manuais., inclusive moto serra</v>
          </cell>
          <cell r="D76" t="str">
            <v>M2</v>
          </cell>
          <cell r="E76" t="str">
            <v>7,08</v>
          </cell>
          <cell r="F76">
            <v>5.2444444444444445</v>
          </cell>
        </row>
        <row r="77">
          <cell r="B77">
            <v>40219</v>
          </cell>
          <cell r="C77" t="str">
            <v>Pré-fissuramento de taludes de rocha</v>
          </cell>
          <cell r="D77" t="str">
            <v>M2</v>
          </cell>
          <cell r="E77" t="str">
            <v>24,35</v>
          </cell>
          <cell r="F77">
            <v>18.037037037037038</v>
          </cell>
        </row>
        <row r="78">
          <cell r="B78">
            <v>40176</v>
          </cell>
          <cell r="C78" t="str">
            <v>Recomposição vegetal de jazidas, empréstimos e bota-fora</v>
          </cell>
          <cell r="D78" t="str">
            <v>M2</v>
          </cell>
          <cell r="E78" t="str">
            <v>11,90</v>
          </cell>
          <cell r="F78">
            <v>8.8148148148148149</v>
          </cell>
        </row>
        <row r="79">
          <cell r="B79">
            <v>41095</v>
          </cell>
          <cell r="C79" t="str">
            <v>Remoção de solos moles, incluindo carregamento mecânico com escavadeira hidráulica</v>
          </cell>
          <cell r="D79" t="str">
            <v>M3</v>
          </cell>
          <cell r="E79" t="str">
            <v>20,31</v>
          </cell>
          <cell r="F79">
            <v>15.044444444444443</v>
          </cell>
        </row>
        <row r="80">
          <cell r="B80">
            <v>40165</v>
          </cell>
          <cell r="C80" t="str">
            <v>Roçada, capina e limpeza (manual)</v>
          </cell>
          <cell r="D80" t="str">
            <v>M2</v>
          </cell>
          <cell r="E80" t="str">
            <v>0,97</v>
          </cell>
          <cell r="F80">
            <v>0.71851851851851845</v>
          </cell>
        </row>
        <row r="81">
          <cell r="B81">
            <v>42528</v>
          </cell>
          <cell r="C81" t="str">
            <v>Roçada, capina e limpeza (mecanizada)</v>
          </cell>
          <cell r="D81" t="str">
            <v>M2</v>
          </cell>
          <cell r="E81" t="str">
            <v>0,25</v>
          </cell>
          <cell r="F81">
            <v>0.18518518518518517</v>
          </cell>
        </row>
        <row r="82">
          <cell r="B82">
            <v>40166</v>
          </cell>
          <cell r="C82" t="str">
            <v>Roçada mecânica</v>
          </cell>
          <cell r="D82" t="str">
            <v>M2</v>
          </cell>
          <cell r="E82" t="str">
            <v>0,14</v>
          </cell>
          <cell r="F82">
            <v>0.1037037037037037</v>
          </cell>
        </row>
        <row r="83">
          <cell r="B83">
            <v>41326</v>
          </cell>
          <cell r="C83" t="str">
            <v>Transporte horizontal com trator de lâmina de material de 1ª cat. DMTaté
50m</v>
          </cell>
          <cell r="D83" t="str">
            <v>M3</v>
          </cell>
          <cell r="E83" t="str">
            <v>4,33</v>
          </cell>
          <cell r="F83">
            <v>3.2074074074074073</v>
          </cell>
        </row>
        <row r="84">
          <cell r="B84">
            <v>40801</v>
          </cell>
          <cell r="C84" t="str">
            <v>Base com mistura de argila, areia e escória de aciaria, 30%,30%,40%, inclusive fornecim. transp.areia e escória, exclusive fornecim. transp. da argila</v>
          </cell>
          <cell r="D84" t="str">
            <v>M3</v>
          </cell>
          <cell r="E84" t="str">
            <v>67,93</v>
          </cell>
          <cell r="F84">
            <v>50.318518518518523</v>
          </cell>
        </row>
        <row r="85">
          <cell r="B85">
            <v>40799</v>
          </cell>
          <cell r="C85" t="str">
            <v>Base com mistura de argila, areia e escória de aciaria, 50%,20%,30%, inclusive fornecim.e transp. areia e escória, exclusive fornecim. e transp.argila</v>
          </cell>
          <cell r="D85" t="str">
            <v>M3</v>
          </cell>
          <cell r="E85" t="str">
            <v>54,10</v>
          </cell>
          <cell r="F85">
            <v>40.074074074074069</v>
          </cell>
        </row>
        <row r="86">
          <cell r="B86">
            <v>40793</v>
          </cell>
          <cell r="C86" t="str">
            <v>Base com mistura de argila 30%, pó de pedra 30% e brita 40%, inclusive fornecimento e transporte do pó de pedra e da brita</v>
          </cell>
          <cell r="D86" t="str">
            <v>M3</v>
          </cell>
          <cell r="E86" t="str">
            <v>75,07</v>
          </cell>
          <cell r="F86">
            <v>55.607407407407401</v>
          </cell>
        </row>
        <row r="87">
          <cell r="B87">
            <v>40797</v>
          </cell>
          <cell r="C87" t="str">
            <v>Base com mistura de argila 70% e escória de aciaria 30%, inclusive fornecim. e transporte da escória, exclusive fornecimento e transporte da argila</v>
          </cell>
          <cell r="D87" t="str">
            <v>M3</v>
          </cell>
          <cell r="E87" t="str">
            <v>33,57</v>
          </cell>
          <cell r="F87">
            <v>24.866666666666664</v>
          </cell>
        </row>
        <row r="88">
          <cell r="B88">
            <v>41157</v>
          </cell>
          <cell r="C88" t="str">
            <v>Base com mistura de Saibro, Argila e Brita, 45%, 15% e 40%, exclusive transporte</v>
          </cell>
          <cell r="D88" t="str">
            <v>M3</v>
          </cell>
          <cell r="E88" t="str">
            <v>39,54</v>
          </cell>
          <cell r="F88">
            <v>29.288888888888888</v>
          </cell>
        </row>
        <row r="89">
          <cell r="B89">
            <v>40795</v>
          </cell>
          <cell r="C89" t="str">
            <v>Base com mistura de solo 80% e areia 20%, inclusive transporte da areia</v>
          </cell>
          <cell r="D89" t="str">
            <v>M3</v>
          </cell>
          <cell r="E89" t="str">
            <v>34,88</v>
          </cell>
          <cell r="F89">
            <v>25.837037037037039</v>
          </cell>
        </row>
        <row r="90">
          <cell r="B90">
            <v>40787</v>
          </cell>
          <cell r="C90" t="str">
            <v>Base de brita graduada, inclusive fornecimento e transporte da brita</v>
          </cell>
          <cell r="D90" t="str">
            <v>M3</v>
          </cell>
          <cell r="E90" t="str">
            <v>81,13</v>
          </cell>
          <cell r="F90">
            <v>60.096296296296288</v>
          </cell>
        </row>
        <row r="91">
          <cell r="B91">
            <v>40812</v>
          </cell>
          <cell r="C91" t="str">
            <v>Base de brita graduada, inclusive fornecimento, exclusive transporte da brita</v>
          </cell>
          <cell r="D91" t="str">
            <v>M3</v>
          </cell>
          <cell r="E91" t="str">
            <v>81,13</v>
          </cell>
          <cell r="F91">
            <v>60.096296296296288</v>
          </cell>
        </row>
        <row r="92">
          <cell r="B92">
            <v>42673</v>
          </cell>
          <cell r="C92" t="str">
            <v>Base de brita 1, inclusive fornecimento, exclusive transporte da brita</v>
          </cell>
          <cell r="D92" t="str">
            <v>M3</v>
          </cell>
          <cell r="E92" t="str">
            <v>98,76</v>
          </cell>
          <cell r="F92">
            <v>73.155555555555551</v>
          </cell>
        </row>
        <row r="93">
          <cell r="B93">
            <v>40803</v>
          </cell>
          <cell r="C93" t="str">
            <v>Base de escória de aciaria, inclusive fornecimento e transporte da escória</v>
          </cell>
          <cell r="D93" t="str">
            <v>M3</v>
          </cell>
          <cell r="E93" t="str">
            <v>62,57</v>
          </cell>
          <cell r="F93">
            <v>46.348148148148148</v>
          </cell>
        </row>
        <row r="94">
          <cell r="B94">
            <v>41406</v>
          </cell>
          <cell r="C94" t="str">
            <v>Base de escória/argila na proporção 80:20, inclusive aquisição, carga e transporte da argila (barreiras comerciais urbanas) e da escória</v>
          </cell>
          <cell r="D94" t="str">
            <v>M3</v>
          </cell>
          <cell r="E94" t="str">
            <v>56,57</v>
          </cell>
          <cell r="F94">
            <v>41.903703703703698</v>
          </cell>
        </row>
        <row r="95">
          <cell r="B95">
            <v>41100</v>
          </cell>
          <cell r="C95" t="str">
            <v>Base de escória/solo na proporção 75:25, inclusive fornecimento da escória, exceto fornecimento do solo e transporte do solo e escória</v>
          </cell>
          <cell r="D95" t="str">
            <v>M3</v>
          </cell>
          <cell r="E95" t="str">
            <v>52,77</v>
          </cell>
          <cell r="F95">
            <v>39.088888888888889</v>
          </cell>
        </row>
        <row r="96">
          <cell r="B96">
            <v>40979</v>
          </cell>
          <cell r="C96" t="str">
            <v>Base de solo brita, 20% em peso, inclusive fornecim. da brita, exclusive transporte da brita e do solo (100% P.IM)</v>
          </cell>
          <cell r="D96" t="str">
            <v>M3</v>
          </cell>
          <cell r="E96" t="str">
            <v>37,16</v>
          </cell>
          <cell r="F96">
            <v>27.525925925925922</v>
          </cell>
        </row>
        <row r="97">
          <cell r="B97">
            <v>40815</v>
          </cell>
          <cell r="C97" t="str">
            <v>Base de solo brita, 40% em peso, inclusive fornecimento, exclusive transporte da brita</v>
          </cell>
          <cell r="D97" t="str">
            <v>M3</v>
          </cell>
          <cell r="E97" t="str">
            <v>46,64</v>
          </cell>
          <cell r="F97">
            <v>34.548148148148144</v>
          </cell>
        </row>
        <row r="98">
          <cell r="B98">
            <v>40809</v>
          </cell>
          <cell r="C98" t="str">
            <v>Base de solo brita, 50% em peso, inclusive fornecimento, exclusive transporte da brita</v>
          </cell>
          <cell r="D98" t="str">
            <v>M3</v>
          </cell>
          <cell r="E98" t="str">
            <v>53,66</v>
          </cell>
          <cell r="F98">
            <v>39.74814814814814</v>
          </cell>
        </row>
        <row r="99">
          <cell r="B99">
            <v>40810</v>
          </cell>
          <cell r="C99" t="str">
            <v>Base de solo brita, 70% em peso, inclusive fornecimento, exclusive transporte da brita</v>
          </cell>
          <cell r="D99" t="str">
            <v>M3</v>
          </cell>
          <cell r="E99" t="str">
            <v>67,79</v>
          </cell>
          <cell r="F99">
            <v>50.214814814814815</v>
          </cell>
        </row>
        <row r="100">
          <cell r="B100">
            <v>41097</v>
          </cell>
          <cell r="C100" t="str">
            <v>Base de solo brita, 80% em peso, inclusive fornecimento e transporte da brita</v>
          </cell>
          <cell r="D100" t="str">
            <v>M3</v>
          </cell>
          <cell r="E100" t="str">
            <v>76,32</v>
          </cell>
          <cell r="F100">
            <v>56.533333333333324</v>
          </cell>
        </row>
        <row r="101">
          <cell r="B101">
            <v>41364</v>
          </cell>
          <cell r="C101" t="str">
            <v>Base estabilizada granulométricamente. com mistura de escória de aciaria
80% e argila exceto fornecimento da argila e transporte da argila e escória</v>
          </cell>
          <cell r="D101" t="str">
            <v>M3</v>
          </cell>
          <cell r="E101" t="str">
            <v>54,90</v>
          </cell>
          <cell r="F101">
            <v>40.666666666666664</v>
          </cell>
        </row>
        <row r="102">
          <cell r="B102">
            <v>40777</v>
          </cell>
          <cell r="C102" t="str">
            <v>Base solo brita, 20% em peso, inclusive fornecimento e transporte da brita</v>
          </cell>
          <cell r="D102" t="str">
            <v>M3</v>
          </cell>
          <cell r="E102" t="str">
            <v>32,54</v>
          </cell>
          <cell r="F102">
            <v>24.103703703703701</v>
          </cell>
        </row>
        <row r="103">
          <cell r="B103">
            <v>40779</v>
          </cell>
          <cell r="C103" t="str">
            <v>Base solo brita, 30% em peso, inclusive fornecimento e  transporte da brita</v>
          </cell>
          <cell r="D103" t="str">
            <v>M3</v>
          </cell>
          <cell r="E103" t="str">
            <v>37,69</v>
          </cell>
          <cell r="F103">
            <v>27.918518518518514</v>
          </cell>
        </row>
        <row r="104">
          <cell r="B104">
            <v>40781</v>
          </cell>
          <cell r="C104" t="str">
            <v>Base solo brita, 50% em peso, inclusive fornecimento e transporte da brita</v>
          </cell>
          <cell r="D104" t="str">
            <v>M3</v>
          </cell>
          <cell r="E104" t="str">
            <v>53,66</v>
          </cell>
          <cell r="F104">
            <v>39.74814814814814</v>
          </cell>
        </row>
        <row r="105">
          <cell r="B105">
            <v>40783</v>
          </cell>
          <cell r="C105" t="str">
            <v>Base solo brita, 70% em peso, inclusive fornecimento e transporte da brita</v>
          </cell>
          <cell r="D105" t="str">
            <v>M3</v>
          </cell>
          <cell r="E105" t="str">
            <v>67,79</v>
          </cell>
          <cell r="F105">
            <v>50.214814814814815</v>
          </cell>
        </row>
        <row r="106">
          <cell r="B106">
            <v>41366</v>
          </cell>
          <cell r="C106" t="str">
            <v>Base solo brita, 80% em peso, inclusive fornecimento, exclusive transporte da brita</v>
          </cell>
          <cell r="D106" t="str">
            <v>M3</v>
          </cell>
          <cell r="E106" t="str">
            <v>76,32</v>
          </cell>
          <cell r="F106">
            <v>56.533333333333324</v>
          </cell>
        </row>
        <row r="107">
          <cell r="B107">
            <v>40834</v>
          </cell>
          <cell r="C107" t="str">
            <v>Capa selante (emulsão e areia) exclusive fornecimento e transporte comercial da emulsão, inclusive transporte da areia</v>
          </cell>
          <cell r="D107" t="str">
            <v>M2</v>
          </cell>
          <cell r="E107" t="str">
            <v>1,49</v>
          </cell>
          <cell r="F107">
            <v>1.1037037037037036</v>
          </cell>
        </row>
        <row r="108">
          <cell r="B108">
            <v>40835</v>
          </cell>
          <cell r="C108" t="str">
            <v>Capa selante (emulsão e areia) inclusive fornecimento e transporte comercial da emulsão</v>
          </cell>
          <cell r="D108" t="str">
            <v>M2</v>
          </cell>
          <cell r="E108" t="str">
            <v>2,28</v>
          </cell>
          <cell r="F108">
            <v>1.6888888888888887</v>
          </cell>
        </row>
        <row r="109">
          <cell r="B109">
            <v>40841</v>
          </cell>
          <cell r="C109" t="str">
            <v>CBUQ (camada pronta - binder) exclusive fornecimento e transportes do
CAP e massa,  inclusive fornecimento e transporte da brita e pó de pedra</v>
          </cell>
          <cell r="D109" t="str">
            <v>t</v>
          </cell>
          <cell r="E109" t="str">
            <v>90,19</v>
          </cell>
          <cell r="F109">
            <v>66.807407407407396</v>
          </cell>
        </row>
        <row r="110">
          <cell r="B110">
            <v>40842</v>
          </cell>
          <cell r="C110" t="str">
            <v>CBUQ (camada pronta - binder) inclusive fornecimento e transporte comercial do CAP, exclusive transporte da massa</v>
          </cell>
          <cell r="D110" t="str">
            <v>t</v>
          </cell>
          <cell r="E110" t="str">
            <v>205,86</v>
          </cell>
          <cell r="F110">
            <v>152.48888888888888</v>
          </cell>
        </row>
        <row r="111">
          <cell r="B111">
            <v>40843</v>
          </cell>
          <cell r="C111" t="str">
            <v>CBUQ (camada pronta - capa) exclusive fornecimento e transportes do CAP
e massa</v>
          </cell>
          <cell r="D111" t="str">
            <v>t</v>
          </cell>
          <cell r="E111" t="str">
            <v>93,25</v>
          </cell>
          <cell r="F111">
            <v>69.074074074074076</v>
          </cell>
        </row>
        <row r="112">
          <cell r="B112">
            <v>40844</v>
          </cell>
          <cell r="C112" t="str">
            <v>CBUQ (camada pronta - capa) inclusive fornecimento e transporte comercial do CAP, exclusive transporte da massa</v>
          </cell>
          <cell r="D112" t="str">
            <v>t</v>
          </cell>
          <cell r="E112" t="str">
            <v>218,40</v>
          </cell>
          <cell r="F112">
            <v>161.77777777777777</v>
          </cell>
        </row>
        <row r="113">
          <cell r="B113">
            <v>41112</v>
          </cell>
          <cell r="C113" t="str">
            <v>CBUQ (camada pronta Faixa "B" para revestimento) exclusive fornecimento do CAP e transp. de todos os materiais</v>
          </cell>
          <cell r="D113" t="str">
            <v>t</v>
          </cell>
          <cell r="E113" t="str">
            <v>87,16</v>
          </cell>
          <cell r="F113">
            <v>64.562962962962956</v>
          </cell>
        </row>
        <row r="114">
          <cell r="B114">
            <v>40878</v>
          </cell>
          <cell r="C114" t="str">
            <v>CBUQ (camada pronta-faixa"C") exclusive fornecimento.do CAP e transporte de todos os materiais</v>
          </cell>
          <cell r="D114" t="str">
            <v>t</v>
          </cell>
          <cell r="E114" t="str">
            <v>93,51</v>
          </cell>
          <cell r="F114">
            <v>69.266666666666666</v>
          </cell>
        </row>
        <row r="115">
          <cell r="B115">
            <v>40845</v>
          </cell>
          <cell r="C115" t="str">
            <v>CBUQ (massa asfáltica) exclusive fornecimento e transporte comercial do
CAP</v>
          </cell>
          <cell r="D115" t="str">
            <v>t</v>
          </cell>
          <cell r="E115" t="str">
            <v>72,40</v>
          </cell>
          <cell r="F115">
            <v>53.629629629629633</v>
          </cell>
        </row>
        <row r="116">
          <cell r="B116">
            <v>40846</v>
          </cell>
          <cell r="C116" t="str">
            <v>CBUQ (massa asfáltica) inclusive fornecimento e transporte comercial do
CAP</v>
          </cell>
          <cell r="D116" t="str">
            <v>t</v>
          </cell>
          <cell r="E116" t="str">
            <v>197,70</v>
          </cell>
          <cell r="F116">
            <v>146.44444444444443</v>
          </cell>
        </row>
        <row r="117">
          <cell r="B117">
            <v>40879</v>
          </cell>
          <cell r="C117" t="str">
            <v>CBUQ (massa asfáltica-faixa"C") exclusive fornecimento CAP e transporte de todos os materiais</v>
          </cell>
          <cell r="D117" t="str">
            <v>t</v>
          </cell>
          <cell r="E117" t="str">
            <v>72,81</v>
          </cell>
          <cell r="F117">
            <v>53.93333333333333</v>
          </cell>
        </row>
        <row r="118">
          <cell r="B118">
            <v>40877</v>
          </cell>
          <cell r="C118" t="str">
            <v>CBUQ (massa fina - faixa"D") exclusive fornecimento do CAP e transp.de todos os materiais</v>
          </cell>
          <cell r="D118" t="str">
            <v>t</v>
          </cell>
          <cell r="E118" t="str">
            <v>101,91</v>
          </cell>
          <cell r="F118">
            <v>75.48888888888888</v>
          </cell>
        </row>
        <row r="119">
          <cell r="B119">
            <v>40867</v>
          </cell>
          <cell r="C119" t="str">
            <v>Demolição e remoção de pavimento asfáltico</v>
          </cell>
          <cell r="D119" t="str">
            <v>M2</v>
          </cell>
          <cell r="E119" t="str">
            <v>2,09</v>
          </cell>
          <cell r="F119">
            <v>1.5481481481481481</v>
          </cell>
        </row>
        <row r="120">
          <cell r="B120">
            <v>40763</v>
          </cell>
          <cell r="C120" t="str">
            <v>Escarificação de base H -&gt; 0,10m e capa asfáltica</v>
          </cell>
          <cell r="D120" t="str">
            <v>M2</v>
          </cell>
          <cell r="E120" t="str">
            <v>0,68</v>
          </cell>
          <cell r="F120">
            <v>0.50370370370370365</v>
          </cell>
        </row>
        <row r="121">
          <cell r="B121">
            <v>40765</v>
          </cell>
          <cell r="C121" t="str">
            <v>Escarificação e compactação de base (100% P.I.) H-&gt;0,20m</v>
          </cell>
          <cell r="D121" t="str">
            <v>M2</v>
          </cell>
          <cell r="E121" t="str">
            <v>4,83</v>
          </cell>
          <cell r="F121">
            <v>3.5777777777777775</v>
          </cell>
        </row>
        <row r="122">
          <cell r="B122">
            <v>40757</v>
          </cell>
          <cell r="C122" t="str">
            <v>Estabilização granulométrica de solo s/ mistura 100% P.I.</v>
          </cell>
          <cell r="D122" t="str">
            <v>M3</v>
          </cell>
          <cell r="E122" t="str">
            <v>14,82</v>
          </cell>
          <cell r="F122">
            <v>10.977777777777778</v>
          </cell>
        </row>
        <row r="123">
          <cell r="B123">
            <v>40758</v>
          </cell>
          <cell r="C123" t="str">
            <v>Estabilização granulométrica de solo s/ mistura 100% P.M.</v>
          </cell>
          <cell r="D123" t="str">
            <v>M3</v>
          </cell>
          <cell r="E123" t="str">
            <v>15,97</v>
          </cell>
          <cell r="F123">
            <v>11.829629629629629</v>
          </cell>
        </row>
        <row r="124">
          <cell r="B124">
            <v>40761</v>
          </cell>
          <cell r="C124" t="str">
            <v>Estabilização granulométrica de solos c/ mistura de areia na pista 100% P.M. (80%, 20%) exclusive transporte</v>
          </cell>
          <cell r="D124" t="str">
            <v>M3</v>
          </cell>
          <cell r="E124" t="str">
            <v>35,23</v>
          </cell>
          <cell r="F124">
            <v>26.096296296296291</v>
          </cell>
        </row>
        <row r="125">
          <cell r="B125">
            <v>40759</v>
          </cell>
          <cell r="C125" t="str">
            <v>Estabilização granulométrica de solos c/ mistura na pista 100 % P.I.</v>
          </cell>
          <cell r="D125" t="str">
            <v>M3</v>
          </cell>
          <cell r="E125" t="str">
            <v>16,26</v>
          </cell>
          <cell r="F125">
            <v>12.044444444444444</v>
          </cell>
        </row>
        <row r="126">
          <cell r="B126">
            <v>40760</v>
          </cell>
          <cell r="C126" t="str">
            <v>Estabilização granulométrica de solos c/ mistura na pista 100%  P.M.</v>
          </cell>
          <cell r="D126" t="str">
            <v>M3</v>
          </cell>
          <cell r="E126" t="str">
            <v>16,69</v>
          </cell>
          <cell r="F126">
            <v>12.362962962962962</v>
          </cell>
        </row>
        <row r="127">
          <cell r="B127">
            <v>41069</v>
          </cell>
          <cell r="C127" t="str">
            <v>Fresagem de pavimento asfáltico a frio, esp. até 15cm, exclusive transporte de materiais</v>
          </cell>
          <cell r="D127" t="str">
            <v>M2</v>
          </cell>
          <cell r="E127" t="str">
            <v>7,14</v>
          </cell>
          <cell r="F127">
            <v>5.2888888888888879</v>
          </cell>
        </row>
        <row r="128">
          <cell r="B128">
            <v>40985</v>
          </cell>
          <cell r="C128" t="str">
            <v>Fresagem de pavimento asfáltico a frio, esp-&gt;5cm, exclusive transporte de materiais</v>
          </cell>
          <cell r="D128" t="str">
            <v>M2</v>
          </cell>
          <cell r="E128" t="str">
            <v>6,19</v>
          </cell>
          <cell r="F128">
            <v>4.5851851851851855</v>
          </cell>
        </row>
        <row r="129">
          <cell r="B129">
            <v>40868</v>
          </cell>
          <cell r="C129" t="str">
            <v>Fresagem de pavimento asfáltico a frio, esp.-&gt;5cm inclusive transporte do material</v>
          </cell>
          <cell r="D129" t="str">
            <v>M2</v>
          </cell>
          <cell r="E129" t="str">
            <v>9,34</v>
          </cell>
          <cell r="F129">
            <v>6.9185185185185176</v>
          </cell>
        </row>
        <row r="130">
          <cell r="B130">
            <v>40816</v>
          </cell>
          <cell r="C130" t="str">
            <v>Imprimação exclusive fornecimento e transporte comercial do material betuminoso</v>
          </cell>
          <cell r="D130" t="str">
            <v>M2</v>
          </cell>
          <cell r="E130" t="str">
            <v>0,66</v>
          </cell>
          <cell r="F130">
            <v>0.48888888888888887</v>
          </cell>
        </row>
        <row r="131">
          <cell r="B131">
            <v>40817</v>
          </cell>
          <cell r="C131" t="str">
            <v>Imprimação inclusive fornecimento e transporte comercial do material betuminoso</v>
          </cell>
          <cell r="D131" t="str">
            <v>M2</v>
          </cell>
          <cell r="E131" t="str">
            <v>3,69</v>
          </cell>
          <cell r="F131">
            <v>2.7333333333333329</v>
          </cell>
        </row>
        <row r="132">
          <cell r="B132">
            <v>40850</v>
          </cell>
          <cell r="C132" t="str">
            <v>Lama asfáltica (faixa I - ISSA) exclusive fornecimento e transporte comercial da emulsão</v>
          </cell>
          <cell r="D132" t="str">
            <v>M2</v>
          </cell>
          <cell r="E132" t="str">
            <v>1,20</v>
          </cell>
          <cell r="F132">
            <v>0.88888888888888884</v>
          </cell>
        </row>
        <row r="133">
          <cell r="B133">
            <v>40851</v>
          </cell>
          <cell r="C133" t="str">
            <v>Lama asfáltica (faixa I - ISSA) inclusive fornecimento e transporte comercial da emulsão</v>
          </cell>
          <cell r="D133" t="str">
            <v>M2</v>
          </cell>
          <cell r="E133" t="str">
            <v>2,10</v>
          </cell>
          <cell r="F133">
            <v>1.5555555555555556</v>
          </cell>
        </row>
        <row r="134">
          <cell r="B134">
            <v>40852</v>
          </cell>
          <cell r="C134" t="str">
            <v>Lama asfáltica (faixa II - ISSA) exclusive fornecimento e transporte comercial da emulsão</v>
          </cell>
          <cell r="D134" t="str">
            <v>M2</v>
          </cell>
          <cell r="E134" t="str">
            <v>1,32</v>
          </cell>
          <cell r="F134">
            <v>0.97777777777777775</v>
          </cell>
        </row>
        <row r="135">
          <cell r="B135">
            <v>40853</v>
          </cell>
          <cell r="C135" t="str">
            <v>Lama asfáltica (faixa II - ISSA) inclusive fornecimento e transporte comercial da emulsão</v>
          </cell>
          <cell r="D135" t="str">
            <v>M2</v>
          </cell>
          <cell r="E135" t="str">
            <v>2,74</v>
          </cell>
          <cell r="F135">
            <v>2.0296296296296297</v>
          </cell>
        </row>
        <row r="136">
          <cell r="B136">
            <v>40854</v>
          </cell>
          <cell r="C136" t="str">
            <v>Lama asfáltica (faixa III - ISSA) exclusive fornecimento e transporte comercial da emulsão</v>
          </cell>
          <cell r="D136" t="str">
            <v>M2</v>
          </cell>
          <cell r="E136" t="str">
            <v>1,40</v>
          </cell>
          <cell r="F136">
            <v>1.037037037037037</v>
          </cell>
        </row>
        <row r="137">
          <cell r="B137">
            <v>40855</v>
          </cell>
          <cell r="C137" t="str">
            <v>Lama asfáltica (faixa III - ISSA) inclusive fornecimento e transporte comercial da emulsão</v>
          </cell>
          <cell r="D137" t="str">
            <v>M2</v>
          </cell>
          <cell r="E137" t="str">
            <v>3,46</v>
          </cell>
          <cell r="F137">
            <v>2.5629629629629629</v>
          </cell>
        </row>
        <row r="138">
          <cell r="B138">
            <v>40856</v>
          </cell>
          <cell r="C138" t="str">
            <v>Lama asfáltica (faixa IV - ISSA) exclusive fornecimento e transporte comercial da emulsão</v>
          </cell>
          <cell r="D138" t="str">
            <v>M2</v>
          </cell>
          <cell r="E138" t="str">
            <v>1,67</v>
          </cell>
          <cell r="F138">
            <v>1.2370370370370369</v>
          </cell>
        </row>
        <row r="139">
          <cell r="B139">
            <v>40857</v>
          </cell>
          <cell r="C139" t="str">
            <v>Lama asfáltica (faixa IV - ISSA) inclusive fornecimento e transporte comercial da emulsão</v>
          </cell>
          <cell r="D139" t="str">
            <v>M2</v>
          </cell>
          <cell r="E139" t="str">
            <v>4,52</v>
          </cell>
          <cell r="F139">
            <v>3.3481481481481477</v>
          </cell>
        </row>
        <row r="140">
          <cell r="B140">
            <v>40894</v>
          </cell>
          <cell r="C140" t="str">
            <v>Meio fio (assentamento), inclusive caiação</v>
          </cell>
          <cell r="D140" t="str">
            <v>M</v>
          </cell>
          <cell r="E140" t="str">
            <v>26,04</v>
          </cell>
          <cell r="F140">
            <v>19.288888888888888</v>
          </cell>
        </row>
        <row r="141">
          <cell r="B141">
            <v>40895</v>
          </cell>
          <cell r="C141" t="str">
            <v>Meio fio (remoção e reassentamento),  inclusive caiação</v>
          </cell>
          <cell r="D141" t="str">
            <v>M</v>
          </cell>
          <cell r="E141" t="str">
            <v>46,21</v>
          </cell>
          <cell r="F141">
            <v>34.229629629629628</v>
          </cell>
        </row>
        <row r="142">
          <cell r="B142">
            <v>40869</v>
          </cell>
          <cell r="C142" t="str">
            <v>Micro revestimento asfáltico à frio exclusive fornecimento e transporte comercial do material betuminoso</v>
          </cell>
          <cell r="D142" t="str">
            <v>M2</v>
          </cell>
          <cell r="E142" t="str">
            <v>4,34</v>
          </cell>
          <cell r="F142">
            <v>3.2148148148148143</v>
          </cell>
        </row>
        <row r="143">
          <cell r="B143">
            <v>40881</v>
          </cell>
          <cell r="C143" t="str">
            <v>Micro revestimento asfáltico à frio exclusive fornecimento emulsão e transp. de todos os materiais</v>
          </cell>
          <cell r="D143" t="str">
            <v>M2</v>
          </cell>
          <cell r="E143" t="str">
            <v>5,34</v>
          </cell>
          <cell r="F143">
            <v>3.9555555555555553</v>
          </cell>
        </row>
        <row r="144">
          <cell r="B144">
            <v>40870</v>
          </cell>
          <cell r="C144" t="str">
            <v>Micro revestimento asfáltico à frio inclusive fornecimento e transporte comercial do material betuminoso</v>
          </cell>
          <cell r="D144" t="str">
            <v>M2</v>
          </cell>
          <cell r="E144" t="str">
            <v>8,72</v>
          </cell>
          <cell r="F144">
            <v>6.4592592592592597</v>
          </cell>
        </row>
        <row r="145">
          <cell r="B145">
            <v>40860</v>
          </cell>
          <cell r="C145" t="str">
            <v>Obturação de buracos c/ CBUQ exclusive fornecimento e transporte comercial dos materiais betuminosos</v>
          </cell>
          <cell r="D145" t="str">
            <v>M2</v>
          </cell>
          <cell r="E145" t="str">
            <v>35,82</v>
          </cell>
          <cell r="F145">
            <v>26.533333333333331</v>
          </cell>
        </row>
        <row r="146">
          <cell r="B146">
            <v>40864</v>
          </cell>
          <cell r="C146" t="str">
            <v>Obturação de buracos c/ CBUQ exclusive fornecimento e transporte dos materiais betuminosos</v>
          </cell>
          <cell r="D146" t="str">
            <v>t</v>
          </cell>
          <cell r="E146" t="str">
            <v>367,61</v>
          </cell>
          <cell r="F146">
            <v>272.30370370370372</v>
          </cell>
        </row>
        <row r="147">
          <cell r="B147">
            <v>40861</v>
          </cell>
          <cell r="C147" t="str">
            <v>Obturação de buracos c/ CBUQ inclusive fornecimento e transporte comercial dos materiais betuminosos</v>
          </cell>
          <cell r="D147" t="str">
            <v>M2</v>
          </cell>
          <cell r="E147" t="str">
            <v>51,84</v>
          </cell>
          <cell r="F147">
            <v>38.4</v>
          </cell>
        </row>
        <row r="148">
          <cell r="B148">
            <v>40865</v>
          </cell>
          <cell r="C148" t="str">
            <v>Obturação de buracos c/ CBUQ inclusive fornecimento e transporte dos materiais betuminosos</v>
          </cell>
          <cell r="D148" t="str">
            <v>t</v>
          </cell>
          <cell r="E148" t="str">
            <v>514,08</v>
          </cell>
          <cell r="F148">
            <v>380.8</v>
          </cell>
        </row>
        <row r="149">
          <cell r="B149">
            <v>40880</v>
          </cell>
          <cell r="C149" t="str">
            <v>Obturação de buracos c/ CBUQ-faixa "C", exclusive forn.do CAP e transporte de todos os materiais</v>
          </cell>
          <cell r="D149" t="str">
            <v>M2</v>
          </cell>
          <cell r="E149" t="str">
            <v>39,27</v>
          </cell>
          <cell r="F149">
            <v>29.088888888888889</v>
          </cell>
        </row>
        <row r="150">
          <cell r="B150">
            <v>40858</v>
          </cell>
          <cell r="C150" t="str">
            <v>Obturação de buracos c/ PMF exclusive fornecimento e transporte comercial da emulsão</v>
          </cell>
          <cell r="D150" t="str">
            <v>M2</v>
          </cell>
          <cell r="E150" t="str">
            <v>32,52</v>
          </cell>
          <cell r="F150">
            <v>24.088888888888889</v>
          </cell>
        </row>
        <row r="151">
          <cell r="B151">
            <v>40862</v>
          </cell>
          <cell r="C151" t="str">
            <v>Obturação de buracos c/ PMF exclusive fornecimento e transporte dos materiais betuminosos</v>
          </cell>
          <cell r="D151" t="str">
            <v>t</v>
          </cell>
          <cell r="E151" t="str">
            <v>333,18</v>
          </cell>
          <cell r="F151">
            <v>246.79999999999998</v>
          </cell>
        </row>
        <row r="152">
          <cell r="B152">
            <v>40859</v>
          </cell>
          <cell r="C152" t="str">
            <v>Obturação de buracos c/ PMF inclusive fornecimento e transporte comercial da emulsão</v>
          </cell>
          <cell r="D152" t="str">
            <v>M2</v>
          </cell>
          <cell r="E152" t="str">
            <v>47,45</v>
          </cell>
          <cell r="F152">
            <v>35.148148148148145</v>
          </cell>
        </row>
        <row r="153">
          <cell r="B153">
            <v>40863</v>
          </cell>
          <cell r="C153" t="str">
            <v>Obturação de buracos c/ PMF inclusive fornecimento e transporte dos materiais betuminosos</v>
          </cell>
          <cell r="D153" t="str">
            <v>t</v>
          </cell>
          <cell r="E153" t="str">
            <v>491,49</v>
          </cell>
          <cell r="F153">
            <v>364.06666666666666</v>
          </cell>
        </row>
        <row r="154">
          <cell r="B154">
            <v>40883</v>
          </cell>
          <cell r="C154" t="str">
            <v>Pavimentação com blocos de concreto  (35 MPa), esp.-&gt; 06 cm, sobre colchão areia esp.-&gt; 5 cm, inclusive fornecimento e transporte dos blocos e areia</v>
          </cell>
          <cell r="D154" t="str">
            <v>M2</v>
          </cell>
          <cell r="E154" t="str">
            <v>74,27</v>
          </cell>
          <cell r="F154">
            <v>55.014814814814805</v>
          </cell>
        </row>
        <row r="155">
          <cell r="B155">
            <v>40885</v>
          </cell>
          <cell r="C155" t="str">
            <v>Pavimentação com blocos de concreto (35 MPa), esp. -&gt; 10 cm, sobre colchão areia esp.-&gt; 5cm, inclusive fornecimento e transporte dos blocos e areia</v>
          </cell>
          <cell r="D155" t="str">
            <v>M2</v>
          </cell>
          <cell r="E155" t="str">
            <v>98,44</v>
          </cell>
          <cell r="F155">
            <v>72.918518518518511</v>
          </cell>
        </row>
        <row r="156">
          <cell r="B156">
            <v>40897</v>
          </cell>
          <cell r="C156" t="str">
            <v>Pavimentação com blocos de concreto (35 MPa), esp.-&gt; 06cm, sobre colchão areia esp.-&gt;5cm, inclusive fornecim. do bloco e areia, exclus. transp.materiais</v>
          </cell>
          <cell r="D156" t="str">
            <v>M2</v>
          </cell>
          <cell r="E156" t="str">
            <v>74,27</v>
          </cell>
          <cell r="F156">
            <v>55.014814814814805</v>
          </cell>
        </row>
        <row r="157">
          <cell r="B157">
            <v>40884</v>
          </cell>
          <cell r="C157" t="str">
            <v>Pavimentação com blocos de concreto (35 MPa), esp.-&gt; 08 cm, colchão areia esp.-&gt; 5cm, inclusive fornecimento e transporte dos blocos e areia</v>
          </cell>
          <cell r="D157" t="str">
            <v>M2</v>
          </cell>
          <cell r="E157" t="str">
            <v>82,74</v>
          </cell>
          <cell r="F157">
            <v>61.288888888888884</v>
          </cell>
        </row>
        <row r="158">
          <cell r="B158">
            <v>40898</v>
          </cell>
          <cell r="C158" t="str">
            <v>Pavimentação com blocos de concreto (35 MPa) esp.-&gt;08 cm,colchão areia esp.-&gt;5cm, inclusive fornecim. do bloco e areia, exclusive transp. blocos e areia</v>
          </cell>
          <cell r="D158" t="str">
            <v>M2</v>
          </cell>
          <cell r="E158" t="str">
            <v>82,74</v>
          </cell>
          <cell r="F158">
            <v>61.288888888888884</v>
          </cell>
        </row>
        <row r="159">
          <cell r="B159">
            <v>40896</v>
          </cell>
          <cell r="C159" t="str">
            <v>Pavimentação com blocos de concreto (35MPa), esp.-&gt;10 cm, sobre colchão de areia esp.-&gt;5cm, inclusive fornecim. do bloco e areia , exclusive transportes</v>
          </cell>
          <cell r="D159" t="str">
            <v>M2</v>
          </cell>
          <cell r="E159" t="str">
            <v>98,44</v>
          </cell>
          <cell r="F159">
            <v>72.918518518518511</v>
          </cell>
        </row>
        <row r="160">
          <cell r="B160">
            <v>40886</v>
          </cell>
          <cell r="C160" t="str">
            <v>Pavimentação com paralelepípedo, sobre colchão areia esp.-&gt; 5cm, inclus. fornecimento e transport. da areia, exclus. fornecim. e transp. paralelepípedo</v>
          </cell>
          <cell r="D160" t="str">
            <v>M2</v>
          </cell>
          <cell r="E160" t="str">
            <v>35,30</v>
          </cell>
          <cell r="F160">
            <v>26.148148148148145</v>
          </cell>
        </row>
        <row r="161">
          <cell r="B161">
            <v>40887</v>
          </cell>
          <cell r="C161" t="str">
            <v>Pavimentação com paralelepípedo, sobre colchão areia esp.-&gt; 5cm, inclusive fornecimento e transporte do paralelepípedo e areia</v>
          </cell>
          <cell r="D161" t="str">
            <v>M2</v>
          </cell>
          <cell r="E161" t="str">
            <v>65,67</v>
          </cell>
          <cell r="F161">
            <v>48.644444444444446</v>
          </cell>
        </row>
        <row r="162">
          <cell r="B162">
            <v>40888</v>
          </cell>
          <cell r="C162" t="str">
            <v>Pavimentação com paralelepípedo, sobre colchão pó de pedra esp.-&gt; 5cm, inclusive fornecimento e transporte do paralelepípedo e pó de pedra</v>
          </cell>
          <cell r="D162" t="str">
            <v>M2</v>
          </cell>
          <cell r="E162" t="str">
            <v>64,84</v>
          </cell>
          <cell r="F162">
            <v>48.029629629629632</v>
          </cell>
        </row>
        <row r="163">
          <cell r="B163">
            <v>40889</v>
          </cell>
          <cell r="C163" t="str">
            <v>Pavimentação com pedra portuguesa, inclusive fornecimento e transporte da pedra portuguesa, cimento e areia</v>
          </cell>
          <cell r="D163" t="str">
            <v>M2</v>
          </cell>
          <cell r="E163" t="str">
            <v>105,44</v>
          </cell>
          <cell r="F163">
            <v>78.103703703703701</v>
          </cell>
        </row>
        <row r="164">
          <cell r="B164">
            <v>40818</v>
          </cell>
          <cell r="C164" t="str">
            <v>Pintura de ligação exclusive fornecimento e transporte comercial do material betuminoso</v>
          </cell>
          <cell r="D164" t="str">
            <v>M2</v>
          </cell>
          <cell r="E164" t="str">
            <v>0,54</v>
          </cell>
          <cell r="F164">
            <v>0.4</v>
          </cell>
        </row>
        <row r="165">
          <cell r="B165">
            <v>40819</v>
          </cell>
          <cell r="C165" t="str">
            <v>Pintura de ligação inclusive fornecimento e transporte comercial do material betuminoso</v>
          </cell>
          <cell r="D165" t="str">
            <v>M2</v>
          </cell>
          <cell r="E165" t="str">
            <v>1,56</v>
          </cell>
          <cell r="F165">
            <v>1.1555555555555554</v>
          </cell>
        </row>
        <row r="166">
          <cell r="B166">
            <v>40872</v>
          </cell>
          <cell r="C166" t="str">
            <v>PMF camada pronta exclusive fornecimento  e transporte comercial da emulsão</v>
          </cell>
          <cell r="D166" t="str">
            <v>t</v>
          </cell>
          <cell r="E166" t="str">
            <v>56,52</v>
          </cell>
          <cell r="F166">
            <v>41.866666666666667</v>
          </cell>
        </row>
        <row r="167">
          <cell r="B167">
            <v>40836</v>
          </cell>
          <cell r="C167" t="str">
            <v>PMF (massa asfáltica) exclusive fornecimento e transporte comercial da emulsão</v>
          </cell>
          <cell r="D167" t="str">
            <v>t</v>
          </cell>
          <cell r="E167" t="str">
            <v>37,96</v>
          </cell>
          <cell r="F167">
            <v>28.118518518518517</v>
          </cell>
        </row>
        <row r="168">
          <cell r="B168">
            <v>40837</v>
          </cell>
          <cell r="C168" t="str">
            <v>PMF (massa asfáltica) inclusive fornecimento e transporte comercial da emulsão</v>
          </cell>
          <cell r="D168" t="str">
            <v>t</v>
          </cell>
          <cell r="E168" t="str">
            <v>175,12</v>
          </cell>
          <cell r="F168">
            <v>129.71851851851852</v>
          </cell>
        </row>
        <row r="169">
          <cell r="B169">
            <v>41076</v>
          </cell>
          <cell r="C169" t="str">
            <v>Pó de pedra, fornecimento</v>
          </cell>
          <cell r="D169" t="str">
            <v>M3</v>
          </cell>
          <cell r="E169" t="str">
            <v>46,12</v>
          </cell>
          <cell r="F169">
            <v>34.162962962962958</v>
          </cell>
        </row>
        <row r="170">
          <cell r="B170">
            <v>41556</v>
          </cell>
          <cell r="C170" t="str">
            <v>Pó de pedra, fornecimento e espalhamento</v>
          </cell>
          <cell r="D170" t="str">
            <v>M3</v>
          </cell>
          <cell r="E170" t="str">
            <v>49,62</v>
          </cell>
          <cell r="F170">
            <v>36.755555555555553</v>
          </cell>
        </row>
        <row r="171">
          <cell r="B171">
            <v>40720</v>
          </cell>
          <cell r="C171" t="str">
            <v>Produção de brita no canteiro</v>
          </cell>
          <cell r="D171" t="str">
            <v>M3</v>
          </cell>
          <cell r="E171" t="str">
            <v>65,83</v>
          </cell>
          <cell r="F171">
            <v>48.762962962962959</v>
          </cell>
        </row>
        <row r="172">
          <cell r="B172">
            <v>41070</v>
          </cell>
          <cell r="C172" t="str">
            <v>Reciclagem de pavimento (base) c/ adição de 20% de brita1, 10% de brita 0 e 2% de cimento, inclusive fornecimento e transportes dos materiais</v>
          </cell>
          <cell r="D172" t="str">
            <v>M3</v>
          </cell>
          <cell r="E172" t="str">
            <v>82,40</v>
          </cell>
          <cell r="F172">
            <v>61.037037037037038</v>
          </cell>
        </row>
        <row r="173">
          <cell r="B173">
            <v>41134</v>
          </cell>
          <cell r="C173" t="str">
            <v>Reciclagem de pavimento (base) c/ adição de 20% de brita1, 10% de brita0 e 2% de cimento, inclusive fornecimento e transportes  dos materiais</v>
          </cell>
          <cell r="D173" t="str">
            <v>M3</v>
          </cell>
          <cell r="E173" t="str">
            <v>81,87</v>
          </cell>
          <cell r="F173">
            <v>60.644444444444446</v>
          </cell>
        </row>
        <row r="174">
          <cell r="B174">
            <v>40984</v>
          </cell>
          <cell r="C174" t="str">
            <v>Reciclagem de pavimento (Base existente + CBUQ) sem adição de materiais</v>
          </cell>
          <cell r="D174" t="str">
            <v>M3</v>
          </cell>
          <cell r="E174" t="str">
            <v>34,18</v>
          </cell>
          <cell r="F174">
            <v>25.318518518518516</v>
          </cell>
        </row>
        <row r="175">
          <cell r="B175">
            <v>41330</v>
          </cell>
          <cell r="C175" t="str">
            <v>Reciclagem de pavimento (base existente + T.S.D.) c/ adição de 3% de cimento e 15% de brita, inclusive fornecimento e transporte  dos materiais</v>
          </cell>
          <cell r="D175" t="str">
            <v>M3</v>
          </cell>
          <cell r="E175" t="str">
            <v>71,21</v>
          </cell>
          <cell r="F175">
            <v>52.74814814814814</v>
          </cell>
        </row>
        <row r="176">
          <cell r="B176">
            <v>41356</v>
          </cell>
          <cell r="C176" t="str">
            <v>Reciclagem de pavimento (Base existente + T.S.D.) c/ adição de 30% de brita, inclusive fornecimento e transporte da brita</v>
          </cell>
          <cell r="D176" t="str">
            <v>M3</v>
          </cell>
          <cell r="E176" t="str">
            <v>71,10</v>
          </cell>
          <cell r="F176">
            <v>52.666666666666657</v>
          </cell>
        </row>
        <row r="177">
          <cell r="B177">
            <v>40774</v>
          </cell>
          <cell r="C177" t="str">
            <v>Reciclagem de pavimento (Base existente + T.S.D.) c/ adição de 30% de brita, inclusive fornecimento, exclusive transporte da brita</v>
          </cell>
          <cell r="D177" t="str">
            <v>M3</v>
          </cell>
          <cell r="E177" t="str">
            <v>71,10</v>
          </cell>
          <cell r="F177">
            <v>52.666666666666657</v>
          </cell>
        </row>
        <row r="178">
          <cell r="B178">
            <v>40768</v>
          </cell>
          <cell r="C178" t="str">
            <v>Reciclagem de pavimento (Base existente + T.S.D.) com adição de 20% de brita, inclusive fornecimento e transporte da brita.</v>
          </cell>
          <cell r="D178" t="str">
            <v>M3</v>
          </cell>
          <cell r="E178" t="str">
            <v>64,08</v>
          </cell>
          <cell r="F178">
            <v>47.466666666666661</v>
          </cell>
        </row>
        <row r="179">
          <cell r="B179">
            <v>40767</v>
          </cell>
          <cell r="C179" t="str">
            <v>Reciclagem de pavimento (Base existente + T.S.D.) com adição de 3% de cimento, inclusive fornecimento e tarnsporte do cimento</v>
          </cell>
          <cell r="D179" t="str">
            <v>M3</v>
          </cell>
          <cell r="E179" t="str">
            <v>75,01</v>
          </cell>
          <cell r="F179">
            <v>55.562962962962963</v>
          </cell>
        </row>
        <row r="180">
          <cell r="B180">
            <v>40769</v>
          </cell>
          <cell r="C180" t="str">
            <v>Reciclagem de pavimento (Base existente + T.S.D.) com adição de 40% de brita, inclusive fornecimento e transporte da brita.</v>
          </cell>
          <cell r="D180" t="str">
            <v>M3</v>
          </cell>
          <cell r="E180" t="str">
            <v>78,13</v>
          </cell>
          <cell r="F180">
            <v>57.874074074074066</v>
          </cell>
        </row>
        <row r="181">
          <cell r="B181">
            <v>40766</v>
          </cell>
          <cell r="C181" t="str">
            <v>Reciclagem de pavimento (Base existente + T.S.D.) sem adição de materiais</v>
          </cell>
          <cell r="D181" t="str">
            <v>M3</v>
          </cell>
          <cell r="E181" t="str">
            <v>37,30</v>
          </cell>
          <cell r="F181">
            <v>27.629629629629626</v>
          </cell>
        </row>
        <row r="182">
          <cell r="B182">
            <v>40771</v>
          </cell>
          <cell r="C182" t="str">
            <v>Reciclagem de pavimento (Base existente+TSD) com adição de Ligante
Betuminoso, inclusive fornecimento e transporte da emulsão</v>
          </cell>
          <cell r="D182" t="str">
            <v>M3</v>
          </cell>
          <cell r="E182" t="str">
            <v>150,05</v>
          </cell>
          <cell r="F182">
            <v>111.14814814814815</v>
          </cell>
        </row>
        <row r="183">
          <cell r="B183">
            <v>40773</v>
          </cell>
          <cell r="C183" t="str">
            <v>Reciclagem de pavimento com adição de 2% de cimento, inclusive fornecimento e transporte do cimento</v>
          </cell>
          <cell r="D183" t="str">
            <v>M3</v>
          </cell>
          <cell r="E183" t="str">
            <v>62,32</v>
          </cell>
          <cell r="F183">
            <v>46.162962962962958</v>
          </cell>
        </row>
        <row r="184">
          <cell r="B184">
            <v>40775</v>
          </cell>
          <cell r="C184" t="str">
            <v>Reciclagem de pavimento(Base existente + T.S.D.) com adição de 40% de brita, inclusive fornecimento, exclusive transporte da brita</v>
          </cell>
          <cell r="D184" t="str">
            <v>M3</v>
          </cell>
          <cell r="E184" t="str">
            <v>78,13</v>
          </cell>
          <cell r="F184">
            <v>57.874074074074066</v>
          </cell>
        </row>
        <row r="185">
          <cell r="B185">
            <v>40762</v>
          </cell>
          <cell r="C185" t="str">
            <v>Recuperação de base de acostamento exclusive transporte do material
(solo)</v>
          </cell>
          <cell r="D185" t="str">
            <v>M2</v>
          </cell>
          <cell r="E185" t="str">
            <v>4,95</v>
          </cell>
          <cell r="F185">
            <v>3.6666666666666665</v>
          </cell>
        </row>
        <row r="186">
          <cell r="B186">
            <v>40804</v>
          </cell>
          <cell r="C186" t="str">
            <v>Recuperação de base de acostamentos, inclusive fornecimento e transporte da brita</v>
          </cell>
          <cell r="D186" t="str">
            <v>M2</v>
          </cell>
          <cell r="E186" t="str">
            <v>8,72</v>
          </cell>
          <cell r="F186">
            <v>6.4592592592592597</v>
          </cell>
        </row>
        <row r="187">
          <cell r="B187">
            <v>40811</v>
          </cell>
          <cell r="C187" t="str">
            <v>Reestabilização da base com adição de 50% de brita, inclusive fonecimento, exclusive transporte da brita</v>
          </cell>
          <cell r="D187" t="str">
            <v>M3</v>
          </cell>
          <cell r="E187" t="str">
            <v>51,08</v>
          </cell>
          <cell r="F187">
            <v>37.837037037037035</v>
          </cell>
        </row>
        <row r="188">
          <cell r="B188">
            <v>42211</v>
          </cell>
          <cell r="C188" t="str">
            <v>Reestabilização de base com adição de 50% de brita, inclusive fornecimento e transporte da brita</v>
          </cell>
          <cell r="D188" t="str">
            <v>M3</v>
          </cell>
          <cell r="E188" t="str">
            <v>51,08</v>
          </cell>
          <cell r="F188">
            <v>37.837037037037035</v>
          </cell>
        </row>
        <row r="189">
          <cell r="B189">
            <v>40756</v>
          </cell>
          <cell r="C189" t="str">
            <v>Reforço do sub leito 100% P.I.</v>
          </cell>
          <cell r="D189" t="str">
            <v>M3</v>
          </cell>
          <cell r="E189" t="str">
            <v>13,25</v>
          </cell>
          <cell r="F189">
            <v>9.8148148148148149</v>
          </cell>
        </row>
        <row r="190">
          <cell r="B190">
            <v>40753</v>
          </cell>
          <cell r="C190" t="str">
            <v>Regularização e compactação do sub-leito (100% P.I.) H -&gt; 0,15 m</v>
          </cell>
          <cell r="D190" t="str">
            <v>M2</v>
          </cell>
          <cell r="E190" t="str">
            <v>2,95</v>
          </cell>
          <cell r="F190">
            <v>2.1851851851851851</v>
          </cell>
        </row>
        <row r="191">
          <cell r="B191">
            <v>40754</v>
          </cell>
          <cell r="C191" t="str">
            <v>Regularização e compactação do sub-leito (100% P.I.) H -&gt; 0,20 m</v>
          </cell>
          <cell r="D191" t="str">
            <v>M2</v>
          </cell>
          <cell r="E191" t="str">
            <v>3,94</v>
          </cell>
          <cell r="F191">
            <v>2.9185185185185181</v>
          </cell>
        </row>
        <row r="192">
          <cell r="B192">
            <v>40751</v>
          </cell>
          <cell r="C192" t="str">
            <v>Regularização e compactação do sub-leito (100% P.N.) H -&gt; 0,15m</v>
          </cell>
          <cell r="D192" t="str">
            <v>M2</v>
          </cell>
          <cell r="E192" t="str">
            <v>2,65</v>
          </cell>
          <cell r="F192">
            <v>1.9629629629629628</v>
          </cell>
        </row>
        <row r="193">
          <cell r="B193">
            <v>40752</v>
          </cell>
          <cell r="C193" t="str">
            <v>Regularização e compactação do sub-leito (100% P.N.) H -&gt; 0,20 m</v>
          </cell>
          <cell r="D193" t="str">
            <v>M2</v>
          </cell>
          <cell r="E193" t="str">
            <v>3,55</v>
          </cell>
          <cell r="F193">
            <v>2.6296296296296293</v>
          </cell>
        </row>
        <row r="194">
          <cell r="B194">
            <v>40866</v>
          </cell>
          <cell r="C194" t="str">
            <v>Remoção de capa asfáltica em TSS, TSD, ou TST exclusive transporte</v>
          </cell>
          <cell r="D194" t="str">
            <v>M2</v>
          </cell>
          <cell r="E194" t="str">
            <v>0,68</v>
          </cell>
          <cell r="F194">
            <v>0.50370370370370365</v>
          </cell>
        </row>
        <row r="195">
          <cell r="B195">
            <v>40893</v>
          </cell>
          <cell r="C195" t="str">
            <v>Remoção de meio fio</v>
          </cell>
          <cell r="D195" t="str">
            <v>M</v>
          </cell>
          <cell r="E195" t="str">
            <v>20,16</v>
          </cell>
          <cell r="F195">
            <v>14.933333333333332</v>
          </cell>
        </row>
        <row r="196">
          <cell r="B196">
            <v>40891</v>
          </cell>
          <cell r="C196" t="str">
            <v>Remoção de pavimentação poliédrica</v>
          </cell>
          <cell r="D196" t="str">
            <v>M2</v>
          </cell>
          <cell r="E196" t="str">
            <v>16,07</v>
          </cell>
          <cell r="F196">
            <v>11.903703703703703</v>
          </cell>
        </row>
        <row r="197">
          <cell r="B197">
            <v>40890</v>
          </cell>
          <cell r="C197" t="str">
            <v>Remoção e reassentamento de blocos de concreto, inclusive perdas</v>
          </cell>
          <cell r="D197" t="str">
            <v>M2</v>
          </cell>
          <cell r="E197" t="str">
            <v>57,69</v>
          </cell>
          <cell r="F197">
            <v>42.733333333333327</v>
          </cell>
        </row>
        <row r="198">
          <cell r="B198">
            <v>40892</v>
          </cell>
          <cell r="C198" t="str">
            <v>Remoção e reassentamento de paralelepípedos, inclusive perdas, colchão de areia e transportes de areia e paralelepípedo</v>
          </cell>
          <cell r="D198" t="str">
            <v>M2</v>
          </cell>
          <cell r="E198" t="str">
            <v>54,43</v>
          </cell>
          <cell r="F198">
            <v>40.318518518518516</v>
          </cell>
        </row>
        <row r="199">
          <cell r="B199">
            <v>40749</v>
          </cell>
          <cell r="C199" t="str">
            <v>Revestimento em estradas vicinais (saibro)</v>
          </cell>
          <cell r="D199" t="str">
            <v>M2</v>
          </cell>
          <cell r="E199" t="str">
            <v>0,14</v>
          </cell>
          <cell r="F199">
            <v>0.1037037037037037</v>
          </cell>
        </row>
        <row r="200">
          <cell r="B200">
            <v>40750</v>
          </cell>
          <cell r="C200" t="str">
            <v>Revestimento primário, espalhamento e compactação (espessura até 0,15m)</v>
          </cell>
          <cell r="D200" t="str">
            <v>M2</v>
          </cell>
          <cell r="E200" t="str">
            <v>0,64</v>
          </cell>
          <cell r="F200">
            <v>0.47407407407407404</v>
          </cell>
        </row>
        <row r="201">
          <cell r="B201">
            <v>40792</v>
          </cell>
          <cell r="C201" t="str">
            <v>Sub-base c/ mistura de argila 30%, pó de pedra 30% e brita 40%, inclusive fornecimento e transporte do pó de pedra e da brita</v>
          </cell>
          <cell r="D201" t="str">
            <v>M3</v>
          </cell>
          <cell r="E201" t="str">
            <v>75,07</v>
          </cell>
          <cell r="F201">
            <v>55.607407407407401</v>
          </cell>
        </row>
        <row r="202">
          <cell r="B202">
            <v>40794</v>
          </cell>
          <cell r="C202" t="str">
            <v>Sub-base c/ mistura de solo 80% e areia 20%, inclusive transporte da areia</v>
          </cell>
          <cell r="D202" t="str">
            <v>M3</v>
          </cell>
          <cell r="E202" t="str">
            <v>34,88</v>
          </cell>
          <cell r="F202">
            <v>25.837037037037039</v>
          </cell>
        </row>
        <row r="203">
          <cell r="B203">
            <v>40796</v>
          </cell>
          <cell r="C203" t="str">
            <v>Sub-base com mistura de argila 70% e escória de aciaria 30%, inclusive fornecim. e transporte da escória, exceto fornecimento e transporte da argila</v>
          </cell>
          <cell r="D203" t="str">
            <v>M3</v>
          </cell>
          <cell r="E203" t="str">
            <v>33,57</v>
          </cell>
          <cell r="F203">
            <v>24.866666666666664</v>
          </cell>
        </row>
        <row r="204">
          <cell r="B204">
            <v>41098</v>
          </cell>
          <cell r="C204" t="str">
            <v>Sub-base com solo/escória na proporção 70:30, inclusive fornecimento da escória, exceto fornecimento do solo e transporte do solo e escória</v>
          </cell>
          <cell r="D204" t="str">
            <v>M3</v>
          </cell>
          <cell r="E204" t="str">
            <v>33,57</v>
          </cell>
          <cell r="F204">
            <v>24.866666666666664</v>
          </cell>
        </row>
        <row r="205">
          <cell r="B205">
            <v>40786</v>
          </cell>
          <cell r="C205" t="str">
            <v>Sub-base de brita graduada, inclusive fornecimento e transporte da brita</v>
          </cell>
          <cell r="D205" t="str">
            <v>M3</v>
          </cell>
          <cell r="E205" t="str">
            <v>81,13</v>
          </cell>
          <cell r="F205">
            <v>60.096296296296288</v>
          </cell>
        </row>
        <row r="206">
          <cell r="B206">
            <v>42675</v>
          </cell>
          <cell r="C206" t="str">
            <v>Sub-base de brita 1, inclusive fornecimento, exclusive transporte da brita</v>
          </cell>
          <cell r="D206" t="str">
            <v>M3</v>
          </cell>
          <cell r="E206" t="str">
            <v>98,76</v>
          </cell>
          <cell r="F206">
            <v>73.155555555555551</v>
          </cell>
        </row>
        <row r="207">
          <cell r="B207">
            <v>40802</v>
          </cell>
          <cell r="C207" t="str">
            <v>Sub-base de escória de aciaria, inclusive fornecimento e transporte da escória</v>
          </cell>
          <cell r="D207" t="str">
            <v>M3</v>
          </cell>
          <cell r="E207" t="str">
            <v>62,57</v>
          </cell>
          <cell r="F207">
            <v>46.348148148148148</v>
          </cell>
        </row>
        <row r="208">
          <cell r="B208">
            <v>41074</v>
          </cell>
          <cell r="C208" t="str">
            <v>Sub-base de solo brita, 50% em peso, inclusive fornecimento, exclusive transporte da brita</v>
          </cell>
          <cell r="D208" t="str">
            <v>M3</v>
          </cell>
          <cell r="E208" t="str">
            <v>51,28</v>
          </cell>
          <cell r="F208">
            <v>37.985185185185181</v>
          </cell>
        </row>
        <row r="209">
          <cell r="B209">
            <v>40776</v>
          </cell>
          <cell r="C209" t="str">
            <v>Sub-base solo brita, 20% em peso, inclusive fornecimento e transporte da brita.</v>
          </cell>
          <cell r="D209" t="str">
            <v>M3</v>
          </cell>
          <cell r="E209" t="str">
            <v>32,54</v>
          </cell>
          <cell r="F209">
            <v>24.103703703703701</v>
          </cell>
        </row>
        <row r="210">
          <cell r="B210">
            <v>40778</v>
          </cell>
          <cell r="C210" t="str">
            <v>Sub-base solo brita, 30% em peso, inclusive fornecimento e transporte da brita</v>
          </cell>
          <cell r="D210" t="str">
            <v>M3</v>
          </cell>
          <cell r="E210" t="str">
            <v>37,69</v>
          </cell>
          <cell r="F210">
            <v>27.918518518518514</v>
          </cell>
        </row>
        <row r="211">
          <cell r="B211">
            <v>40780</v>
          </cell>
          <cell r="C211" t="str">
            <v>Sub-base solo brita, 50% em peso, inclusive fornecimento e transporte da brita</v>
          </cell>
          <cell r="D211" t="str">
            <v>M3</v>
          </cell>
          <cell r="E211" t="str">
            <v>53,66</v>
          </cell>
          <cell r="F211">
            <v>39.74814814814814</v>
          </cell>
        </row>
        <row r="212">
          <cell r="B212">
            <v>40782</v>
          </cell>
          <cell r="C212" t="str">
            <v>Sub-base solo brita, 70% em peso, inclusive fornecimento e transporte da brita</v>
          </cell>
          <cell r="D212" t="str">
            <v>M3</v>
          </cell>
          <cell r="E212" t="str">
            <v>67,79</v>
          </cell>
          <cell r="F212">
            <v>50.214814814814815</v>
          </cell>
        </row>
        <row r="213">
          <cell r="B213">
            <v>40830</v>
          </cell>
          <cell r="C213" t="str">
            <v>T.S.B.D. com capa selante exclusive fornecimento e transporte comercial da emulsão, inclusive lavagem da brita e transporte da areia e brita</v>
          </cell>
          <cell r="D213" t="str">
            <v>M2</v>
          </cell>
          <cell r="E213" t="str">
            <v>6,19</v>
          </cell>
          <cell r="F213">
            <v>4.5851851851851855</v>
          </cell>
        </row>
        <row r="214">
          <cell r="B214">
            <v>40876</v>
          </cell>
          <cell r="C214" t="str">
            <v>T.S.B.D. com capa selante executado c/ Multidistribuidor excl. forn. e transp. comerciais emulsão e brita, inclus.fornec.areia/brita e  lavagem brita</v>
          </cell>
          <cell r="D214" t="str">
            <v>M2</v>
          </cell>
          <cell r="E214" t="str">
            <v>5,77</v>
          </cell>
          <cell r="F214">
            <v>4.2740740740740737</v>
          </cell>
        </row>
        <row r="215">
          <cell r="B215">
            <v>40873</v>
          </cell>
          <cell r="C215" t="str">
            <v>T.S.B.D. com capa selante, executado com Multidistribuidor exclusive forn. e transp. com. da emulsão, inclusive lavagem da brita</v>
          </cell>
          <cell r="D215" t="str">
            <v>M2</v>
          </cell>
          <cell r="E215" t="str">
            <v>5,35</v>
          </cell>
          <cell r="F215">
            <v>3.9629629629629624</v>
          </cell>
        </row>
        <row r="216">
          <cell r="B216">
            <v>41363</v>
          </cell>
          <cell r="C216" t="str">
            <v>T.S.B.D. com capa selante, executado com Multidistribuidor inclusive fornecimento e transporte da emulsão</v>
          </cell>
          <cell r="D216" t="str">
            <v>M2</v>
          </cell>
          <cell r="E216" t="str">
            <v>8,74</v>
          </cell>
          <cell r="F216">
            <v>6.4740740740740739</v>
          </cell>
        </row>
        <row r="217">
          <cell r="B217">
            <v>40831</v>
          </cell>
          <cell r="C217" t="str">
            <v>T.S.B.D. com capa selante inclusive fornecimento e transporte comercial da emulsão, inclusive lavagem da brita</v>
          </cell>
          <cell r="D217" t="str">
            <v>M2</v>
          </cell>
          <cell r="E217" t="str">
            <v>12,23</v>
          </cell>
          <cell r="F217">
            <v>9.0592592592592585</v>
          </cell>
        </row>
        <row r="218">
          <cell r="B218">
            <v>40827</v>
          </cell>
          <cell r="C218" t="str">
            <v>T.S.B.D. sem capa selante,  inclusive fornecimento e transporte comercial do material betuminoso e lavagem da brita</v>
          </cell>
          <cell r="D218" t="str">
            <v>M2</v>
          </cell>
          <cell r="E218" t="str">
            <v>7,92</v>
          </cell>
          <cell r="F218">
            <v>5.8666666666666663</v>
          </cell>
        </row>
        <row r="219">
          <cell r="B219">
            <v>40828</v>
          </cell>
          <cell r="C219" t="str">
            <v>T.S.B.D. sem capa selante exclusive fornecimento e transporte comercial da emulsão, inclusive lavagem da brita</v>
          </cell>
          <cell r="D219" t="str">
            <v>M2</v>
          </cell>
          <cell r="E219" t="str">
            <v>5,64</v>
          </cell>
          <cell r="F219">
            <v>4.1777777777777771</v>
          </cell>
        </row>
        <row r="220">
          <cell r="B220">
            <v>40875</v>
          </cell>
          <cell r="C220" t="str">
            <v>T.S.B.D. sem capa selante executado com Multidistribuidor excl. forn. da emulsão e transp. comerciais da emulsão e da brita, inclus. lavagem da brita</v>
          </cell>
          <cell r="D220" t="str">
            <v>M2</v>
          </cell>
          <cell r="E220" t="str">
            <v>5,65</v>
          </cell>
          <cell r="F220">
            <v>4.1851851851851851</v>
          </cell>
        </row>
        <row r="221">
          <cell r="B221">
            <v>40874</v>
          </cell>
          <cell r="C221" t="str">
            <v>T.S.B.D. sem capa selante, executado com Multidistribuidor exclusive fornec..e transp. comercial da emulsão, inclusive lavagem da brita</v>
          </cell>
          <cell r="D221" t="str">
            <v>M2</v>
          </cell>
          <cell r="E221" t="str">
            <v>5,95</v>
          </cell>
          <cell r="F221">
            <v>4.4074074074074074</v>
          </cell>
        </row>
        <row r="222">
          <cell r="B222">
            <v>40829</v>
          </cell>
          <cell r="C222" t="str">
            <v>T.S.B.D. sem capa selante inclusive fornecimento e transporte comercial da emulsão, inclusive lavagem da brita</v>
          </cell>
          <cell r="D222" t="str">
            <v>M2</v>
          </cell>
          <cell r="E222" t="str">
            <v>11,20</v>
          </cell>
          <cell r="F222">
            <v>8.2962962962962958</v>
          </cell>
        </row>
        <row r="223">
          <cell r="B223">
            <v>40824</v>
          </cell>
          <cell r="C223" t="str">
            <v>T.S.B.S. com capa selante exclusive fornecimento e transporte comercial da emulsão, inclusive lavagem da brita</v>
          </cell>
          <cell r="D223" t="str">
            <v>M2</v>
          </cell>
          <cell r="E223" t="str">
            <v>3,56</v>
          </cell>
          <cell r="F223">
            <v>2.6370370370370368</v>
          </cell>
        </row>
        <row r="224">
          <cell r="B224">
            <v>40825</v>
          </cell>
          <cell r="C224" t="str">
            <v>T.S.B.S. com capa selante inclusive fornecimento e transporte comercial da emulsão e lavagem da brita</v>
          </cell>
          <cell r="D224" t="str">
            <v>M2</v>
          </cell>
          <cell r="E224" t="str">
            <v>5,84</v>
          </cell>
          <cell r="F224">
            <v>4.325925925925926</v>
          </cell>
        </row>
        <row r="225">
          <cell r="B225">
            <v>40820</v>
          </cell>
          <cell r="C225" t="str">
            <v>T.S.B.S. exclusive fornecimento e transporte comercial do material betuminoso, inclusive lavagem da brita</v>
          </cell>
          <cell r="D225" t="str">
            <v>M2</v>
          </cell>
          <cell r="E225" t="str">
            <v>3,25</v>
          </cell>
          <cell r="F225">
            <v>2.4074074074074074</v>
          </cell>
        </row>
        <row r="226">
          <cell r="B226">
            <v>40821</v>
          </cell>
          <cell r="C226" t="str">
            <v>T.S.B.S. inclusive fornecimento e transporte comercial do material betuminoso e lavagem da brita</v>
          </cell>
          <cell r="D226" t="str">
            <v>M2</v>
          </cell>
          <cell r="E226" t="str">
            <v>5,53</v>
          </cell>
          <cell r="F226">
            <v>4.0962962962962965</v>
          </cell>
        </row>
        <row r="227">
          <cell r="B227">
            <v>40840</v>
          </cell>
          <cell r="C227" t="str">
            <v>Usinagem de concreto betuminoso usinado a quente (CBUQ)</v>
          </cell>
          <cell r="D227" t="str">
            <v>t</v>
          </cell>
          <cell r="E227" t="str">
            <v>38,42</v>
          </cell>
          <cell r="F227">
            <v>28.459259259259259</v>
          </cell>
        </row>
        <row r="228">
          <cell r="B228">
            <v>41390</v>
          </cell>
          <cell r="C228" t="str">
            <v>Aço CA-25, fornecimento, dobragem e colocação nas formas</v>
          </cell>
          <cell r="D228" t="str">
            <v>kg</v>
          </cell>
          <cell r="E228" t="str">
            <v>7,93</v>
          </cell>
          <cell r="F228">
            <v>5.8740740740740733</v>
          </cell>
        </row>
        <row r="229">
          <cell r="B229">
            <v>40376</v>
          </cell>
          <cell r="C229" t="str">
            <v>Aço CA-50, fornecimento, dobragem e colocação nas formas ( preço médio das bitolas )</v>
          </cell>
          <cell r="D229" t="str">
            <v>kg</v>
          </cell>
          <cell r="E229" t="str">
            <v>7,81</v>
          </cell>
          <cell r="F229">
            <v>5.7851851851851848</v>
          </cell>
        </row>
        <row r="230">
          <cell r="B230">
            <v>41261</v>
          </cell>
          <cell r="C230" t="str">
            <v>Aço CA-60, fornecimento, dobragem e colocação nas formas</v>
          </cell>
          <cell r="D230" t="str">
            <v>kg</v>
          </cell>
          <cell r="E230" t="str">
            <v>7,37</v>
          </cell>
          <cell r="F230">
            <v>5.4592592592592588</v>
          </cell>
        </row>
        <row r="231">
          <cell r="B231">
            <v>41023</v>
          </cell>
          <cell r="C231" t="str">
            <v>Aluguel mensal de escoramento tubular com tubos metálicos com até 10 metros de altura</v>
          </cell>
          <cell r="D231" t="str">
            <v>M</v>
          </cell>
          <cell r="E231" t="str">
            <v>70,65</v>
          </cell>
          <cell r="F231">
            <v>52.333333333333336</v>
          </cell>
        </row>
        <row r="232">
          <cell r="B232">
            <v>41575</v>
          </cell>
          <cell r="C232" t="str">
            <v>Alvenaria de bloco (39 x 19 x 09) cm espessura 09 cm, inclusive transporte da areia, cimento e bloco</v>
          </cell>
          <cell r="D232" t="str">
            <v>M2</v>
          </cell>
          <cell r="E232" t="str">
            <v>44,80</v>
          </cell>
          <cell r="F232">
            <v>33.185185185185183</v>
          </cell>
        </row>
        <row r="233">
          <cell r="B233">
            <v>40346</v>
          </cell>
          <cell r="C233" t="str">
            <v>Alvenaria de bloco (39 x 19 x 19) cm espessura 19 cm, inclusive fornecimento e transporte do bloco, areia e cimento</v>
          </cell>
          <cell r="D233" t="str">
            <v>M2</v>
          </cell>
          <cell r="E233" t="str">
            <v>70,84</v>
          </cell>
          <cell r="F233">
            <v>52.474074074074075</v>
          </cell>
        </row>
        <row r="234">
          <cell r="B234">
            <v>40345</v>
          </cell>
          <cell r="C234" t="str">
            <v>Alvenaria de lajota (20 x 20 x 10) cm espessura 10 cm, inclusive transporte de areia, lajota e cimento</v>
          </cell>
          <cell r="D234" t="str">
            <v>M2</v>
          </cell>
          <cell r="E234" t="str">
            <v>54,99</v>
          </cell>
          <cell r="F234">
            <v>40.733333333333334</v>
          </cell>
        </row>
        <row r="235">
          <cell r="B235">
            <v>40343</v>
          </cell>
          <cell r="C235" t="str">
            <v>Alvenaria de pedra de mão argamassada (argamassa cimento areia 1:4), inclusive transporte da pedra</v>
          </cell>
          <cell r="D235" t="str">
            <v>M3</v>
          </cell>
          <cell r="E235" t="str">
            <v>315,72</v>
          </cell>
          <cell r="F235">
            <v>233.86666666666667</v>
          </cell>
        </row>
        <row r="236">
          <cell r="B236">
            <v>40344</v>
          </cell>
          <cell r="C236" t="str">
            <v>Alvenaria de pedra de mão (junta seca), inclusive transporte da pedra</v>
          </cell>
          <cell r="D236" t="str">
            <v>M3</v>
          </cell>
          <cell r="E236" t="str">
            <v>217,40</v>
          </cell>
          <cell r="F236">
            <v>161.03703703703704</v>
          </cell>
        </row>
        <row r="237">
          <cell r="B237">
            <v>41027</v>
          </cell>
          <cell r="C237" t="str">
            <v>Andaime de madeira para altura até 7 m, compreendendo montagem e desmontagem</v>
          </cell>
          <cell r="D237" t="str">
            <v>M3</v>
          </cell>
          <cell r="E237" t="str">
            <v>23,30</v>
          </cell>
          <cell r="F237">
            <v>17.25925925925926</v>
          </cell>
        </row>
        <row r="238">
          <cell r="B238">
            <v>40337</v>
          </cell>
          <cell r="C238" t="str">
            <v>Andaime suspenso em madeira, inclusive montagem e desmontagem</v>
          </cell>
          <cell r="D238" t="str">
            <v>M2</v>
          </cell>
          <cell r="E238" t="str">
            <v>73,39</v>
          </cell>
          <cell r="F238">
            <v>54.36296296296296</v>
          </cell>
        </row>
        <row r="239">
          <cell r="B239">
            <v>40395</v>
          </cell>
          <cell r="C239" t="str">
            <v>Apicoamento manual de superfície de concreto</v>
          </cell>
          <cell r="D239" t="str">
            <v>M2</v>
          </cell>
          <cell r="E239" t="str">
            <v>21,60</v>
          </cell>
          <cell r="F239">
            <v>16</v>
          </cell>
        </row>
        <row r="240">
          <cell r="B240">
            <v>40300</v>
          </cell>
          <cell r="C240" t="str">
            <v>Apiloamento manual</v>
          </cell>
          <cell r="D240" t="str">
            <v>M3</v>
          </cell>
          <cell r="E240" t="str">
            <v>41,21</v>
          </cell>
          <cell r="F240">
            <v>30.525925925925925</v>
          </cell>
        </row>
        <row r="241">
          <cell r="B241">
            <v>40348</v>
          </cell>
          <cell r="C241" t="str">
            <v>Argamassa cimento e areia traço 1:4</v>
          </cell>
          <cell r="D241" t="str">
            <v>M3</v>
          </cell>
          <cell r="E241" t="str">
            <v>455,40</v>
          </cell>
          <cell r="F241">
            <v>337.33333333333331</v>
          </cell>
        </row>
        <row r="242">
          <cell r="B242">
            <v>40347</v>
          </cell>
          <cell r="C242" t="str">
            <v>Argamassa cimento (nata)</v>
          </cell>
          <cell r="D242" t="str">
            <v>M3</v>
          </cell>
          <cell r="E242" t="str">
            <v>971,32</v>
          </cell>
          <cell r="F242">
            <v>719.49629629629624</v>
          </cell>
        </row>
        <row r="243">
          <cell r="B243">
            <v>41415</v>
          </cell>
          <cell r="C243" t="str">
            <v>Argamassa de cimento e areia, traço 1:4, consumo de cimento 400 kg/m³</v>
          </cell>
          <cell r="D243" t="str">
            <v>M3</v>
          </cell>
          <cell r="E243" t="str">
            <v>476,03</v>
          </cell>
          <cell r="F243">
            <v>352.61481481481479</v>
          </cell>
        </row>
        <row r="244">
          <cell r="B244">
            <v>42257</v>
          </cell>
          <cell r="C244" t="str">
            <v>Aterro com areia, exceto fornecimento da areia</v>
          </cell>
          <cell r="D244" t="str">
            <v>M3</v>
          </cell>
          <cell r="E244" t="str">
            <v>6,00</v>
          </cell>
          <cell r="F244">
            <v>4.4444444444444438</v>
          </cell>
        </row>
        <row r="245">
          <cell r="B245">
            <v>40519</v>
          </cell>
          <cell r="C245" t="str">
            <v>Berço de concreto ciclópico para BDTC diâmetro 0,60 m</v>
          </cell>
          <cell r="D245" t="str">
            <v>M</v>
          </cell>
          <cell r="E245" t="str">
            <v>243,10</v>
          </cell>
          <cell r="F245">
            <v>180.07407407407405</v>
          </cell>
        </row>
        <row r="246">
          <cell r="B246">
            <v>40520</v>
          </cell>
          <cell r="C246" t="str">
            <v>Berço de concreto ciclópico para BDTC diâmetro 0,80 m</v>
          </cell>
          <cell r="D246" t="str">
            <v>M</v>
          </cell>
          <cell r="E246" t="str">
            <v>381,19</v>
          </cell>
          <cell r="F246">
            <v>282.36296296296297</v>
          </cell>
        </row>
        <row r="247">
          <cell r="B247">
            <v>40521</v>
          </cell>
          <cell r="C247" t="str">
            <v>Berço de concreto ciclópico para BDTC diâmetro 1,00 m</v>
          </cell>
          <cell r="D247" t="str">
            <v>M</v>
          </cell>
          <cell r="E247" t="str">
            <v>549,84</v>
          </cell>
          <cell r="F247">
            <v>407.28888888888889</v>
          </cell>
        </row>
        <row r="248">
          <cell r="B248">
            <v>40522</v>
          </cell>
          <cell r="C248" t="str">
            <v>Berço de concreto ciclópico para BDTC diâmetro 1,20 m</v>
          </cell>
          <cell r="D248" t="str">
            <v>M</v>
          </cell>
          <cell r="E248" t="str">
            <v>743,60</v>
          </cell>
          <cell r="F248">
            <v>550.81481481481478</v>
          </cell>
        </row>
        <row r="249">
          <cell r="B249">
            <v>40523</v>
          </cell>
          <cell r="C249" t="str">
            <v>Berço de concreto ciclópico para BDTC diâmetro 1,50 m</v>
          </cell>
          <cell r="D249" t="str">
            <v>M</v>
          </cell>
          <cell r="E249" t="str">
            <v>1.075,66</v>
          </cell>
          <cell r="F249">
            <v>796.78518518518524</v>
          </cell>
        </row>
        <row r="250">
          <cell r="B250">
            <v>40513</v>
          </cell>
          <cell r="C250" t="str">
            <v>Berço de concreto ciclópico para BSTC diâmetro 0,40 m</v>
          </cell>
          <cell r="D250" t="str">
            <v>M</v>
          </cell>
          <cell r="E250" t="str">
            <v>84,92</v>
          </cell>
          <cell r="F250">
            <v>62.903703703703698</v>
          </cell>
        </row>
        <row r="251">
          <cell r="B251">
            <v>40514</v>
          </cell>
          <cell r="C251" t="str">
            <v>Berço de concreto ciclópico para BSTC diâmetro 0,60 m</v>
          </cell>
          <cell r="D251" t="str">
            <v>M</v>
          </cell>
          <cell r="E251" t="str">
            <v>143,49</v>
          </cell>
          <cell r="F251">
            <v>106.28888888888889</v>
          </cell>
        </row>
        <row r="252">
          <cell r="B252">
            <v>40515</v>
          </cell>
          <cell r="C252" t="str">
            <v>Berço de concreto ciclópico para BSTC diâmetro 0,80 m</v>
          </cell>
          <cell r="D252" t="str">
            <v>M</v>
          </cell>
          <cell r="E252" t="str">
            <v>219,63</v>
          </cell>
          <cell r="F252">
            <v>162.68888888888887</v>
          </cell>
        </row>
        <row r="253">
          <cell r="B253">
            <v>40516</v>
          </cell>
          <cell r="C253" t="str">
            <v>Berço de concreto ciclópico para BSTC diâmetro 1,00 m</v>
          </cell>
          <cell r="D253" t="str">
            <v>M</v>
          </cell>
          <cell r="E253" t="str">
            <v>310,83</v>
          </cell>
          <cell r="F253">
            <v>230.24444444444441</v>
          </cell>
        </row>
        <row r="254">
          <cell r="B254">
            <v>40517</v>
          </cell>
          <cell r="C254" t="str">
            <v>Berço de concreto ciclópico para BSTC diâmetro 1,20 m</v>
          </cell>
          <cell r="D254" t="str">
            <v>M</v>
          </cell>
          <cell r="E254" t="str">
            <v>415,03</v>
          </cell>
          <cell r="F254">
            <v>307.42962962962957</v>
          </cell>
        </row>
        <row r="255">
          <cell r="B255">
            <v>40518</v>
          </cell>
          <cell r="C255" t="str">
            <v>Berço de concreto ciclópico para BSTC diâmetro 1,50 m</v>
          </cell>
          <cell r="D255" t="str">
            <v>M</v>
          </cell>
          <cell r="E255" t="str">
            <v>591,38</v>
          </cell>
          <cell r="F255">
            <v>438.05925925925925</v>
          </cell>
        </row>
        <row r="256">
          <cell r="B256">
            <v>40524</v>
          </cell>
          <cell r="C256" t="str">
            <v>Berço de concreto ciclópico para BTTC diâmetro 0,60 m</v>
          </cell>
          <cell r="D256" t="str">
            <v>M</v>
          </cell>
          <cell r="E256" t="str">
            <v>341,05</v>
          </cell>
          <cell r="F256">
            <v>252.62962962962962</v>
          </cell>
        </row>
        <row r="257">
          <cell r="B257">
            <v>40525</v>
          </cell>
          <cell r="C257" t="str">
            <v>Berço de concreto ciclópico para BTTC diâmetro 0,80 m</v>
          </cell>
          <cell r="D257" t="str">
            <v>M</v>
          </cell>
          <cell r="E257" t="str">
            <v>543,60</v>
          </cell>
          <cell r="F257">
            <v>402.66666666666663</v>
          </cell>
        </row>
        <row r="258">
          <cell r="B258">
            <v>40526</v>
          </cell>
          <cell r="C258" t="str">
            <v>Berço de concreto ciclópico para BTTC diâmetro 1,00 m</v>
          </cell>
          <cell r="D258" t="str">
            <v>M</v>
          </cell>
          <cell r="E258" t="str">
            <v>788,42</v>
          </cell>
          <cell r="F258">
            <v>584.01481481481471</v>
          </cell>
        </row>
        <row r="259">
          <cell r="B259">
            <v>40527</v>
          </cell>
          <cell r="C259" t="str">
            <v>Berço de concreto ciclópico para BTTC diâmetro 1,20 m</v>
          </cell>
          <cell r="D259" t="str">
            <v>M</v>
          </cell>
          <cell r="E259" t="str">
            <v>1.072,18</v>
          </cell>
          <cell r="F259">
            <v>794.20740740740746</v>
          </cell>
        </row>
        <row r="260">
          <cell r="B260">
            <v>40528</v>
          </cell>
          <cell r="C260" t="str">
            <v>Berço de concreto ciclópico para BTTC diâmetro 1,50 m</v>
          </cell>
          <cell r="D260" t="str">
            <v>M</v>
          </cell>
          <cell r="E260" t="str">
            <v>1.559,95</v>
          </cell>
          <cell r="F260">
            <v>1155.5185185185185</v>
          </cell>
        </row>
        <row r="261">
          <cell r="B261">
            <v>41177</v>
          </cell>
          <cell r="C261" t="str">
            <v>Berço em brita para BSTC diâm. -&gt; 1,00 m</v>
          </cell>
          <cell r="D261" t="str">
            <v>M</v>
          </cell>
          <cell r="E261" t="str">
            <v>35,11</v>
          </cell>
          <cell r="F261">
            <v>26.007407407407406</v>
          </cell>
        </row>
        <row r="262">
          <cell r="B262">
            <v>41178</v>
          </cell>
          <cell r="C262" t="str">
            <v>Berço em brita para BSTC diâm. -&gt; 1,20 m</v>
          </cell>
          <cell r="D262" t="str">
            <v>M</v>
          </cell>
          <cell r="E262" t="str">
            <v>39,05</v>
          </cell>
          <cell r="F262">
            <v>28.92592592592592</v>
          </cell>
        </row>
        <row r="263">
          <cell r="B263">
            <v>41172</v>
          </cell>
          <cell r="C263" t="str">
            <v>Berço em concreto ciclópico para BSTC diâm. -&gt; 0,30m</v>
          </cell>
          <cell r="D263" t="str">
            <v>M</v>
          </cell>
          <cell r="E263" t="str">
            <v>73,64</v>
          </cell>
          <cell r="F263">
            <v>54.548148148148144</v>
          </cell>
        </row>
        <row r="264">
          <cell r="B264">
            <v>40620</v>
          </cell>
          <cell r="C264" t="str">
            <v>Boca de BDCC 1,50 x 1,50 m projeto DNIT</v>
          </cell>
          <cell r="D264" t="str">
            <v>Ud</v>
          </cell>
          <cell r="E264" t="str">
            <v>12.414,84</v>
          </cell>
          <cell r="F264">
            <v>9196.177777777777</v>
          </cell>
        </row>
        <row r="265">
          <cell r="B265">
            <v>40626</v>
          </cell>
          <cell r="C265" t="str">
            <v>Boca de BDCC 2,00 x 1,20 m conforme projeto</v>
          </cell>
          <cell r="D265" t="str">
            <v>Ud</v>
          </cell>
          <cell r="E265" t="str">
            <v>12.107,82</v>
          </cell>
          <cell r="F265">
            <v>8968.7555555555555</v>
          </cell>
        </row>
        <row r="266">
          <cell r="B266">
            <v>40621</v>
          </cell>
          <cell r="C266" t="str">
            <v>Boca de BDCC 2,00 x 2,00 m projeto DNIT</v>
          </cell>
          <cell r="D266" t="str">
            <v>Ud</v>
          </cell>
          <cell r="E266" t="str">
            <v>18.974,35</v>
          </cell>
          <cell r="F266">
            <v>14055.074074074071</v>
          </cell>
        </row>
        <row r="267">
          <cell r="B267">
            <v>40622</v>
          </cell>
          <cell r="C267" t="str">
            <v>Boca de BDCC 2,00 x 3,00 m projeto DNIT</v>
          </cell>
          <cell r="D267" t="str">
            <v>Ud</v>
          </cell>
          <cell r="E267" t="str">
            <v>29.350,16</v>
          </cell>
          <cell r="F267">
            <v>21740.859259259258</v>
          </cell>
        </row>
        <row r="268">
          <cell r="B268">
            <v>40627</v>
          </cell>
          <cell r="C268" t="str">
            <v>Boca de BDCC 2,50 x 2,00 m conforme projeto</v>
          </cell>
          <cell r="D268" t="str">
            <v>Ud</v>
          </cell>
          <cell r="E268" t="str">
            <v>22.350,47</v>
          </cell>
          <cell r="F268">
            <v>16555.903703703705</v>
          </cell>
        </row>
        <row r="269">
          <cell r="B269">
            <v>40623</v>
          </cell>
          <cell r="C269" t="str">
            <v>Boca de BDCC 2,50 x 2,50 m projeto DNIT</v>
          </cell>
          <cell r="D269" t="str">
            <v>Ud</v>
          </cell>
          <cell r="E269" t="str">
            <v>26.370,10</v>
          </cell>
          <cell r="F269">
            <v>19533.407407407405</v>
          </cell>
        </row>
        <row r="270">
          <cell r="B270">
            <v>40624</v>
          </cell>
          <cell r="C270" t="str">
            <v>Boca de BDCC 2,50 x 3,00 m projeto DNIT</v>
          </cell>
          <cell r="D270" t="str">
            <v>Ud</v>
          </cell>
          <cell r="E270" t="str">
            <v>33.260,12</v>
          </cell>
          <cell r="F270">
            <v>24637.125925925928</v>
          </cell>
        </row>
        <row r="271">
          <cell r="B271">
            <v>40625</v>
          </cell>
          <cell r="C271" t="str">
            <v>Boca de BDCC 3,00 x 3,00 m projeto DNIT</v>
          </cell>
          <cell r="D271" t="str">
            <v>Ud</v>
          </cell>
          <cell r="E271" t="str">
            <v>37.478,36</v>
          </cell>
          <cell r="F271">
            <v>27761.748148148148</v>
          </cell>
        </row>
        <row r="272">
          <cell r="B272">
            <v>40613</v>
          </cell>
          <cell r="C272" t="str">
            <v>Boca de BSCC 1,50 x 1,50 m projeto DNIT</v>
          </cell>
          <cell r="D272" t="str">
            <v>Ud</v>
          </cell>
          <cell r="E272" t="str">
            <v>10.876,72</v>
          </cell>
          <cell r="F272">
            <v>8056.8296296296285</v>
          </cell>
        </row>
        <row r="273">
          <cell r="B273">
            <v>40614</v>
          </cell>
          <cell r="C273" t="str">
            <v>Boca de BSCC 2,00 x 2,00 m projeto DNIT</v>
          </cell>
          <cell r="D273" t="str">
            <v>Ud</v>
          </cell>
          <cell r="E273" t="str">
            <v>16.671,13</v>
          </cell>
          <cell r="F273">
            <v>12348.985185185185</v>
          </cell>
        </row>
        <row r="274">
          <cell r="B274">
            <v>40615</v>
          </cell>
          <cell r="C274" t="str">
            <v>Boca de BSCC 2,00 x 3,00 m projeto DNIT</v>
          </cell>
          <cell r="D274" t="str">
            <v>Ud</v>
          </cell>
          <cell r="E274" t="str">
            <v>24.919,83</v>
          </cell>
          <cell r="F274">
            <v>18459.133333333335</v>
          </cell>
        </row>
        <row r="275">
          <cell r="B275">
            <v>40616</v>
          </cell>
          <cell r="C275" t="str">
            <v>Boca de BSCC 2,50 x 2,50 m projeto DNIT</v>
          </cell>
          <cell r="D275" t="str">
            <v>Ud</v>
          </cell>
          <cell r="E275" t="str">
            <v>22.353,46</v>
          </cell>
          <cell r="F275">
            <v>16558.118518518517</v>
          </cell>
        </row>
        <row r="276">
          <cell r="B276">
            <v>40617</v>
          </cell>
          <cell r="C276" t="str">
            <v>Boca de BSCC 2,50 x 3,00 m projeto DNIT</v>
          </cell>
          <cell r="D276" t="str">
            <v>Ud</v>
          </cell>
          <cell r="E276" t="str">
            <v>27.850,09</v>
          </cell>
          <cell r="F276">
            <v>20629.696296296293</v>
          </cell>
        </row>
        <row r="277">
          <cell r="B277">
            <v>40618</v>
          </cell>
          <cell r="C277" t="str">
            <v>Boca de BSCC 3,00 x 3,00 m projeto DNIT</v>
          </cell>
          <cell r="D277" t="str">
            <v>Ud</v>
          </cell>
          <cell r="E277" t="str">
            <v>31.325,53</v>
          </cell>
          <cell r="F277">
            <v>23204.096296296295</v>
          </cell>
        </row>
        <row r="278">
          <cell r="B278">
            <v>40629</v>
          </cell>
          <cell r="C278" t="str">
            <v>Boca de BTCC 1,50 x 1,50 m projeto DNIT</v>
          </cell>
          <cell r="D278" t="str">
            <v>Ud</v>
          </cell>
          <cell r="E278" t="str">
            <v>15.378,71</v>
          </cell>
          <cell r="F278">
            <v>11391.637037037035</v>
          </cell>
        </row>
        <row r="279">
          <cell r="B279">
            <v>40630</v>
          </cell>
          <cell r="C279" t="str">
            <v>Boca de BTCC 2,00 x 2,00 m projeto DNIT</v>
          </cell>
          <cell r="D279" t="str">
            <v>Ud</v>
          </cell>
          <cell r="E279" t="str">
            <v>23.185,58</v>
          </cell>
          <cell r="F279">
            <v>17174.503703703704</v>
          </cell>
        </row>
        <row r="280">
          <cell r="B280">
            <v>40631</v>
          </cell>
          <cell r="C280" t="str">
            <v>Boca de BTCC 2,00 x 3,00 m projeto DNIT</v>
          </cell>
          <cell r="D280" t="str">
            <v>Ud</v>
          </cell>
          <cell r="E280" t="str">
            <v>34.864,66</v>
          </cell>
          <cell r="F280">
            <v>25825.674074074075</v>
          </cell>
        </row>
        <row r="281">
          <cell r="B281">
            <v>40632</v>
          </cell>
          <cell r="C281" t="str">
            <v>Boca de BTCC 2,50 x 2,50 m projeto DNIT</v>
          </cell>
          <cell r="D281" t="str">
            <v>Ud</v>
          </cell>
          <cell r="E281" t="str">
            <v>32.189,42</v>
          </cell>
          <cell r="F281">
            <v>23844.014814814811</v>
          </cell>
        </row>
        <row r="282">
          <cell r="B282">
            <v>40633</v>
          </cell>
          <cell r="C282" t="str">
            <v>Boca de BTCC 2,50 x 3,00 m projeto DNIT</v>
          </cell>
          <cell r="D282" t="str">
            <v>Ud</v>
          </cell>
          <cell r="E282" t="str">
            <v>39.621,01</v>
          </cell>
          <cell r="F282">
            <v>29348.896296296294</v>
          </cell>
        </row>
        <row r="283">
          <cell r="B283">
            <v>40634</v>
          </cell>
          <cell r="C283" t="str">
            <v>Boca de BTCC 3,00 x 3,00 m projeto DNIT</v>
          </cell>
          <cell r="D283" t="str">
            <v>Ud</v>
          </cell>
          <cell r="E283" t="str">
            <v>44.994,79</v>
          </cell>
          <cell r="F283">
            <v>33329.474074074074</v>
          </cell>
        </row>
        <row r="284">
          <cell r="B284">
            <v>40535</v>
          </cell>
          <cell r="C284" t="str">
            <v>Boca de concreto ciclópico para BDTC diâmetro 0,60 m</v>
          </cell>
          <cell r="D284" t="str">
            <v>Ud</v>
          </cell>
          <cell r="E284" t="str">
            <v>1.225,57</v>
          </cell>
          <cell r="F284">
            <v>907.82962962962949</v>
          </cell>
        </row>
        <row r="285">
          <cell r="B285">
            <v>40536</v>
          </cell>
          <cell r="C285" t="str">
            <v>Boca de concreto ciclópico para BDTC diâmetro 0,80 m</v>
          </cell>
          <cell r="D285" t="str">
            <v>Ud</v>
          </cell>
          <cell r="E285" t="str">
            <v>2.034,61</v>
          </cell>
          <cell r="F285">
            <v>1507.1185185185184</v>
          </cell>
        </row>
        <row r="286">
          <cell r="B286">
            <v>40537</v>
          </cell>
          <cell r="C286" t="str">
            <v>Boca de concreto ciclópico para BDTC diâmetro 1,00 m</v>
          </cell>
          <cell r="D286" t="str">
            <v>Ud</v>
          </cell>
          <cell r="E286" t="str">
            <v>3.739,66</v>
          </cell>
          <cell r="F286">
            <v>2770.1185185185182</v>
          </cell>
        </row>
        <row r="287">
          <cell r="B287">
            <v>40538</v>
          </cell>
          <cell r="C287" t="str">
            <v>Boca de concreto ciclópico para BDTC diâmetro 1,20 m</v>
          </cell>
          <cell r="D287" t="str">
            <v>Ud</v>
          </cell>
          <cell r="E287" t="str">
            <v>5.411,58</v>
          </cell>
          <cell r="F287">
            <v>4008.5777777777776</v>
          </cell>
        </row>
        <row r="288">
          <cell r="B288">
            <v>40539</v>
          </cell>
          <cell r="C288" t="str">
            <v>Boca de concreto ciclópico para BDTC diâmetro 1,50 m</v>
          </cell>
          <cell r="D288" t="str">
            <v>Ud</v>
          </cell>
          <cell r="E288" t="str">
            <v>9.539,68</v>
          </cell>
          <cell r="F288">
            <v>7066.4296296296297</v>
          </cell>
        </row>
        <row r="289">
          <cell r="B289">
            <v>40529</v>
          </cell>
          <cell r="C289" t="str">
            <v>Boca de concreto ciclópico para BSTC diâmetro 0,40 m</v>
          </cell>
          <cell r="D289" t="str">
            <v>Ud</v>
          </cell>
          <cell r="E289" t="str">
            <v>348,92</v>
          </cell>
          <cell r="F289">
            <v>258.45925925925923</v>
          </cell>
        </row>
        <row r="290">
          <cell r="B290">
            <v>40530</v>
          </cell>
          <cell r="C290" t="str">
            <v>Boca de concreto ciclópico para BSTC diâmetro 0,60 m</v>
          </cell>
          <cell r="D290" t="str">
            <v>Ud</v>
          </cell>
          <cell r="E290" t="str">
            <v>1.048,92</v>
          </cell>
          <cell r="F290">
            <v>776.97777777777776</v>
          </cell>
        </row>
        <row r="291">
          <cell r="B291">
            <v>40531</v>
          </cell>
          <cell r="C291" t="str">
            <v>Boca de concreto ciclópico para BSTC diâmetro 0,80 m</v>
          </cell>
          <cell r="D291" t="str">
            <v>Ud</v>
          </cell>
          <cell r="E291" t="str">
            <v>1.744,84</v>
          </cell>
          <cell r="F291">
            <v>1292.474074074074</v>
          </cell>
        </row>
        <row r="292">
          <cell r="B292">
            <v>40532</v>
          </cell>
          <cell r="C292" t="str">
            <v>Boca de concreto ciclópico para BSTC diâmetro 1,00 m</v>
          </cell>
          <cell r="D292" t="str">
            <v>Ud</v>
          </cell>
          <cell r="E292" t="str">
            <v>2.684,98</v>
          </cell>
          <cell r="F292">
            <v>1988.8740740740739</v>
          </cell>
        </row>
        <row r="293">
          <cell r="B293">
            <v>40533</v>
          </cell>
          <cell r="C293" t="str">
            <v>Boca de concreto ciclópico para BSTC diâmetro 1,20 m</v>
          </cell>
          <cell r="D293" t="str">
            <v>Ud</v>
          </cell>
          <cell r="E293" t="str">
            <v>3.874,40</v>
          </cell>
          <cell r="F293">
            <v>2869.9259259259256</v>
          </cell>
        </row>
        <row r="294">
          <cell r="B294">
            <v>40534</v>
          </cell>
          <cell r="C294" t="str">
            <v>Boca de concreto ciclópico para BSTC diâmetro 1,50 m</v>
          </cell>
          <cell r="D294" t="str">
            <v>Ud</v>
          </cell>
          <cell r="E294" t="str">
            <v>6.998,34</v>
          </cell>
          <cell r="F294">
            <v>5183.9555555555553</v>
          </cell>
        </row>
        <row r="295">
          <cell r="B295">
            <v>40540</v>
          </cell>
          <cell r="C295" t="str">
            <v>Boca de concreto ciclópico para BTTC diâmetro 0,60 m</v>
          </cell>
          <cell r="D295" t="str">
            <v>Ud</v>
          </cell>
          <cell r="E295" t="str">
            <v>1.532,08</v>
          </cell>
          <cell r="F295">
            <v>1134.8740740740739</v>
          </cell>
        </row>
        <row r="296">
          <cell r="B296">
            <v>40541</v>
          </cell>
          <cell r="C296" t="str">
            <v>Boca de concreto ciclópico para BTTC diâmetro 0,80 m</v>
          </cell>
          <cell r="D296" t="str">
            <v>Ud</v>
          </cell>
          <cell r="E296" t="str">
            <v>2.501,60</v>
          </cell>
          <cell r="F296">
            <v>1853.037037037037</v>
          </cell>
        </row>
        <row r="297">
          <cell r="B297">
            <v>40542</v>
          </cell>
          <cell r="C297" t="str">
            <v>Boca de concreto ciclópico para BTTC diâmetro 1,00 m</v>
          </cell>
          <cell r="D297" t="str">
            <v>Ud</v>
          </cell>
          <cell r="E297" t="str">
            <v>4.794,33</v>
          </cell>
          <cell r="F297">
            <v>3551.3555555555554</v>
          </cell>
        </row>
        <row r="298">
          <cell r="B298">
            <v>40543</v>
          </cell>
          <cell r="C298" t="str">
            <v>Boca de concreto ciclópico para BTTC diâmetro 1,20 m</v>
          </cell>
          <cell r="D298" t="str">
            <v>Ud</v>
          </cell>
          <cell r="E298" t="str">
            <v>6.948,00</v>
          </cell>
          <cell r="F298">
            <v>5146.6666666666661</v>
          </cell>
        </row>
        <row r="299">
          <cell r="B299">
            <v>40544</v>
          </cell>
          <cell r="C299" t="str">
            <v>Boca de concreto ciclópico para BTTC diâmetro 1,50 m</v>
          </cell>
          <cell r="D299" t="str">
            <v>Ud</v>
          </cell>
          <cell r="E299" t="str">
            <v>12.127,03</v>
          </cell>
          <cell r="F299">
            <v>8982.9851851851854</v>
          </cell>
        </row>
        <row r="300">
          <cell r="B300">
            <v>40565</v>
          </cell>
          <cell r="C300" t="str">
            <v>Boca de lobo simples</v>
          </cell>
          <cell r="D300" t="str">
            <v>Ud</v>
          </cell>
          <cell r="E300" t="str">
            <v>2.759,26</v>
          </cell>
          <cell r="F300">
            <v>2043.8962962962962</v>
          </cell>
        </row>
        <row r="301">
          <cell r="B301">
            <v>40656</v>
          </cell>
          <cell r="C301" t="str">
            <v>Boca de saída de dreno profundo BSD-01</v>
          </cell>
          <cell r="D301" t="str">
            <v>Ud</v>
          </cell>
          <cell r="E301" t="str">
            <v>219,96</v>
          </cell>
          <cell r="F301">
            <v>162.93333333333334</v>
          </cell>
        </row>
        <row r="302">
          <cell r="B302">
            <v>41102</v>
          </cell>
          <cell r="C302" t="str">
            <v>BSCC (pré-moldado) 1,50 x 1,50 x 1,00m CL 45t, inclusive transporte do
Anel de Bueiro Celular Pré-moldado</v>
          </cell>
          <cell r="D302" t="str">
            <v>M</v>
          </cell>
          <cell r="E302" t="str">
            <v>3.886,15</v>
          </cell>
          <cell r="F302">
            <v>2878.6296296296296</v>
          </cell>
        </row>
        <row r="303">
          <cell r="B303">
            <v>41103</v>
          </cell>
          <cell r="C303" t="str">
            <v>BSCC (pré-moldado) 2,00 x 2,00 x 1,00m CL 45t, inclusive transporte de
Anel de Bueiro Celular Pré-moldado</v>
          </cell>
          <cell r="D303" t="str">
            <v>M</v>
          </cell>
          <cell r="E303" t="str">
            <v>5.047,87</v>
          </cell>
          <cell r="F303">
            <v>3739.1629629629624</v>
          </cell>
        </row>
        <row r="304">
          <cell r="B304">
            <v>41104</v>
          </cell>
          <cell r="C304" t="str">
            <v>BSCC (pré-moldado) 2,50 x 2,50 x 1,00m CL 45t, inclusive transporte de
Anel de Bueiro Celular Pré-moldado</v>
          </cell>
          <cell r="D304" t="str">
            <v>M</v>
          </cell>
          <cell r="E304" t="str">
            <v>7.421,28</v>
          </cell>
          <cell r="F304">
            <v>5497.2444444444436</v>
          </cell>
        </row>
        <row r="305">
          <cell r="B305">
            <v>41155</v>
          </cell>
          <cell r="C305" t="str">
            <v>BSCC (pré-moldado) 3,00 x 3,00 x 1,00m CL 45t, inclusive transporte de
Anel de Bueiro Celular Pré-moldado</v>
          </cell>
          <cell r="D305" t="str">
            <v>M</v>
          </cell>
          <cell r="E305" t="str">
            <v>8.248,16</v>
          </cell>
          <cell r="F305">
            <v>6109.7481481481473</v>
          </cell>
        </row>
        <row r="306">
          <cell r="B306">
            <v>40635</v>
          </cell>
          <cell r="C306" t="str">
            <v>Bueiro Metálico BSTM - D -&gt; 3,00 m - T.L. com tratamento epóxi e -&gt; 2,7 mm - método não destrutivo</v>
          </cell>
          <cell r="D306" t="str">
            <v>M</v>
          </cell>
          <cell r="E306" t="str">
            <v>9.389,93</v>
          </cell>
          <cell r="F306">
            <v>6955.5037037037036</v>
          </cell>
        </row>
        <row r="307">
          <cell r="B307">
            <v>42230</v>
          </cell>
          <cell r="C307" t="str">
            <v>Bueiro Metálico BSTM - D-&gt;3,05m - MP-152 com tratamento epóxi e-&gt;2,7mm - método destrutivo, inclusive lastro de brita</v>
          </cell>
          <cell r="D307" t="str">
            <v>M</v>
          </cell>
          <cell r="E307" t="str">
            <v>6.349,56</v>
          </cell>
          <cell r="F307">
            <v>4703.3777777777777</v>
          </cell>
        </row>
        <row r="308">
          <cell r="B308">
            <v>40658</v>
          </cell>
          <cell r="C308" t="str">
            <v>Caiação de meio fios, sarjetas, etc</v>
          </cell>
          <cell r="D308" t="str">
            <v>M2</v>
          </cell>
          <cell r="E308" t="str">
            <v>4,80</v>
          </cell>
          <cell r="F308">
            <v>3.5555555555555554</v>
          </cell>
        </row>
        <row r="309">
          <cell r="B309">
            <v>41161</v>
          </cell>
          <cell r="C309" t="str">
            <v>Caixa Boca de Lobo em bloco pré-moldado 1,20 x 1,20m</v>
          </cell>
          <cell r="D309" t="str">
            <v>Ud</v>
          </cell>
          <cell r="E309" t="str">
            <v>3.765,13</v>
          </cell>
          <cell r="F309">
            <v>2788.9851851851849</v>
          </cell>
        </row>
        <row r="310">
          <cell r="B310">
            <v>40563</v>
          </cell>
          <cell r="C310" t="str">
            <v>Caixa coletora concreto armado H-&gt; 2,00 m, inclusive escavação</v>
          </cell>
          <cell r="D310" t="str">
            <v>Ud</v>
          </cell>
          <cell r="E310" t="str">
            <v>4.031,24</v>
          </cell>
          <cell r="F310">
            <v>2986.1037037037036</v>
          </cell>
        </row>
        <row r="311">
          <cell r="B311">
            <v>40564</v>
          </cell>
          <cell r="C311" t="str">
            <v>Caixa coletora concreto armado H-&gt; 2,50 m, inclusive escavação</v>
          </cell>
          <cell r="D311" t="str">
            <v>Ud</v>
          </cell>
          <cell r="E311" t="str">
            <v>4.950,51</v>
          </cell>
          <cell r="F311">
            <v>3667.0444444444443</v>
          </cell>
        </row>
        <row r="312">
          <cell r="B312">
            <v>41333</v>
          </cell>
          <cell r="C312" t="str">
            <v>Caixa coletora em bloco pré-moldado para d-&gt;0,60m (1,00 x 1,00m)</v>
          </cell>
          <cell r="D312" t="str">
            <v>Ud</v>
          </cell>
          <cell r="E312" t="str">
            <v>1.916,70</v>
          </cell>
          <cell r="F312">
            <v>1419.7777777777778</v>
          </cell>
        </row>
        <row r="313">
          <cell r="B313">
            <v>40545</v>
          </cell>
          <cell r="C313" t="str">
            <v>Caixa de concreto para BSTC diâmetro 0,40 m H-&gt;1,60 m</v>
          </cell>
          <cell r="D313" t="str">
            <v>Ud</v>
          </cell>
          <cell r="E313" t="str">
            <v>1.870,96</v>
          </cell>
          <cell r="F313">
            <v>1385.8962962962962</v>
          </cell>
        </row>
        <row r="314">
          <cell r="B314">
            <v>40546</v>
          </cell>
          <cell r="C314" t="str">
            <v>Caixa de concreto para BSTC diâmetro 0,60 m H-&gt;2,00 m</v>
          </cell>
          <cell r="D314" t="str">
            <v>Ud</v>
          </cell>
          <cell r="E314">
            <v>2899.13</v>
          </cell>
          <cell r="F314">
            <v>2147.5037037037036</v>
          </cell>
        </row>
        <row r="315">
          <cell r="B315">
            <v>40547</v>
          </cell>
          <cell r="C315" t="str">
            <v>Caixa de concreto para BSTC diâmetro 0,80 m H-&gt;2,50 m</v>
          </cell>
          <cell r="D315" t="str">
            <v>Ud</v>
          </cell>
          <cell r="E315" t="str">
            <v>3.595,99</v>
          </cell>
          <cell r="F315">
            <v>2663.6962962962962</v>
          </cell>
        </row>
        <row r="316">
          <cell r="B316">
            <v>40548</v>
          </cell>
          <cell r="C316" t="str">
            <v>Caixa de concreto para BSTC diâmetro 1,00 m H-&gt;3,00 m</v>
          </cell>
          <cell r="D316" t="str">
            <v>Ud</v>
          </cell>
          <cell r="E316" t="str">
            <v>4.268,76</v>
          </cell>
          <cell r="F316">
            <v>3162.0444444444443</v>
          </cell>
        </row>
        <row r="317">
          <cell r="B317">
            <v>40549</v>
          </cell>
          <cell r="C317" t="str">
            <v>Caixa de passagem para tubos de D-&gt;0,40 m H-&gt;1,10 m</v>
          </cell>
          <cell r="D317" t="str">
            <v>Ud</v>
          </cell>
          <cell r="E317" t="str">
            <v>1.242,20</v>
          </cell>
          <cell r="F317">
            <v>920.14814814814815</v>
          </cell>
        </row>
        <row r="318">
          <cell r="B318">
            <v>40550</v>
          </cell>
          <cell r="C318" t="str">
            <v>Caixa de passagem para tubos de D-&gt;0,60 m H-&gt;1,30 m</v>
          </cell>
          <cell r="D318" t="str">
            <v>Ud</v>
          </cell>
          <cell r="E318" t="str">
            <v>1.566,60</v>
          </cell>
          <cell r="F318">
            <v>1160.4444444444443</v>
          </cell>
        </row>
        <row r="319">
          <cell r="B319">
            <v>40551</v>
          </cell>
          <cell r="C319" t="str">
            <v>Caixa de passagem para tubos de D-&gt;0,80 m H-&gt;1,50 m</v>
          </cell>
          <cell r="D319" t="str">
            <v>Ud</v>
          </cell>
          <cell r="E319" t="str">
            <v>1.970,32</v>
          </cell>
          <cell r="F319">
            <v>1459.4962962962961</v>
          </cell>
        </row>
        <row r="320">
          <cell r="B320">
            <v>40552</v>
          </cell>
          <cell r="C320" t="str">
            <v>Caixa de passagem para tubos de D-&gt;1,00 m H-&gt;1,80 m</v>
          </cell>
          <cell r="D320" t="str">
            <v>Ud</v>
          </cell>
          <cell r="E320" t="str">
            <v>3.128,54</v>
          </cell>
          <cell r="F320">
            <v>2317.437037037037</v>
          </cell>
        </row>
        <row r="321">
          <cell r="B321">
            <v>41320</v>
          </cell>
          <cell r="C321" t="str">
            <v>Caixa de passagem (2,50 x 2,50m)</v>
          </cell>
          <cell r="D321" t="str">
            <v>Ud</v>
          </cell>
          <cell r="E321" t="str">
            <v>6.923,52</v>
          </cell>
          <cell r="F321">
            <v>5128.5333333333338</v>
          </cell>
        </row>
        <row r="322">
          <cell r="B322">
            <v>41184</v>
          </cell>
          <cell r="C322" t="str">
            <v>Caixa para rede de dutos, dimensões 100 x 100 x 100 cm</v>
          </cell>
          <cell r="D322" t="str">
            <v>M</v>
          </cell>
          <cell r="E322" t="str">
            <v>1.111,88</v>
          </cell>
          <cell r="F322">
            <v>823.61481481481485</v>
          </cell>
        </row>
        <row r="323">
          <cell r="B323">
            <v>41338</v>
          </cell>
          <cell r="C323" t="str">
            <v>Caixa para rede de dutos, dimensões 60 x 60 x 60 cm</v>
          </cell>
          <cell r="D323" t="str">
            <v>Ud</v>
          </cell>
          <cell r="E323" t="str">
            <v>512,87</v>
          </cell>
          <cell r="F323">
            <v>379.90370370370368</v>
          </cell>
        </row>
        <row r="324">
          <cell r="B324">
            <v>40561</v>
          </cell>
          <cell r="C324" t="str">
            <v>Caixa ralo de elementos pré-moldados em concreto (tudo incluído)</v>
          </cell>
          <cell r="D324" t="str">
            <v>Ud</v>
          </cell>
          <cell r="E324" t="str">
            <v>676,26</v>
          </cell>
          <cell r="F324">
            <v>500.93333333333328</v>
          </cell>
        </row>
        <row r="325">
          <cell r="B325">
            <v>40672</v>
          </cell>
          <cell r="C325" t="str">
            <v>Canaleta com grelha DP-1, inclusive transporte da grelha</v>
          </cell>
          <cell r="D325" t="str">
            <v>M</v>
          </cell>
          <cell r="E325" t="str">
            <v>535,69</v>
          </cell>
          <cell r="F325">
            <v>396.80740740740742</v>
          </cell>
        </row>
        <row r="326">
          <cell r="B326">
            <v>40703</v>
          </cell>
          <cell r="C326" t="str">
            <v>Canaleta de concreto, com forma retangular inclusive caiação - parede 12 cm</v>
          </cell>
          <cell r="D326" t="str">
            <v>M</v>
          </cell>
          <cell r="E326" t="str">
            <v>187,81</v>
          </cell>
          <cell r="F326">
            <v>139.1185185185185</v>
          </cell>
        </row>
        <row r="327">
          <cell r="B327">
            <v>40671</v>
          </cell>
          <cell r="C327" t="str">
            <v>Canaleta de concreto retangular (0,130m³/m) inclusive caiação</v>
          </cell>
          <cell r="D327" t="str">
            <v>M</v>
          </cell>
          <cell r="E327" t="str">
            <v>228,91</v>
          </cell>
          <cell r="F327">
            <v>169.56296296296296</v>
          </cell>
        </row>
        <row r="328">
          <cell r="B328">
            <v>41016</v>
          </cell>
          <cell r="C328" t="str">
            <v>Canaleta de concreto (0,130m³/m) forma trapezoidal inclusive caiação</v>
          </cell>
          <cell r="D328" t="str">
            <v>M</v>
          </cell>
          <cell r="E328" t="str">
            <v>168,45</v>
          </cell>
          <cell r="F328">
            <v>124.77777777777776</v>
          </cell>
        </row>
        <row r="329">
          <cell r="B329">
            <v>40952</v>
          </cell>
          <cell r="C329" t="str">
            <v>Cerca de tela de arame galvanizado h -&gt; 1,20 m</v>
          </cell>
          <cell r="D329" t="str">
            <v>M2</v>
          </cell>
          <cell r="E329" t="str">
            <v>24,78</v>
          </cell>
          <cell r="F329">
            <v>18.355555555555554</v>
          </cell>
        </row>
        <row r="330">
          <cell r="B330">
            <v>40953</v>
          </cell>
          <cell r="C330" t="str">
            <v>Cerca de tela galvanizada fio 12 malha 3"x3", com altura de 1,80 m</v>
          </cell>
          <cell r="D330" t="str">
            <v>M</v>
          </cell>
          <cell r="E330" t="str">
            <v>55,87</v>
          </cell>
          <cell r="F330">
            <v>41.385185185185179</v>
          </cell>
        </row>
        <row r="331">
          <cell r="B331">
            <v>40708</v>
          </cell>
          <cell r="C331" t="str">
            <v>Cerca em tela revestida em PVC com mourões de concreto, 10 x 10 x 2,40 m,  fornecimento e execução</v>
          </cell>
          <cell r="D331" t="str">
            <v>M2</v>
          </cell>
          <cell r="E331" t="str">
            <v>63,03</v>
          </cell>
          <cell r="F331">
            <v>46.68888888888889</v>
          </cell>
        </row>
        <row r="332">
          <cell r="B332">
            <v>40377</v>
          </cell>
          <cell r="C332" t="str">
            <v>Chapisco com argamassa de cimento e areia no traço 1:3</v>
          </cell>
          <cell r="D332" t="str">
            <v>M2</v>
          </cell>
          <cell r="E332" t="str">
            <v>5,34</v>
          </cell>
          <cell r="F332">
            <v>3.9555555555555553</v>
          </cell>
        </row>
        <row r="333">
          <cell r="B333">
            <v>40378</v>
          </cell>
          <cell r="C333" t="str">
            <v>Chapisco com argamassa de cimento e pedrisco no traço 1:4</v>
          </cell>
          <cell r="D333" t="str">
            <v>M2</v>
          </cell>
          <cell r="E333" t="str">
            <v>8,42</v>
          </cell>
          <cell r="F333">
            <v>6.2370370370370365</v>
          </cell>
        </row>
        <row r="334">
          <cell r="B334">
            <v>41389</v>
          </cell>
          <cell r="C334" t="str">
            <v>Colchão drenante de areia para fundação de aterros, exclusive o fornecimento de areia</v>
          </cell>
          <cell r="D334" t="str">
            <v>M3</v>
          </cell>
          <cell r="E334" t="str">
            <v>4,07</v>
          </cell>
          <cell r="F334">
            <v>3.0148148148148146</v>
          </cell>
        </row>
        <row r="335">
          <cell r="B335">
            <v>40715</v>
          </cell>
          <cell r="C335" t="str">
            <v>Colchão drenante de areia para fundação de aterros, inclusive fornecimento e transporte da areia</v>
          </cell>
          <cell r="D335" t="str">
            <v>M3</v>
          </cell>
          <cell r="E335" t="str">
            <v>66,85</v>
          </cell>
          <cell r="F335">
            <v>49.518518518518512</v>
          </cell>
        </row>
        <row r="336">
          <cell r="B336">
            <v>40716</v>
          </cell>
          <cell r="C336" t="str">
            <v>Colchão drenante de brita 1 inclusive fornecimento, espalhamento, compactação e transporte da brita</v>
          </cell>
          <cell r="D336" t="str">
            <v>M3</v>
          </cell>
          <cell r="E336" t="str">
            <v>92,51</v>
          </cell>
          <cell r="F336">
            <v>68.525925925925918</v>
          </cell>
        </row>
        <row r="337">
          <cell r="B337">
            <v>40717</v>
          </cell>
          <cell r="C337" t="str">
            <v>Colchão drenante de brita 2 inclusive fornecimento, espalhamento, compactação e transporte da brita</v>
          </cell>
          <cell r="D337" t="str">
            <v>M3</v>
          </cell>
          <cell r="E337" t="str">
            <v>92,23</v>
          </cell>
          <cell r="F337">
            <v>68.318518518518516</v>
          </cell>
        </row>
        <row r="338">
          <cell r="B338">
            <v>40718</v>
          </cell>
          <cell r="C338" t="str">
            <v>Colchão drenante de brita 3 inclusive fornecimento, espalhamento, compactação e transporte da brita</v>
          </cell>
          <cell r="D338" t="str">
            <v>M3</v>
          </cell>
          <cell r="E338" t="str">
            <v>92,40</v>
          </cell>
          <cell r="F338">
            <v>68.444444444444443</v>
          </cell>
        </row>
        <row r="339">
          <cell r="B339">
            <v>40652</v>
          </cell>
          <cell r="C339" t="str">
            <v>Coleta drenante (1,00x1,00) m c/ geotêxtil não tecido RT 16kn/m,  inclusive transporte da brita</v>
          </cell>
          <cell r="D339" t="str">
            <v>M</v>
          </cell>
          <cell r="E339" t="str">
            <v>310,16</v>
          </cell>
          <cell r="F339">
            <v>229.74814814814815</v>
          </cell>
        </row>
        <row r="340">
          <cell r="B340">
            <v>41090</v>
          </cell>
          <cell r="C340" t="str">
            <v>Concreto armado, dosado para resist. 20 Mpa,  incluindo 60kg aço CA-50A, mão de obra p/ corte, dobragem e montagem, exclusive forma</v>
          </cell>
          <cell r="D340" t="str">
            <v>M3</v>
          </cell>
          <cell r="E340" t="str">
            <v>731,70</v>
          </cell>
          <cell r="F340">
            <v>542</v>
          </cell>
        </row>
        <row r="341">
          <cell r="B341">
            <v>40350</v>
          </cell>
          <cell r="C341" t="str">
            <v>Concreto ciclópico com 70% concreto 10,0 MPa e 30% de pedra de mão</v>
          </cell>
          <cell r="D341" t="str">
            <v>M3</v>
          </cell>
          <cell r="E341" t="str">
            <v>378,85</v>
          </cell>
          <cell r="F341">
            <v>280.62962962962962</v>
          </cell>
        </row>
        <row r="342">
          <cell r="B342">
            <v>40351</v>
          </cell>
          <cell r="C342" t="str">
            <v>Concreto ciclópico com 70% concreto 15,0 MPa e 30% de pedra de mão</v>
          </cell>
          <cell r="D342" t="str">
            <v>M3</v>
          </cell>
          <cell r="E342" t="str">
            <v>418,56</v>
          </cell>
          <cell r="F342">
            <v>310.04444444444442</v>
          </cell>
        </row>
        <row r="343">
          <cell r="B343">
            <v>40353</v>
          </cell>
          <cell r="C343" t="str">
            <v>Concreto ciclópico com 70% concreto 20,0 MPa e 30% de pedra de mão</v>
          </cell>
          <cell r="D343" t="str">
            <v>M3</v>
          </cell>
          <cell r="E343" t="str">
            <v>438,54</v>
          </cell>
          <cell r="F343">
            <v>324.84444444444443</v>
          </cell>
        </row>
        <row r="344">
          <cell r="B344">
            <v>40383</v>
          </cell>
          <cell r="C344" t="str">
            <v>Concreto de Cim.Port. com equip peq.porte (custo SICRO/DNIT)</v>
          </cell>
          <cell r="D344" t="str">
            <v>M3</v>
          </cell>
          <cell r="E344" t="str">
            <v>360,28</v>
          </cell>
          <cell r="F344">
            <v>266.87407407407403</v>
          </cell>
        </row>
        <row r="345">
          <cell r="B345">
            <v>40349</v>
          </cell>
          <cell r="C345" t="str">
            <v>Concreto de regularização</v>
          </cell>
          <cell r="D345" t="str">
            <v>M3</v>
          </cell>
          <cell r="E345" t="str">
            <v>403,16</v>
          </cell>
          <cell r="F345">
            <v>298.63703703703703</v>
          </cell>
        </row>
        <row r="346">
          <cell r="B346">
            <v>40358</v>
          </cell>
          <cell r="C346" t="str">
            <v>Concreto estrutural fck -&gt; 15,0 MPa</v>
          </cell>
          <cell r="D346" t="str">
            <v>M3</v>
          </cell>
          <cell r="E346" t="str">
            <v>552,54</v>
          </cell>
          <cell r="F346">
            <v>409.28888888888883</v>
          </cell>
        </row>
        <row r="347">
          <cell r="B347">
            <v>40360</v>
          </cell>
          <cell r="C347" t="str">
            <v>Concreto estrutural fck -&gt; 20,0 MPa</v>
          </cell>
          <cell r="D347" t="str">
            <v>M3</v>
          </cell>
          <cell r="E347" t="str">
            <v>581,08</v>
          </cell>
          <cell r="F347">
            <v>430.42962962962963</v>
          </cell>
        </row>
        <row r="348">
          <cell r="B348">
            <v>40361</v>
          </cell>
          <cell r="C348" t="str">
            <v>Concreto estrutural fck -&gt; 20,0 MPa com plastificante</v>
          </cell>
          <cell r="D348" t="str">
            <v>M3</v>
          </cell>
          <cell r="E348" t="str">
            <v>583,45</v>
          </cell>
          <cell r="F348">
            <v>432.18518518518522</v>
          </cell>
        </row>
        <row r="349">
          <cell r="B349">
            <v>40363</v>
          </cell>
          <cell r="C349" t="str">
            <v>Concreto estrutural fck -&gt; 25,0 MPa com plastificante</v>
          </cell>
          <cell r="D349" t="str">
            <v>M3</v>
          </cell>
          <cell r="E349" t="str">
            <v>614,08</v>
          </cell>
          <cell r="F349">
            <v>454.87407407407409</v>
          </cell>
        </row>
        <row r="350">
          <cell r="B350">
            <v>40362</v>
          </cell>
          <cell r="C350" t="str">
            <v>Concreto estrutural fck -&gt; 25,0 MPa, inclusive fornecimento e transporte do cimento, areia e pedra britada</v>
          </cell>
          <cell r="D350" t="str">
            <v>M3</v>
          </cell>
          <cell r="E350" t="str">
            <v>611,41</v>
          </cell>
          <cell r="F350">
            <v>452.89629629629627</v>
          </cell>
        </row>
        <row r="351">
          <cell r="B351">
            <v>40364</v>
          </cell>
          <cell r="C351" t="str">
            <v>Concreto estrutural fck -&gt; 30,0 MPa</v>
          </cell>
          <cell r="D351" t="str">
            <v>M3</v>
          </cell>
          <cell r="E351" t="str">
            <v>639,36</v>
          </cell>
          <cell r="F351">
            <v>473.59999999999997</v>
          </cell>
        </row>
        <row r="352">
          <cell r="B352">
            <v>40368</v>
          </cell>
          <cell r="C352" t="str">
            <v>Concreto estrutural fck -&gt; 30,0 MPa com micro-silica e sikament</v>
          </cell>
          <cell r="D352" t="str">
            <v>M3</v>
          </cell>
          <cell r="E352" t="str">
            <v>686,27</v>
          </cell>
          <cell r="F352">
            <v>508.34814814814808</v>
          </cell>
        </row>
        <row r="353">
          <cell r="B353">
            <v>40365</v>
          </cell>
          <cell r="C353" t="str">
            <v>Concreto estrutural fck -&gt; 30,0 MPa com plastificante</v>
          </cell>
          <cell r="D353" t="str">
            <v>M3</v>
          </cell>
          <cell r="E353" t="str">
            <v>642,30</v>
          </cell>
          <cell r="F353">
            <v>475.77777777777771</v>
          </cell>
        </row>
        <row r="354">
          <cell r="B354">
            <v>40369</v>
          </cell>
          <cell r="C354" t="str">
            <v>Concreto estrutural fck -&gt; 35,0 MPa com micro-silica e sikament</v>
          </cell>
          <cell r="D354" t="str">
            <v>M3</v>
          </cell>
          <cell r="E354" t="str">
            <v>775,31</v>
          </cell>
          <cell r="F354">
            <v>574.3037037037036</v>
          </cell>
        </row>
        <row r="355">
          <cell r="B355">
            <v>40371</v>
          </cell>
          <cell r="C355" t="str">
            <v>Concreto submerso fck -&gt; 20,0 MPa</v>
          </cell>
          <cell r="D355" t="str">
            <v>M3</v>
          </cell>
          <cell r="E355" t="str">
            <v>1.108,95</v>
          </cell>
          <cell r="F355">
            <v>821.44444444444446</v>
          </cell>
        </row>
        <row r="356">
          <cell r="B356">
            <v>41205</v>
          </cell>
          <cell r="C356" t="str">
            <v>Conjunto Moto-bomba submersível de 15CV, fornecimento e assentamento</v>
          </cell>
          <cell r="D356" t="str">
            <v>Ud</v>
          </cell>
          <cell r="E356" t="str">
            <v>34.986,28</v>
          </cell>
          <cell r="F356">
            <v>25915.762962962959</v>
          </cell>
        </row>
        <row r="357">
          <cell r="B357">
            <v>40467</v>
          </cell>
          <cell r="C357" t="str">
            <v>Corpo BDTC (grota) diâmetro 0,60 m CA-1 MF exclusive escavação e reaterro, inclusive transporte do tubo</v>
          </cell>
          <cell r="D357" t="str">
            <v>M</v>
          </cell>
          <cell r="E357" t="str">
            <v>287,73</v>
          </cell>
          <cell r="F357">
            <v>213.13333333333333</v>
          </cell>
        </row>
        <row r="358">
          <cell r="B358">
            <v>40468</v>
          </cell>
          <cell r="C358" t="str">
            <v>Corpo BDTC (grota) diâmetro 0,60 m CA-1 PB exclusive escavação e reaterro, inclusive transporte do tubo</v>
          </cell>
          <cell r="D358" t="str">
            <v>M</v>
          </cell>
          <cell r="E358" t="str">
            <v>293,08</v>
          </cell>
          <cell r="F358">
            <v>217.09629629629626</v>
          </cell>
        </row>
        <row r="359">
          <cell r="B359">
            <v>40469</v>
          </cell>
          <cell r="C359" t="str">
            <v>Corpo BDTC (grota) diâmetro 0,60 m CA-2 MF exclusive escavação e reaterro, inclusive transporte do tubo</v>
          </cell>
          <cell r="D359" t="str">
            <v>M</v>
          </cell>
          <cell r="E359" t="str">
            <v>301,10</v>
          </cell>
          <cell r="F359">
            <v>223.03703703703704</v>
          </cell>
        </row>
        <row r="360">
          <cell r="B360">
            <v>40470</v>
          </cell>
          <cell r="C360" t="str">
            <v>Corpo BDTC (grota) diâmetro 0,60 m CA-2 PB exclusive escavação e reaterro, inclusive transporte do tubo</v>
          </cell>
          <cell r="D360" t="str">
            <v>M</v>
          </cell>
          <cell r="E360" t="str">
            <v>306,45</v>
          </cell>
          <cell r="F360">
            <v>226.99999999999997</v>
          </cell>
        </row>
        <row r="361">
          <cell r="B361">
            <v>40471</v>
          </cell>
          <cell r="C361" t="str">
            <v>Corpo BDTC (grota) diâmetro 0,80 m CA-1 MF exclusive escavação e reaterro, inclusive transporte do tubo</v>
          </cell>
          <cell r="D361" t="str">
            <v>M</v>
          </cell>
          <cell r="E361" t="str">
            <v>582,56</v>
          </cell>
          <cell r="F361">
            <v>431.52592592592583</v>
          </cell>
        </row>
        <row r="362">
          <cell r="B362">
            <v>40472</v>
          </cell>
          <cell r="C362" t="str">
            <v>Corpo BDTC (grota) diâmetro 0,80 m CA-1 PB exclusive escavação e reaterro, inclusive transporte do tubo</v>
          </cell>
          <cell r="D362" t="str">
            <v>M</v>
          </cell>
          <cell r="E362" t="str">
            <v>595,95</v>
          </cell>
          <cell r="F362">
            <v>441.44444444444446</v>
          </cell>
        </row>
        <row r="363">
          <cell r="B363">
            <v>40473</v>
          </cell>
          <cell r="C363" t="str">
            <v>Corpo BDTC (grota) diâmetro 0,80 m CA-2 MF exclusive escavação e reaterro, inclusive transporte do tubo</v>
          </cell>
          <cell r="D363" t="str">
            <v>M</v>
          </cell>
          <cell r="E363" t="str">
            <v>609,32</v>
          </cell>
          <cell r="F363">
            <v>451.34814814814814</v>
          </cell>
        </row>
        <row r="364">
          <cell r="B364">
            <v>40474</v>
          </cell>
          <cell r="C364" t="str">
            <v>Corpo BDTC (grota) diâmetro 0,80 m CA-2 PB exclusive escavação e reaterro, inclusive transporte do tubo</v>
          </cell>
          <cell r="D364" t="str">
            <v>M</v>
          </cell>
          <cell r="E364" t="str">
            <v>636,05</v>
          </cell>
          <cell r="F364">
            <v>471.1481481481481</v>
          </cell>
        </row>
        <row r="365">
          <cell r="B365">
            <v>40475</v>
          </cell>
          <cell r="C365" t="str">
            <v>Corpo BDTC (grota) diâmetro 1,00 m CA-1 MF exclusive escavação e reaterro, inclusive transporte do tubo</v>
          </cell>
          <cell r="D365" t="str">
            <v>M</v>
          </cell>
          <cell r="E365" t="str">
            <v>754,85</v>
          </cell>
          <cell r="F365">
            <v>559.14814814814815</v>
          </cell>
        </row>
        <row r="366">
          <cell r="B366">
            <v>40476</v>
          </cell>
          <cell r="C366" t="str">
            <v>Corpo BDTC (grota) diâmetro 1,00 m CA-1 PB exclusive escavação e reaterro, inclusive transporte do tubo</v>
          </cell>
          <cell r="D366" t="str">
            <v>M</v>
          </cell>
          <cell r="E366" t="str">
            <v>768,21</v>
          </cell>
          <cell r="F366">
            <v>569.04444444444448</v>
          </cell>
        </row>
        <row r="367">
          <cell r="B367">
            <v>40477</v>
          </cell>
          <cell r="C367" t="str">
            <v>Corpo BDTC (grota) diâmetro 1,00 m CA-2 MF exclusive escavação e reaterro, inclusive transporte do tubo</v>
          </cell>
          <cell r="D367" t="str">
            <v>M</v>
          </cell>
          <cell r="E367" t="str">
            <v>781,60</v>
          </cell>
          <cell r="F367">
            <v>578.96296296296293</v>
          </cell>
        </row>
        <row r="368">
          <cell r="B368">
            <v>40478</v>
          </cell>
          <cell r="C368" t="str">
            <v>Corpo BDTC (grota) diâmetro 1,00 m CA-2 PB exclusive escavação e reaterro, inclusive transporte do tubo</v>
          </cell>
          <cell r="D368" t="str">
            <v>M</v>
          </cell>
          <cell r="E368" t="str">
            <v>794,97</v>
          </cell>
          <cell r="F368">
            <v>588.86666666666667</v>
          </cell>
        </row>
        <row r="369">
          <cell r="B369">
            <v>40479</v>
          </cell>
          <cell r="C369" t="str">
            <v>Corpo BDTC (grota) diâmetro 1,00 m CA-3 MF exclusive escavação e reaterro, inclusive transporte do tubo</v>
          </cell>
          <cell r="D369" t="str">
            <v>M</v>
          </cell>
          <cell r="E369" t="str">
            <v>928,70</v>
          </cell>
          <cell r="F369">
            <v>687.92592592592587</v>
          </cell>
        </row>
        <row r="370">
          <cell r="B370">
            <v>40480</v>
          </cell>
          <cell r="C370" t="str">
            <v>Corpo BDTC (grota) diâmetro 1,20 m CA-1 MF exclusive escavação e reaterro, inclusive transporte do tubo</v>
          </cell>
          <cell r="D370" t="str">
            <v>M</v>
          </cell>
          <cell r="E370" t="str">
            <v>1.197,05</v>
          </cell>
          <cell r="F370">
            <v>886.70370370370358</v>
          </cell>
        </row>
        <row r="371">
          <cell r="B371">
            <v>40481</v>
          </cell>
          <cell r="C371" t="str">
            <v>Corpo BDTC (grota) diâmetro 1,20 m CA-1 PB exclusive escavação e reaterro, inclusive transporte do tubo</v>
          </cell>
          <cell r="D371" t="str">
            <v>M</v>
          </cell>
          <cell r="E371" t="str">
            <v>1.223,78</v>
          </cell>
          <cell r="F371">
            <v>906.50370370370365</v>
          </cell>
        </row>
        <row r="372">
          <cell r="B372">
            <v>40482</v>
          </cell>
          <cell r="C372" t="str">
            <v>Corpo BDTC (grota) diâmetro 1,20 m CA-2 MF exclusive escavação e reaterro, inclusive transporte do tubo</v>
          </cell>
          <cell r="D372" t="str">
            <v>M</v>
          </cell>
          <cell r="E372" t="str">
            <v>1.250,54</v>
          </cell>
          <cell r="F372">
            <v>926.32592592592584</v>
          </cell>
        </row>
        <row r="373">
          <cell r="B373">
            <v>40483</v>
          </cell>
          <cell r="C373" t="str">
            <v>Corpo BDTC (grota) diâmetro 1,20 m CA-2 PB exclusive escavação e reaterro, inclusive transporte do tubo</v>
          </cell>
          <cell r="D373" t="str">
            <v>M</v>
          </cell>
          <cell r="E373" t="str">
            <v>1.277,27</v>
          </cell>
          <cell r="F373">
            <v>946.1259259259258</v>
          </cell>
        </row>
        <row r="374">
          <cell r="B374">
            <v>40484</v>
          </cell>
          <cell r="C374" t="str">
            <v>Corpo BDTC (grota) diâmetro 1,20 m CA-3 MF exclusive escavação e reaterro, inclusive transporte do tubo</v>
          </cell>
          <cell r="D374" t="str">
            <v>M</v>
          </cell>
          <cell r="E374" t="str">
            <v>1.437,76</v>
          </cell>
          <cell r="F374">
            <v>1065.0074074074073</v>
          </cell>
        </row>
        <row r="375">
          <cell r="B375">
            <v>40485</v>
          </cell>
          <cell r="C375" t="str">
            <v>Corpo BDTC (grota) diâmetro 1,50 m CA-1 MF exclusive escavação e reaterro, inclusive transporte do tubo</v>
          </cell>
          <cell r="D375" t="str">
            <v>M</v>
          </cell>
          <cell r="E375" t="str">
            <v>1.616,54</v>
          </cell>
          <cell r="F375">
            <v>1197.437037037037</v>
          </cell>
        </row>
        <row r="376">
          <cell r="B376">
            <v>40486</v>
          </cell>
          <cell r="C376" t="str">
            <v>Corpo BDTC (grota) diâmetro 1,50 m CA-1 PB exclusive escavação e reaterro, inclusive transporte do tubo</v>
          </cell>
          <cell r="D376" t="str">
            <v>M</v>
          </cell>
          <cell r="E376" t="str">
            <v>1.643,30</v>
          </cell>
          <cell r="F376">
            <v>1217.2592592592591</v>
          </cell>
        </row>
        <row r="377">
          <cell r="B377">
            <v>40487</v>
          </cell>
          <cell r="C377" t="str">
            <v>Corpo BDTC (grota) diâmetro 1,50 m CA-2 MF exclusive escavação e reaterro, inclusive transporte do tubo</v>
          </cell>
          <cell r="D377" t="str">
            <v>M</v>
          </cell>
          <cell r="E377" t="str">
            <v>1.670,03</v>
          </cell>
          <cell r="F377">
            <v>1237.0592592592591</v>
          </cell>
        </row>
        <row r="378">
          <cell r="B378">
            <v>40488</v>
          </cell>
          <cell r="C378" t="str">
            <v>Corpo BDTC (grota) diâmetro 1,50 m CA-2 PB exclusive escavação e reaterro, inclusive transporte do tubo</v>
          </cell>
          <cell r="D378" t="str">
            <v>M</v>
          </cell>
          <cell r="E378" t="str">
            <v>1.723,54</v>
          </cell>
          <cell r="F378">
            <v>1276.6962962962962</v>
          </cell>
        </row>
        <row r="379">
          <cell r="B379">
            <v>40489</v>
          </cell>
          <cell r="C379" t="str">
            <v>Corpo BDTC (grota) diâmetro 1,50 m CA-3 MF exclusive escavação e reaterro, inclusive transporte do tubo</v>
          </cell>
          <cell r="D379" t="str">
            <v>M</v>
          </cell>
          <cell r="E379" t="str">
            <v>2.071,22</v>
          </cell>
          <cell r="F379">
            <v>1534.2370370370368</v>
          </cell>
        </row>
        <row r="380">
          <cell r="B380">
            <v>40417</v>
          </cell>
          <cell r="C380" t="str">
            <v>Corpo BSTC diâmetro 0,20 m C.S. MF inclusive escavação, reaterro e transporte do tubo</v>
          </cell>
          <cell r="D380" t="str">
            <v>M</v>
          </cell>
          <cell r="E380" t="str">
            <v>83,75</v>
          </cell>
          <cell r="F380">
            <v>62.037037037037031</v>
          </cell>
        </row>
        <row r="381">
          <cell r="B381">
            <v>40418</v>
          </cell>
          <cell r="C381" t="str">
            <v>Corpo BSTC diâmetro 0,20 m C.S. PB inclusive escavação, reaterro e transporte do tubo</v>
          </cell>
          <cell r="D381" t="str">
            <v>M</v>
          </cell>
          <cell r="E381" t="str">
            <v>85,09</v>
          </cell>
          <cell r="F381">
            <v>63.029629629629625</v>
          </cell>
        </row>
        <row r="382">
          <cell r="B382">
            <v>40419</v>
          </cell>
          <cell r="C382" t="str">
            <v>Corpo BSTC diâmetro 0,30 m C.S. MF inclusive escavação, reaterro e transporte do tubo</v>
          </cell>
          <cell r="D382" t="str">
            <v>M</v>
          </cell>
          <cell r="E382" t="str">
            <v>107,17</v>
          </cell>
          <cell r="F382">
            <v>79.385185185185179</v>
          </cell>
        </row>
        <row r="383">
          <cell r="B383">
            <v>40420</v>
          </cell>
          <cell r="C383" t="str">
            <v>Corpo BSTC diâmetro 0,30 m C.S. PB inclusive escavação, reaterro e transporte do tubo</v>
          </cell>
          <cell r="D383" t="str">
            <v>M</v>
          </cell>
          <cell r="E383" t="str">
            <v>109,84</v>
          </cell>
          <cell r="F383">
            <v>81.362962962962953</v>
          </cell>
        </row>
        <row r="384">
          <cell r="B384">
            <v>40422</v>
          </cell>
          <cell r="C384" t="str">
            <v>Corpo BSTC diâmetro 0,40 m C.S. MF inclusive escavação, reaterro e transporte do tubo</v>
          </cell>
          <cell r="D384" t="str">
            <v>M</v>
          </cell>
          <cell r="E384" t="str">
            <v>147,98</v>
          </cell>
          <cell r="F384">
            <v>109.61481481481481</v>
          </cell>
        </row>
        <row r="385">
          <cell r="B385">
            <v>40423</v>
          </cell>
          <cell r="C385" t="str">
            <v>Corpo BSTC diâmetro 0,40 m C.S. PB inclusive escavação, reaterro e transporte do tubo</v>
          </cell>
          <cell r="D385" t="str">
            <v>M</v>
          </cell>
          <cell r="E385" t="str">
            <v>150,66</v>
          </cell>
          <cell r="F385">
            <v>111.6</v>
          </cell>
        </row>
        <row r="386">
          <cell r="B386">
            <v>40426</v>
          </cell>
          <cell r="C386" t="str">
            <v>Corpo BSTC diâmetro 0,60 m C.S. MF inclusive escavação, reaterro e transporte do tubo</v>
          </cell>
          <cell r="D386" t="str">
            <v>M</v>
          </cell>
          <cell r="E386" t="str">
            <v>226,97</v>
          </cell>
          <cell r="F386">
            <v>168.12592592592591</v>
          </cell>
        </row>
        <row r="387">
          <cell r="B387">
            <v>40427</v>
          </cell>
          <cell r="C387" t="str">
            <v>Corpo BSTC diâmetro 0,60 m C.S. PB inclusive escavação, reaterro e transporte do tubo</v>
          </cell>
          <cell r="D387" t="str">
            <v>M</v>
          </cell>
          <cell r="E387" t="str">
            <v>230,98</v>
          </cell>
          <cell r="F387">
            <v>171.09629629629629</v>
          </cell>
        </row>
        <row r="388">
          <cell r="B388">
            <v>40421</v>
          </cell>
          <cell r="C388" t="str">
            <v>Corpo BSTC (greide) diâmetro 0,30 m CA-1 MF inclusive escavação, reaterro e transporte do tubo</v>
          </cell>
          <cell r="D388" t="str">
            <v>M</v>
          </cell>
          <cell r="E388" t="str">
            <v>107,17</v>
          </cell>
          <cell r="F388">
            <v>79.385185185185179</v>
          </cell>
        </row>
        <row r="389">
          <cell r="B389">
            <v>40424</v>
          </cell>
          <cell r="C389" t="str">
            <v>Corpo BSTC (greide) diâmetro 0,40 m CA-1 MF inclusive escavação, reaterro e transporte do tubo</v>
          </cell>
          <cell r="D389" t="str">
            <v>M</v>
          </cell>
          <cell r="E389" t="str">
            <v>150,66</v>
          </cell>
          <cell r="F389">
            <v>111.6</v>
          </cell>
        </row>
        <row r="390">
          <cell r="B390">
            <v>40425</v>
          </cell>
          <cell r="C390" t="str">
            <v>Corpo BSTC (greide) diâmetro 0,40 m CA-2 MF inclusive escavação, reaterro e transporte do tubo</v>
          </cell>
          <cell r="D390" t="str">
            <v>M</v>
          </cell>
          <cell r="E390" t="str">
            <v>153,33</v>
          </cell>
          <cell r="F390">
            <v>113.57777777777778</v>
          </cell>
        </row>
        <row r="391">
          <cell r="B391">
            <v>40428</v>
          </cell>
          <cell r="C391" t="str">
            <v>Corpo BSTC (greide) diâmetro 0,60 m CA-1 MF inclusive escavação, reaterro e transporte do tubo</v>
          </cell>
          <cell r="D391" t="str">
            <v>M</v>
          </cell>
          <cell r="E391" t="str">
            <v>233,67</v>
          </cell>
          <cell r="F391">
            <v>173.08888888888887</v>
          </cell>
        </row>
        <row r="392">
          <cell r="B392">
            <v>40429</v>
          </cell>
          <cell r="C392" t="str">
            <v>Corpo BSTC (greide) diâmetro 0,60 m CA-1 PB inclusive escavação, reaterro e transporte do tubo</v>
          </cell>
          <cell r="D392" t="str">
            <v>M</v>
          </cell>
          <cell r="E392" t="str">
            <v>236,34</v>
          </cell>
          <cell r="F392">
            <v>175.06666666666666</v>
          </cell>
        </row>
        <row r="393">
          <cell r="B393">
            <v>40430</v>
          </cell>
          <cell r="C393" t="str">
            <v>Corpo BSTC (greide) diâmetro 0,60 m CA-2 MF inclusive escavação, reaterro e transporte do tubo</v>
          </cell>
          <cell r="D393" t="str">
            <v>M</v>
          </cell>
          <cell r="E393" t="str">
            <v>240,35</v>
          </cell>
          <cell r="F393">
            <v>178.03703703703701</v>
          </cell>
        </row>
        <row r="394">
          <cell r="B394">
            <v>40431</v>
          </cell>
          <cell r="C394" t="str">
            <v>Corpo BSTC (greide) diâmetro 0,60 m CA-2 PB inclusive escavação, reaterro e transporte do tubo</v>
          </cell>
          <cell r="D394" t="str">
            <v>M</v>
          </cell>
          <cell r="E394" t="str">
            <v>243,02</v>
          </cell>
          <cell r="F394">
            <v>180.0148148148148</v>
          </cell>
        </row>
        <row r="395">
          <cell r="B395">
            <v>40432</v>
          </cell>
          <cell r="C395" t="str">
            <v>Corpo BSTC (greide) diâmetro 0,80 m CA-1 MF inclusive escavação, reaterro e transporte do tubo</v>
          </cell>
          <cell r="D395" t="str">
            <v>M</v>
          </cell>
          <cell r="E395" t="str">
            <v>452,93</v>
          </cell>
          <cell r="F395">
            <v>335.50370370370371</v>
          </cell>
        </row>
        <row r="396">
          <cell r="B396">
            <v>40433</v>
          </cell>
          <cell r="C396" t="str">
            <v>Corpo BSTC (greide) diâmetro 0,80 m CA-1 PB inclusive escavação, reaterro e transporte do tubo</v>
          </cell>
          <cell r="D396" t="str">
            <v>M</v>
          </cell>
          <cell r="E396" t="str">
            <v>459,63</v>
          </cell>
          <cell r="F396">
            <v>340.46666666666664</v>
          </cell>
        </row>
        <row r="397">
          <cell r="B397">
            <v>40434</v>
          </cell>
          <cell r="C397" t="str">
            <v>Corpo BSTC (greide) diâmetro 0,80 m CA-2 MF inclusive escavação, reaterro e transporte do tubo</v>
          </cell>
          <cell r="D397" t="str">
            <v>M</v>
          </cell>
          <cell r="E397" t="str">
            <v>466,31</v>
          </cell>
          <cell r="F397">
            <v>345.4148148148148</v>
          </cell>
        </row>
        <row r="398">
          <cell r="B398">
            <v>40435</v>
          </cell>
          <cell r="C398" t="str">
            <v>Corpo BSTC (greide) diâmetro 0,80 m CA-2 PB inclusive escavação, reaterro e transporte do tubo</v>
          </cell>
          <cell r="D398" t="str">
            <v>M</v>
          </cell>
          <cell r="E398" t="str">
            <v>479,68</v>
          </cell>
          <cell r="F398">
            <v>355.31851851851849</v>
          </cell>
        </row>
        <row r="399">
          <cell r="B399">
            <v>40436</v>
          </cell>
          <cell r="C399" t="str">
            <v>Corpo BSTC (greide) diâmetro 1,00 m CA-1 MF inclusive escavação, reaterro e transporte do tubo</v>
          </cell>
          <cell r="D399" t="str">
            <v>M</v>
          </cell>
          <cell r="E399" t="str">
            <v>614,85</v>
          </cell>
          <cell r="F399">
            <v>455.44444444444446</v>
          </cell>
        </row>
        <row r="400">
          <cell r="B400">
            <v>40437</v>
          </cell>
          <cell r="C400" t="str">
            <v>Corpo BSTC (greide) diâmetro 1,00 m CA-1 PB inclusive escavação, reaterro e transporte do tubo</v>
          </cell>
          <cell r="D400" t="str">
            <v>M</v>
          </cell>
          <cell r="E400" t="str">
            <v>621,54</v>
          </cell>
          <cell r="F400">
            <v>460.39999999999992</v>
          </cell>
        </row>
        <row r="401">
          <cell r="B401">
            <v>40438</v>
          </cell>
          <cell r="C401" t="str">
            <v>Corpo BSTC (greide) diâmetro 1,00 m CA-2 MF inclusive escavação, reaterro e transporte do tubo</v>
          </cell>
          <cell r="D401" t="str">
            <v>M</v>
          </cell>
          <cell r="E401" t="str">
            <v>628,23</v>
          </cell>
          <cell r="F401">
            <v>465.35555555555555</v>
          </cell>
        </row>
        <row r="402">
          <cell r="B402">
            <v>40439</v>
          </cell>
          <cell r="C402" t="str">
            <v>Corpo BSTC (greide) diâmetro 1,00 m CA-2 PB inclusive escavação, reaterro e transporte do tubo</v>
          </cell>
          <cell r="D402" t="str">
            <v>M</v>
          </cell>
          <cell r="E402" t="str">
            <v>634,91</v>
          </cell>
          <cell r="F402">
            <v>470.30370370370366</v>
          </cell>
        </row>
        <row r="403">
          <cell r="B403">
            <v>40440</v>
          </cell>
          <cell r="C403" t="str">
            <v>Corpo BSTC (greide) diâmetro 1,20 m CA-1 MF inclusive escavação, reaterro e transporte do tubo</v>
          </cell>
          <cell r="D403" t="str">
            <v>M</v>
          </cell>
          <cell r="E403" t="str">
            <v>909,83</v>
          </cell>
          <cell r="F403">
            <v>673.94814814814811</v>
          </cell>
        </row>
        <row r="404">
          <cell r="B404">
            <v>40441</v>
          </cell>
          <cell r="C404" t="str">
            <v>Corpo BSTC (greide) diâmetro 1,20 m CA-1 PB inclusive escavação, reaterro e transporte do tubo</v>
          </cell>
          <cell r="D404" t="str">
            <v>M</v>
          </cell>
          <cell r="E404" t="str">
            <v>923,19</v>
          </cell>
          <cell r="F404">
            <v>683.84444444444443</v>
          </cell>
        </row>
        <row r="405">
          <cell r="B405">
            <v>40442</v>
          </cell>
          <cell r="C405" t="str">
            <v>Corpo BSTC (greide) diâmetro 1,20 m CA-2 MF inclusive escavação, reaterro e transporte do tubo</v>
          </cell>
          <cell r="D405" t="str">
            <v>M</v>
          </cell>
          <cell r="E405" t="str">
            <v>936,57</v>
          </cell>
          <cell r="F405">
            <v>693.75555555555559</v>
          </cell>
        </row>
        <row r="406">
          <cell r="B406">
            <v>40443</v>
          </cell>
          <cell r="C406" t="str">
            <v>Corpo BSTC (greide) diâmetro 1,20 m CA-2 PB inclusive escavação, reaterro e transporte do tubo</v>
          </cell>
          <cell r="D406" t="str">
            <v>M</v>
          </cell>
          <cell r="E406" t="str">
            <v>949,94</v>
          </cell>
          <cell r="F406">
            <v>703.65925925925922</v>
          </cell>
        </row>
        <row r="407">
          <cell r="B407">
            <v>40444</v>
          </cell>
          <cell r="C407" t="str">
            <v>Corpo BSTC (grota) diâmetro 0,60 m CA-1 MF exclusive escavação e reaterro, inclusive transporte do tubo</v>
          </cell>
          <cell r="D407" t="str">
            <v>M</v>
          </cell>
          <cell r="E407" t="str">
            <v>145,16</v>
          </cell>
          <cell r="F407">
            <v>107.52592592592592</v>
          </cell>
        </row>
        <row r="408">
          <cell r="B408">
            <v>40445</v>
          </cell>
          <cell r="C408" t="str">
            <v>Corpo BSTC (grota) diâmetro 0,60 m CA-1 PB exclusive escavação e reaterro, inclusive transporte do tubo</v>
          </cell>
          <cell r="D408" t="str">
            <v>M</v>
          </cell>
          <cell r="E408" t="str">
            <v>147,83</v>
          </cell>
          <cell r="F408">
            <v>109.50370370370371</v>
          </cell>
        </row>
        <row r="409">
          <cell r="B409">
            <v>40446</v>
          </cell>
          <cell r="C409" t="str">
            <v>Corpo BSTC (grota) diâmetro 0,60 m CA-2 MF exclusive escavação e reaterro, inclusive transporte do tubo</v>
          </cell>
          <cell r="D409" t="str">
            <v>M</v>
          </cell>
          <cell r="E409" t="str">
            <v>151,84</v>
          </cell>
          <cell r="F409">
            <v>112.47407407407407</v>
          </cell>
        </row>
        <row r="410">
          <cell r="B410">
            <v>40447</v>
          </cell>
          <cell r="C410" t="str">
            <v>Corpo BSTC (grota) diâmetro 0,60 m CA-2 PB exclusive escavação e reaterro, inclusive transporte do tubo</v>
          </cell>
          <cell r="D410" t="str">
            <v>M</v>
          </cell>
          <cell r="E410" t="str">
            <v>154,52</v>
          </cell>
          <cell r="F410">
            <v>114.45925925925926</v>
          </cell>
        </row>
        <row r="411">
          <cell r="B411">
            <v>40448</v>
          </cell>
          <cell r="C411" t="str">
            <v>Corpo BSTC (grota) diâmetro 0,80 m CA-1 MF exclusive escavação e reaterro, inclusive transporte do tubo</v>
          </cell>
          <cell r="D411" t="str">
            <v>M</v>
          </cell>
          <cell r="E411" t="str">
            <v>327,98</v>
          </cell>
          <cell r="F411">
            <v>242.94814814814814</v>
          </cell>
        </row>
        <row r="412">
          <cell r="B412">
            <v>40449</v>
          </cell>
          <cell r="C412" t="str">
            <v>Corpo BSTC (grota) diâmetro 0,80 m CA-1 PB exclusive escavação e reaterro, inclusive transporte do tubo</v>
          </cell>
          <cell r="D412" t="str">
            <v>M</v>
          </cell>
          <cell r="E412" t="str">
            <v>334,67</v>
          </cell>
          <cell r="F412">
            <v>247.90370370370371</v>
          </cell>
        </row>
        <row r="413">
          <cell r="B413">
            <v>40450</v>
          </cell>
          <cell r="C413" t="str">
            <v>Corpo BSTC (grota) diâmetro 0,80 m CA-2 MF exclusive escavação e reaterro, inclusive transporte do tubo</v>
          </cell>
          <cell r="D413" t="str">
            <v>M</v>
          </cell>
          <cell r="E413" t="str">
            <v>341,36</v>
          </cell>
          <cell r="F413">
            <v>252.85925925925926</v>
          </cell>
        </row>
        <row r="414">
          <cell r="B414">
            <v>40451</v>
          </cell>
          <cell r="C414" t="str">
            <v>Corpo BSTC (grota) diâmetro 0,80 m CA-2 PB exclusive escavação e reaterro, inclusive transporte do tubo</v>
          </cell>
          <cell r="D414" t="str">
            <v>M</v>
          </cell>
          <cell r="E414" t="str">
            <v>354,72</v>
          </cell>
          <cell r="F414">
            <v>262.75555555555553</v>
          </cell>
        </row>
        <row r="415">
          <cell r="B415">
            <v>40452</v>
          </cell>
          <cell r="C415" t="str">
            <v>Corpo BSTC (grota) diâmetro 1,00 m CA-1 MF exclusive escavação e reaterro, inclusive transporte do tubo</v>
          </cell>
          <cell r="D415" t="str">
            <v>M</v>
          </cell>
          <cell r="E415" t="str">
            <v>413,31</v>
          </cell>
          <cell r="F415">
            <v>306.15555555555551</v>
          </cell>
        </row>
        <row r="416">
          <cell r="B416">
            <v>40453</v>
          </cell>
          <cell r="C416" t="str">
            <v>Corpo BSTC (grota) diâmetro 1,00 m CA-1 PB exclusive escavação e reaterro, inclusive transporte do tubo</v>
          </cell>
          <cell r="D416" t="str">
            <v>M</v>
          </cell>
          <cell r="E416" t="str">
            <v>419,99</v>
          </cell>
          <cell r="F416">
            <v>311.10370370370367</v>
          </cell>
        </row>
        <row r="417">
          <cell r="B417">
            <v>40454</v>
          </cell>
          <cell r="C417" t="str">
            <v>Corpo BSTC (grota) diâmetro 1,00 m CA-2 MF exclusive escavação e reaterro, inclusive transporte do tubo</v>
          </cell>
          <cell r="D417" t="str">
            <v>M</v>
          </cell>
          <cell r="E417" t="str">
            <v>426,69</v>
          </cell>
          <cell r="F417">
            <v>316.06666666666666</v>
          </cell>
        </row>
        <row r="418">
          <cell r="B418">
            <v>40455</v>
          </cell>
          <cell r="C418" t="str">
            <v>Corpo BSTC (grota) diâmetro 1,00 m CA-2 PB exclusive escavação e reaterro, inclusive transporte do tubo</v>
          </cell>
          <cell r="D418" t="str">
            <v>M</v>
          </cell>
          <cell r="E418" t="str">
            <v>433,37</v>
          </cell>
          <cell r="F418">
            <v>321.01481481481477</v>
          </cell>
        </row>
        <row r="419">
          <cell r="B419">
            <v>40456</v>
          </cell>
          <cell r="C419" t="str">
            <v>Corpo BSTC (grota) diâmetro 1,00 m CA-3 MF exclusive escavação e reaterro, inclusive transporte do tubo</v>
          </cell>
          <cell r="D419" t="str">
            <v>M</v>
          </cell>
          <cell r="E419" t="str">
            <v>500,24</v>
          </cell>
          <cell r="F419">
            <v>370.54814814814813</v>
          </cell>
        </row>
        <row r="420">
          <cell r="B420">
            <v>40457</v>
          </cell>
          <cell r="C420" t="str">
            <v>Corpo BSTC (grota) diâmetro 1,20 m CA-1 MF exclusive escavação e reaterro, inclusive transporte do tubo</v>
          </cell>
          <cell r="D420" t="str">
            <v>M</v>
          </cell>
          <cell r="E420" t="str">
            <v>637,02</v>
          </cell>
          <cell r="F420">
            <v>471.86666666666662</v>
          </cell>
        </row>
        <row r="421">
          <cell r="B421">
            <v>40458</v>
          </cell>
          <cell r="C421" t="str">
            <v>Corpo BSTC (grota) diâmetro 1,20 m CA-1 PB exclusive escavação e reaterro, inclusive transporte do tubo</v>
          </cell>
          <cell r="D421" t="str">
            <v>M</v>
          </cell>
          <cell r="E421" t="str">
            <v>650,38</v>
          </cell>
          <cell r="F421">
            <v>481.76296296296294</v>
          </cell>
        </row>
        <row r="422">
          <cell r="B422">
            <v>40459</v>
          </cell>
          <cell r="C422" t="str">
            <v>Corpo BSTC (grota) diâmetro 1,20 m CA-2 MF exclusive escavação e reaterro, inclusive transporte do tubo</v>
          </cell>
          <cell r="D422" t="str">
            <v>M</v>
          </cell>
          <cell r="E422" t="str">
            <v>663,76</v>
          </cell>
          <cell r="F422">
            <v>491.67407407407404</v>
          </cell>
        </row>
        <row r="423">
          <cell r="B423">
            <v>40460</v>
          </cell>
          <cell r="C423" t="str">
            <v>Corpo BSTC (grota) diâmetro 1,20 m CA-2 PB exclusive escavação e reaterro, inclusive transporte do tubo</v>
          </cell>
          <cell r="D423" t="str">
            <v>M</v>
          </cell>
          <cell r="E423" t="str">
            <v>677,13</v>
          </cell>
          <cell r="F423">
            <v>501.57777777777773</v>
          </cell>
        </row>
        <row r="424">
          <cell r="B424">
            <v>40461</v>
          </cell>
          <cell r="C424" t="str">
            <v>Corpo BSTC (grota) diâmetro 1,20 m CA-3 MF exclusive escavação e reaterro, inclusive transporte do tubo</v>
          </cell>
          <cell r="D424" t="str">
            <v>M</v>
          </cell>
          <cell r="E424" t="str">
            <v>757,37</v>
          </cell>
          <cell r="F424">
            <v>561.01481481481483</v>
          </cell>
        </row>
        <row r="425">
          <cell r="B425">
            <v>40462</v>
          </cell>
          <cell r="C425" t="str">
            <v>Corpo BSTC (grota) diâmetro 1,50 m CA-1 MF exclusive escavação e reaterro, inclusive transporte do tubo</v>
          </cell>
          <cell r="D425" t="str">
            <v>M</v>
          </cell>
          <cell r="E425" t="str">
            <v>844,16</v>
          </cell>
          <cell r="F425">
            <v>625.3037037037036</v>
          </cell>
        </row>
        <row r="426">
          <cell r="B426">
            <v>40463</v>
          </cell>
          <cell r="C426" t="str">
            <v>Corpo BSTC (grota) diâmetro 1,50 m CA-1 PB exclusive escavação e reaterro, inclusive transporte do tubo</v>
          </cell>
          <cell r="D426" t="str">
            <v>M</v>
          </cell>
          <cell r="E426" t="str">
            <v>857,54</v>
          </cell>
          <cell r="F426">
            <v>635.21481481481476</v>
          </cell>
        </row>
        <row r="427">
          <cell r="B427">
            <v>40464</v>
          </cell>
          <cell r="C427" t="str">
            <v>Corpo BSTC (grota) diâmetro 1,50 m CA-2 MF exclusive escavação e reaterro, inclusive transporte do tubo</v>
          </cell>
          <cell r="D427" t="str">
            <v>M</v>
          </cell>
          <cell r="E427" t="str">
            <v>870,91</v>
          </cell>
          <cell r="F427">
            <v>645.1185185185185</v>
          </cell>
        </row>
        <row r="428">
          <cell r="B428">
            <v>40465</v>
          </cell>
          <cell r="C428" t="str">
            <v>Corpo BSTC (grota) diâmetro 1,50 m CA-2 PB exclusive escavação e reaterro, inclusive transporte do tubo</v>
          </cell>
          <cell r="D428" t="str">
            <v>M</v>
          </cell>
          <cell r="E428" t="str">
            <v>897,66</v>
          </cell>
          <cell r="F428">
            <v>664.93333333333328</v>
          </cell>
        </row>
        <row r="429">
          <cell r="B429">
            <v>40466</v>
          </cell>
          <cell r="C429" t="str">
            <v>Corpo BSTC (grota) diâmetro 1,50 m CA-3 MF exclusive escavação e reaterro, inclusive transporte do tubo</v>
          </cell>
          <cell r="D429" t="str">
            <v>M</v>
          </cell>
          <cell r="E429" t="str">
            <v>1.071,50</v>
          </cell>
          <cell r="F429">
            <v>793.7037037037037</v>
          </cell>
        </row>
        <row r="430">
          <cell r="B430">
            <v>40490</v>
          </cell>
          <cell r="C430" t="str">
            <v>Corpo BTTC (grota) diâmetro 0,60 m CA-1 MF exclusive escavação e reaterro, inclusive transporte do tubo</v>
          </cell>
          <cell r="D430" t="str">
            <v>M</v>
          </cell>
          <cell r="E430" t="str">
            <v>432,94</v>
          </cell>
          <cell r="F430">
            <v>320.69629629629628</v>
          </cell>
        </row>
        <row r="431">
          <cell r="B431">
            <v>40491</v>
          </cell>
          <cell r="C431" t="str">
            <v>Corpo BTTC (grota) diâmetro 0,60 m CA-1 PB exclusive escavação e reaterro, inclusive transporte do tubo</v>
          </cell>
          <cell r="D431" t="str">
            <v>M</v>
          </cell>
          <cell r="E431" t="str">
            <v>440,96</v>
          </cell>
          <cell r="F431">
            <v>326.63703703703698</v>
          </cell>
        </row>
        <row r="432">
          <cell r="B432">
            <v>40492</v>
          </cell>
          <cell r="C432" t="str">
            <v>Corpo BTTC (grota) diâmetro 0,60 m CA-2 MF exclusive escavação e reaterro, inclusive transporte do tubo</v>
          </cell>
          <cell r="D432" t="str">
            <v>M</v>
          </cell>
          <cell r="E432" t="str">
            <v>452,99</v>
          </cell>
          <cell r="F432">
            <v>335.54814814814813</v>
          </cell>
        </row>
        <row r="433">
          <cell r="B433">
            <v>40493</v>
          </cell>
          <cell r="C433" t="str">
            <v>Corpo BTTC (grota) diâmetro 0,60 m CA-2 PB exclusive escavação e reaterro, inclusive transporte do tubo</v>
          </cell>
          <cell r="D433" t="str">
            <v>M</v>
          </cell>
          <cell r="E433" t="str">
            <v>461,01</v>
          </cell>
          <cell r="F433">
            <v>341.48888888888888</v>
          </cell>
        </row>
        <row r="434">
          <cell r="B434">
            <v>40494</v>
          </cell>
          <cell r="C434" t="str">
            <v>Corpo BTTC (grota) diâmetro 0,80 m CA-1 MF exclusive escavação e reaterro, inclusive transporte do tubo</v>
          </cell>
          <cell r="D434" t="str">
            <v>M</v>
          </cell>
          <cell r="E434" t="str">
            <v>840,41</v>
          </cell>
          <cell r="F434">
            <v>622.52592592592589</v>
          </cell>
        </row>
        <row r="435">
          <cell r="B435">
            <v>40495</v>
          </cell>
          <cell r="C435" t="str">
            <v>Corpo BTTC (grota) diâmetro 0,80 m CA-1 PB exclusive escavação e reaterro, inclusive transporte do tubo</v>
          </cell>
          <cell r="D435" t="str">
            <v>M</v>
          </cell>
          <cell r="E435" t="str">
            <v>860,50</v>
          </cell>
          <cell r="F435">
            <v>637.40740740740739</v>
          </cell>
        </row>
        <row r="436">
          <cell r="B436">
            <v>40496</v>
          </cell>
          <cell r="C436" t="str">
            <v>Corpo BTTC (grota) diâmetro 0,80 m CA-2 MF exclusive escavação e reaterro, inclusive transporte do tubo</v>
          </cell>
          <cell r="D436" t="str">
            <v>M</v>
          </cell>
          <cell r="E436" t="str">
            <v>880,55</v>
          </cell>
          <cell r="F436">
            <v>652.25925925925924</v>
          </cell>
        </row>
        <row r="437">
          <cell r="B437">
            <v>40497</v>
          </cell>
          <cell r="C437" t="str">
            <v>Corpo BTTC (grota) diâmetro 0,80 m CA-2 PB exclusive escavação e reaterro, inclusive transporte do tubo</v>
          </cell>
          <cell r="D437" t="str">
            <v>M</v>
          </cell>
          <cell r="E437" t="str">
            <v>920,64</v>
          </cell>
          <cell r="F437">
            <v>681.95555555555552</v>
          </cell>
        </row>
        <row r="438">
          <cell r="B438">
            <v>40498</v>
          </cell>
          <cell r="C438" t="str">
            <v>Corpo BTTC (grota) diâmetro 1,00 m CA-1 MF exclusive escavação e reaterro, inclusive transporte do tubo</v>
          </cell>
          <cell r="D438" t="str">
            <v>M</v>
          </cell>
          <cell r="E438" t="str">
            <v>1.096,38</v>
          </cell>
          <cell r="F438">
            <v>812.13333333333333</v>
          </cell>
        </row>
        <row r="439">
          <cell r="B439">
            <v>40499</v>
          </cell>
          <cell r="C439" t="str">
            <v>Corpo BTTC (grota) diâmetro 1,00 m CA-1 PB exclusive escavação e reaterro, inclusive transporte do tubo</v>
          </cell>
          <cell r="D439" t="str">
            <v>M</v>
          </cell>
          <cell r="E439" t="str">
            <v>1.116,43</v>
          </cell>
          <cell r="F439">
            <v>826.98518518518517</v>
          </cell>
        </row>
        <row r="440">
          <cell r="B440">
            <v>40500</v>
          </cell>
          <cell r="C440" t="str">
            <v>Corpo BTTC (grota) diâmetro 1,00 m CA-2 MF exclusive escavação e reaterro, inclusive transporte do tubo</v>
          </cell>
          <cell r="D440" t="str">
            <v>M</v>
          </cell>
          <cell r="E440" t="str">
            <v>1.136,52</v>
          </cell>
          <cell r="F440">
            <v>841.86666666666656</v>
          </cell>
        </row>
        <row r="441">
          <cell r="B441">
            <v>40501</v>
          </cell>
          <cell r="C441" t="str">
            <v>Corpo BTTC (grota) diâmetro 1,00 m CA-2 PB exclusive escavação e reaterro, inclusive transporte do tubo</v>
          </cell>
          <cell r="D441" t="str">
            <v>M</v>
          </cell>
          <cell r="E441" t="str">
            <v>1.156,57</v>
          </cell>
          <cell r="F441">
            <v>856.71851851851841</v>
          </cell>
        </row>
        <row r="442">
          <cell r="B442">
            <v>40502</v>
          </cell>
          <cell r="C442" t="str">
            <v>Corpo BTTC (grota) diâmetro 1,00 m CA-3 MF exclusive escavação e reaterro, inclusive transporte do tubo</v>
          </cell>
          <cell r="D442" t="str">
            <v>M</v>
          </cell>
          <cell r="E442" t="str">
            <v>1.357,16</v>
          </cell>
          <cell r="F442">
            <v>1005.3037037037037</v>
          </cell>
        </row>
        <row r="443">
          <cell r="B443">
            <v>40503</v>
          </cell>
          <cell r="C443" t="str">
            <v>Corpo BTTC (grota) diâmetro 1,20 m CA-1 MF exclusive escavação e reaterro, inclusive transporte do tubo</v>
          </cell>
          <cell r="D443" t="str">
            <v>M</v>
          </cell>
          <cell r="E443" t="str">
            <v>1.767,50</v>
          </cell>
          <cell r="F443">
            <v>1309.2592592592591</v>
          </cell>
        </row>
        <row r="444">
          <cell r="B444">
            <v>40504</v>
          </cell>
          <cell r="C444" t="str">
            <v>Corpo BTTC (grota) diâmetro 1,20 m CA-1 PB exclusive escavação e reaterro, inclusive transporte do tubo</v>
          </cell>
          <cell r="D444" t="str">
            <v>M</v>
          </cell>
          <cell r="E444" t="str">
            <v>1.807,59</v>
          </cell>
          <cell r="F444">
            <v>1338.9555555555555</v>
          </cell>
        </row>
        <row r="445">
          <cell r="B445">
            <v>40505</v>
          </cell>
          <cell r="C445" t="str">
            <v>Corpo BTTC (grota) diâmetro 1,20 m CA-2 MF exclusive escavação e reaterro, inclusive transporte do tubo</v>
          </cell>
          <cell r="D445" t="str">
            <v>M</v>
          </cell>
          <cell r="E445" t="str">
            <v>1.847,73</v>
          </cell>
          <cell r="F445">
            <v>1368.6888888888889</v>
          </cell>
        </row>
        <row r="446">
          <cell r="B446">
            <v>40506</v>
          </cell>
          <cell r="C446" t="str">
            <v>Corpo BTTC (grota) diâmetro 1,20 m CA-2 PB exclusive escavação e reaterro, inclusive transporte do tubo</v>
          </cell>
          <cell r="D446" t="str">
            <v>M</v>
          </cell>
          <cell r="E446" t="str">
            <v>1.887,82</v>
          </cell>
          <cell r="F446">
            <v>1398.385185185185</v>
          </cell>
        </row>
        <row r="447">
          <cell r="B447">
            <v>40507</v>
          </cell>
          <cell r="C447" t="str">
            <v>Corpo BTTC (grota) diâmetro 1,20 m CA-3 MF exclusive escavação e reaterro, inclusive transporte do tubo</v>
          </cell>
          <cell r="D447" t="str">
            <v>M</v>
          </cell>
          <cell r="E447" t="str">
            <v>2.128,55</v>
          </cell>
          <cell r="F447">
            <v>1576.7037037037037</v>
          </cell>
        </row>
        <row r="448">
          <cell r="B448">
            <v>40508</v>
          </cell>
          <cell r="C448" t="str">
            <v>Corpo BTTC (grota) diâmetro 1,50 m CA-1 MF exclusive escavação e reaterro, inclusive transporte do tubo</v>
          </cell>
          <cell r="D448" t="str">
            <v>M</v>
          </cell>
          <cell r="E448" t="str">
            <v>2.388,91</v>
          </cell>
          <cell r="F448">
            <v>1769.5629629629627</v>
          </cell>
        </row>
        <row r="449">
          <cell r="B449">
            <v>40509</v>
          </cell>
          <cell r="C449" t="str">
            <v>Corpo BTTC (grota) diâmetro 1,50 m CA-1 PB exclusive escavação e reaterro, inclusive transporte do tubo</v>
          </cell>
          <cell r="D449" t="str">
            <v>M</v>
          </cell>
          <cell r="E449" t="str">
            <v>2.429,05</v>
          </cell>
          <cell r="F449">
            <v>1799.2962962962963</v>
          </cell>
        </row>
        <row r="450">
          <cell r="B450">
            <v>40510</v>
          </cell>
          <cell r="C450" t="str">
            <v>Corpo BTTC (grota) diâmetro 1,50 m CA-2 MF exclusive escavação e reaterro, inclusive transporte do tubo</v>
          </cell>
          <cell r="D450" t="str">
            <v>M</v>
          </cell>
          <cell r="E450" t="str">
            <v>2.469,15</v>
          </cell>
          <cell r="F450">
            <v>1829</v>
          </cell>
        </row>
        <row r="451">
          <cell r="B451">
            <v>40511</v>
          </cell>
          <cell r="C451" t="str">
            <v>Corpo BTTC (grota) diâmetro 1,50 m CA-2 PB exclusive escavação e reaterro, inclusive transporte do tubo</v>
          </cell>
          <cell r="D451" t="str">
            <v>M</v>
          </cell>
          <cell r="E451" t="str">
            <v>2.549,42</v>
          </cell>
          <cell r="F451">
            <v>1888.4592592592592</v>
          </cell>
        </row>
        <row r="452">
          <cell r="B452">
            <v>40512</v>
          </cell>
          <cell r="C452" t="str">
            <v>Corpo BTTC (grota) diâmetro 1,50 m CA-3 MF exclusive escavação e reaterro, inclusive transporte do tubo</v>
          </cell>
          <cell r="D452" t="str">
            <v>M</v>
          </cell>
          <cell r="E452" t="str">
            <v>3.070,93</v>
          </cell>
          <cell r="F452">
            <v>2274.7629629629628</v>
          </cell>
        </row>
        <row r="453">
          <cell r="B453">
            <v>40586</v>
          </cell>
          <cell r="C453" t="str">
            <v>Corpo de BDCC 1,50 x 1,50 m projeto DNIT para H &lt; -&gt; 2,50 m</v>
          </cell>
          <cell r="D453" t="str">
            <v>M</v>
          </cell>
          <cell r="E453" t="str">
            <v>3.679,15</v>
          </cell>
          <cell r="F453">
            <v>2725.2962962962961</v>
          </cell>
        </row>
        <row r="454">
          <cell r="B454">
            <v>40592</v>
          </cell>
          <cell r="C454" t="str">
            <v>Corpo de BDCC 1,50 x 1,50 m projeto DNIT para 2,50 &lt; H &lt; 5,00 m</v>
          </cell>
          <cell r="D454" t="str">
            <v>M</v>
          </cell>
          <cell r="E454" t="str">
            <v>3.835,48</v>
          </cell>
          <cell r="F454">
            <v>2841.0962962962963</v>
          </cell>
        </row>
        <row r="455">
          <cell r="B455">
            <v>40598</v>
          </cell>
          <cell r="C455" t="str">
            <v>Corpo de BDCC 2,00 x 1,20 m - tudo incluido conforme projeto</v>
          </cell>
          <cell r="D455" t="str">
            <v>M</v>
          </cell>
          <cell r="E455" t="str">
            <v>5.362,56</v>
          </cell>
          <cell r="F455">
            <v>3972.2666666666669</v>
          </cell>
        </row>
        <row r="456">
          <cell r="B456">
            <v>40587</v>
          </cell>
          <cell r="C456" t="str">
            <v>Corpo de BDCC 2,00 x 2,00 m projeto DNIT para H &lt; -&gt; 2,50 m</v>
          </cell>
          <cell r="D456" t="str">
            <v>M</v>
          </cell>
          <cell r="E456" t="str">
            <v>5.313,55</v>
          </cell>
          <cell r="F456">
            <v>3935.962962962963</v>
          </cell>
        </row>
        <row r="457">
          <cell r="B457">
            <v>40593</v>
          </cell>
          <cell r="C457" t="str">
            <v>Corpo de BDCC 2,00 x 2,00 m projeto DNIT para 2,50 &lt; H &lt;5,00 m</v>
          </cell>
          <cell r="D457" t="str">
            <v>M</v>
          </cell>
          <cell r="E457" t="str">
            <v>5.839,70</v>
          </cell>
          <cell r="F457">
            <v>4325.7037037037035</v>
          </cell>
        </row>
        <row r="458">
          <cell r="B458">
            <v>40588</v>
          </cell>
          <cell r="C458" t="str">
            <v>Corpo de BDCC 2,00 x 3,00 m projeto DNIT para H &lt; -&gt; 2,50 m</v>
          </cell>
          <cell r="D458" t="str">
            <v>M</v>
          </cell>
          <cell r="E458" t="str">
            <v>7.580,15</v>
          </cell>
          <cell r="F458">
            <v>5614.9259259259252</v>
          </cell>
        </row>
        <row r="459">
          <cell r="B459">
            <v>40594</v>
          </cell>
          <cell r="C459" t="str">
            <v>Corpo de BDCC 2,00 x 3,00 m projeto DNIT para 2,50 &lt; H &lt; 5,00 m</v>
          </cell>
          <cell r="D459" t="str">
            <v>M</v>
          </cell>
          <cell r="E459" t="str">
            <v>8.819,82</v>
          </cell>
          <cell r="F459">
            <v>6533.1999999999989</v>
          </cell>
        </row>
        <row r="460">
          <cell r="B460">
            <v>40599</v>
          </cell>
          <cell r="C460" t="str">
            <v>Corpo de BDCC 2,50 x 2,00 m - tudo incluído conforme projeto</v>
          </cell>
          <cell r="D460" t="str">
            <v>M</v>
          </cell>
          <cell r="E460" t="str">
            <v>7.791,01</v>
          </cell>
          <cell r="F460">
            <v>5771.1185185185186</v>
          </cell>
        </row>
        <row r="461">
          <cell r="B461">
            <v>40589</v>
          </cell>
          <cell r="C461" t="str">
            <v>Corpo de BDCC 2,50 x 2,50 m projeto DNIT para H &lt; -&gt; 2,50 m</v>
          </cell>
          <cell r="D461" t="str">
            <v>M</v>
          </cell>
          <cell r="E461" t="str">
            <v>7.153,78</v>
          </cell>
          <cell r="F461">
            <v>5299.0962962962958</v>
          </cell>
        </row>
        <row r="462">
          <cell r="B462">
            <v>40595</v>
          </cell>
          <cell r="C462" t="str">
            <v>Corpo de BDCC 2,50 x 2,50 m projeto DNIT para 2,50 &lt; H &lt; 5,00 m</v>
          </cell>
          <cell r="D462" t="str">
            <v>M</v>
          </cell>
          <cell r="E462" t="str">
            <v>7.991,00</v>
          </cell>
          <cell r="F462">
            <v>5919.2592592592591</v>
          </cell>
        </row>
        <row r="463">
          <cell r="B463">
            <v>40590</v>
          </cell>
          <cell r="C463" t="str">
            <v>Corpo de BDCC 2,50 x 3,00 m projeto DNIT para H &lt; -&gt; 2,50 m</v>
          </cell>
          <cell r="D463" t="str">
            <v>M</v>
          </cell>
          <cell r="E463" t="str">
            <v>8.688,69</v>
          </cell>
          <cell r="F463">
            <v>6436.0666666666666</v>
          </cell>
        </row>
        <row r="464">
          <cell r="B464">
            <v>40596</v>
          </cell>
          <cell r="C464" t="str">
            <v>Corpo de BDCC 2,50 x 3,00 m projeto DNIT para 2,50 &lt; H &lt; 5,00 m</v>
          </cell>
          <cell r="D464" t="str">
            <v>M</v>
          </cell>
          <cell r="E464" t="str">
            <v>9.615,21</v>
          </cell>
          <cell r="F464">
            <v>7122.3777777777768</v>
          </cell>
        </row>
        <row r="465">
          <cell r="B465">
            <v>40591</v>
          </cell>
          <cell r="C465" t="str">
            <v>Corpo de BDCC 3,00 x 3,00 m projeto DNIT para H &lt; -&gt; 2,50 m</v>
          </cell>
          <cell r="D465" t="str">
            <v>M</v>
          </cell>
          <cell r="E465" t="str">
            <v>9.569,88</v>
          </cell>
          <cell r="F465">
            <v>7088.7999999999993</v>
          </cell>
        </row>
        <row r="466">
          <cell r="B466">
            <v>40597</v>
          </cell>
          <cell r="C466" t="str">
            <v>Corpo de BDCC 3,00 x 3,00 m projeto DNIT para 2,50 &lt; H &lt; 5,00 m</v>
          </cell>
          <cell r="D466" t="str">
            <v>M</v>
          </cell>
          <cell r="E466" t="str">
            <v>10.331,77</v>
          </cell>
          <cell r="F466">
            <v>7653.1629629629624</v>
          </cell>
        </row>
        <row r="467">
          <cell r="B467">
            <v>40573</v>
          </cell>
          <cell r="C467" t="str">
            <v>Corpo de BSCC 1,50 x 1,50 m projeto DNIT para H &lt; -&gt; 2,50 m</v>
          </cell>
          <cell r="D467" t="str">
            <v>M</v>
          </cell>
          <cell r="E467" t="str">
            <v>2.221,04</v>
          </cell>
          <cell r="F467">
            <v>1645.2148148148146</v>
          </cell>
        </row>
        <row r="468">
          <cell r="B468">
            <v>40579</v>
          </cell>
          <cell r="C468" t="str">
            <v>Corpo de BSCC 1,50 x 1,50 m projeto DNIT para 2,50 &lt; H &lt; 5,00 m</v>
          </cell>
          <cell r="D468" t="str">
            <v>M</v>
          </cell>
          <cell r="E468" t="str">
            <v>2.338,29</v>
          </cell>
          <cell r="F468">
            <v>1732.0666666666666</v>
          </cell>
        </row>
        <row r="469">
          <cell r="B469">
            <v>41113</v>
          </cell>
          <cell r="C469" t="str">
            <v>Corpo de BSCC 2,00 x 2,00 m projeto DNIT para  5,00 &lt; H &lt; 7,50 m</v>
          </cell>
          <cell r="D469" t="str">
            <v>M</v>
          </cell>
          <cell r="E469" t="str">
            <v>3.826,61</v>
          </cell>
          <cell r="F469">
            <v>2834.525925925926</v>
          </cell>
        </row>
        <row r="470">
          <cell r="B470">
            <v>40574</v>
          </cell>
          <cell r="C470" t="str">
            <v>Corpo de BSCC 2,00 x 2,00 m projeto DNIT para H &lt; -&gt; 2,50 m</v>
          </cell>
          <cell r="D470" t="str">
            <v>M</v>
          </cell>
          <cell r="E470" t="str">
            <v>3.152,96</v>
          </cell>
          <cell r="F470">
            <v>2335.525925925926</v>
          </cell>
        </row>
        <row r="471">
          <cell r="B471">
            <v>40580</v>
          </cell>
          <cell r="C471" t="str">
            <v>Corpo de BSCC 2,00 x 2,00 m projeto DNIT para 2,50 &lt; H &lt; 5,00 m</v>
          </cell>
          <cell r="D471" t="str">
            <v>M</v>
          </cell>
          <cell r="E471" t="str">
            <v>3.553,03</v>
          </cell>
          <cell r="F471">
            <v>2631.8740740740741</v>
          </cell>
        </row>
        <row r="472">
          <cell r="B472">
            <v>40575</v>
          </cell>
          <cell r="C472" t="str">
            <v>Corpo de BSCC 2,00 x 3,00 m projeto DNIT para H &lt; -&gt; 2,50 m</v>
          </cell>
          <cell r="D472" t="str">
            <v>M</v>
          </cell>
          <cell r="E472" t="str">
            <v>4.592,49</v>
          </cell>
          <cell r="F472">
            <v>3401.844444444444</v>
          </cell>
        </row>
        <row r="473">
          <cell r="B473">
            <v>40581</v>
          </cell>
          <cell r="C473" t="str">
            <v>Corpo de BSCC 2,00 x 3,00 m projeto DNIT para 2,50 &lt; H &lt; 5,00 m</v>
          </cell>
          <cell r="D473" t="str">
            <v>M</v>
          </cell>
          <cell r="E473" t="str">
            <v>5.778,66</v>
          </cell>
          <cell r="F473">
            <v>4280.4888888888881</v>
          </cell>
        </row>
        <row r="474">
          <cell r="B474">
            <v>40576</v>
          </cell>
          <cell r="C474" t="str">
            <v>Corpo de BSCC 2,50 x 2,50 m projeto DNIT para H &lt; -&gt; 2,50 m</v>
          </cell>
          <cell r="D474" t="str">
            <v>M</v>
          </cell>
          <cell r="E474" t="str">
            <v>4.506,97</v>
          </cell>
          <cell r="F474">
            <v>3338.4962962962964</v>
          </cell>
        </row>
        <row r="475">
          <cell r="B475">
            <v>40582</v>
          </cell>
          <cell r="C475" t="str">
            <v>Corpo de BSCC 2,50 x 2,50 m projeto DNIT para 2,50 &lt; H &lt; 5,00 m</v>
          </cell>
          <cell r="D475" t="str">
            <v>M</v>
          </cell>
          <cell r="E475" t="str">
            <v>4.921,24</v>
          </cell>
          <cell r="F475">
            <v>3645.3629629629627</v>
          </cell>
        </row>
        <row r="476">
          <cell r="B476">
            <v>40577</v>
          </cell>
          <cell r="C476" t="str">
            <v>Corpo de BSCC 2,50 x 3,00 m projeto DNIT para H &lt; -&gt; 2,50 m</v>
          </cell>
          <cell r="D476" t="str">
            <v>M</v>
          </cell>
          <cell r="E476" t="str">
            <v>5.652,92</v>
          </cell>
          <cell r="F476">
            <v>4187.3481481481476</v>
          </cell>
        </row>
        <row r="477">
          <cell r="B477">
            <v>40583</v>
          </cell>
          <cell r="C477" t="str">
            <v>Corpo de BSCC 2,50 x 3,00 m projeto DNIT para 2,50 &lt; H &lt; 5,00 m</v>
          </cell>
          <cell r="D477" t="str">
            <v>M</v>
          </cell>
          <cell r="E477" t="str">
            <v>6.722,82</v>
          </cell>
          <cell r="F477">
            <v>4979.8666666666659</v>
          </cell>
        </row>
        <row r="478">
          <cell r="B478">
            <v>40578</v>
          </cell>
          <cell r="C478" t="str">
            <v>Corpo de BSCC 3,00 x 3,00 m projeto DNIT para H &lt; -&gt; 2,50 m</v>
          </cell>
          <cell r="D478" t="str">
            <v>M</v>
          </cell>
          <cell r="E478" t="str">
            <v>6.175,06</v>
          </cell>
          <cell r="F478">
            <v>4574.1185185185186</v>
          </cell>
        </row>
        <row r="479">
          <cell r="B479">
            <v>40584</v>
          </cell>
          <cell r="C479" t="str">
            <v>Corpo de BSCC 3,00 x 3,00 m projeto DNIT para 2,50 &lt; H &lt; 5,00 m</v>
          </cell>
          <cell r="D479" t="str">
            <v>M</v>
          </cell>
          <cell r="E479" t="str">
            <v>7.050,75</v>
          </cell>
          <cell r="F479">
            <v>5222.7777777777774</v>
          </cell>
        </row>
        <row r="480">
          <cell r="B480">
            <v>40601</v>
          </cell>
          <cell r="C480" t="str">
            <v>Corpo de BTCC 1,50 x 1,50 m projeto DNIT para H &lt; -&gt; 2,50 m</v>
          </cell>
          <cell r="D480" t="str">
            <v>M</v>
          </cell>
          <cell r="E480" t="str">
            <v>5.177,00</v>
          </cell>
          <cell r="F480">
            <v>3834.8148148148148</v>
          </cell>
        </row>
        <row r="481">
          <cell r="B481">
            <v>40607</v>
          </cell>
          <cell r="C481" t="str">
            <v>Corpo de BTCC 1,50 x 1,50 m projeto DNIT para 2,50 &lt; H &lt; 5,00 m</v>
          </cell>
          <cell r="D481" t="str">
            <v>M</v>
          </cell>
          <cell r="E481" t="str">
            <v>5.466,21</v>
          </cell>
          <cell r="F481">
            <v>4049.0444444444443</v>
          </cell>
        </row>
        <row r="482">
          <cell r="B482">
            <v>40602</v>
          </cell>
          <cell r="C482" t="str">
            <v>Corpo de BTCC 2,00 x 2,00 m projeto DNIT para H &lt; -&gt; 2,50 m</v>
          </cell>
          <cell r="D482" t="str">
            <v>M</v>
          </cell>
          <cell r="E482" t="str">
            <v>7.553,31</v>
          </cell>
          <cell r="F482">
            <v>5595.0444444444447</v>
          </cell>
        </row>
        <row r="483">
          <cell r="B483">
            <v>40608</v>
          </cell>
          <cell r="C483" t="str">
            <v>Corpo de BTCC 2,00 x 2,00 m projeto DNIT para 2,50 &lt; H &lt; 5,00 m</v>
          </cell>
          <cell r="D483" t="str">
            <v>M</v>
          </cell>
          <cell r="E483" t="str">
            <v>8.058,94</v>
          </cell>
          <cell r="F483">
            <v>5969.5851851851849</v>
          </cell>
        </row>
        <row r="484">
          <cell r="B484">
            <v>40603</v>
          </cell>
          <cell r="C484" t="str">
            <v>Corpo de BTCC 2,00 x 3,00 m projeto DNIT para H &lt; -&gt; 2,50 m</v>
          </cell>
          <cell r="D484" t="str">
            <v>M</v>
          </cell>
          <cell r="E484" t="str">
            <v>11.016,10</v>
          </cell>
          <cell r="F484">
            <v>8160.0740740740739</v>
          </cell>
        </row>
        <row r="485">
          <cell r="B485">
            <v>40609</v>
          </cell>
          <cell r="C485" t="str">
            <v>Corpo de BTCC 2,00 x 3,00 m projeto DNIT para 2,50 &lt; H &lt; 5,00 m</v>
          </cell>
          <cell r="D485" t="str">
            <v>M</v>
          </cell>
          <cell r="E485" t="str">
            <v>12.453,34</v>
          </cell>
          <cell r="F485">
            <v>9224.6962962962953</v>
          </cell>
        </row>
        <row r="486">
          <cell r="B486">
            <v>40604</v>
          </cell>
          <cell r="C486" t="str">
            <v>Corpo de BTCC 2,50 x 2,50 m projeto DNIT para H &lt; -&gt; 2,50 m</v>
          </cell>
          <cell r="D486" t="str">
            <v>M</v>
          </cell>
          <cell r="E486" t="str">
            <v>9.951,64</v>
          </cell>
          <cell r="F486">
            <v>7371.5851851851839</v>
          </cell>
        </row>
        <row r="487">
          <cell r="B487">
            <v>40610</v>
          </cell>
          <cell r="C487" t="str">
            <v>Corpo de BTCC 2,50 x 2,50 m projeto DNIT para 2,50 &lt; H &lt; 5,00 m</v>
          </cell>
          <cell r="D487" t="str">
            <v>M</v>
          </cell>
          <cell r="E487" t="str">
            <v>11.144,53</v>
          </cell>
          <cell r="F487">
            <v>8255.207407407408</v>
          </cell>
        </row>
        <row r="488">
          <cell r="B488">
            <v>40605</v>
          </cell>
          <cell r="C488" t="str">
            <v>Corpo de BTCC 2,50 x 3,00 m projeto DNIT para H &lt; -&gt; 2,50 m</v>
          </cell>
          <cell r="D488" t="str">
            <v>M</v>
          </cell>
          <cell r="E488" t="str">
            <v>12.370,14</v>
          </cell>
          <cell r="F488">
            <v>9163.0666666666657</v>
          </cell>
        </row>
        <row r="489">
          <cell r="B489">
            <v>40611</v>
          </cell>
          <cell r="C489" t="str">
            <v>Corpo de BTCC 2,50 x 3,00 m projeto DNIT para 2,50 &lt; H &lt; 5,00 m</v>
          </cell>
          <cell r="D489" t="str">
            <v>M</v>
          </cell>
          <cell r="E489" t="str">
            <v>13.976,50</v>
          </cell>
          <cell r="F489">
            <v>10352.962962962962</v>
          </cell>
        </row>
        <row r="490">
          <cell r="B490">
            <v>40606</v>
          </cell>
          <cell r="C490" t="str">
            <v>Corpo de BTCC 3,00 x 3,00 m projeto DNIT para H &lt; -&gt; 2,50 m</v>
          </cell>
          <cell r="D490" t="str">
            <v>M</v>
          </cell>
          <cell r="E490" t="str">
            <v>13.365,60</v>
          </cell>
          <cell r="F490">
            <v>9900.4444444444434</v>
          </cell>
        </row>
        <row r="491">
          <cell r="B491">
            <v>40612</v>
          </cell>
          <cell r="C491" t="str">
            <v>Corpo de BTCC 3,00 x 3,00 m projeto DNIT para 2,50 &lt; H &lt; 5,00 m</v>
          </cell>
          <cell r="D491" t="str">
            <v>M</v>
          </cell>
          <cell r="E491" t="str">
            <v>14.937,57</v>
          </cell>
          <cell r="F491">
            <v>11064.866666666665</v>
          </cell>
        </row>
        <row r="492">
          <cell r="B492">
            <v>40305</v>
          </cell>
          <cell r="C492" t="str">
            <v>Corta-rio (escavação mecânica em material de 1ª cat.) H -&gt; 1,50 a 3,00 m</v>
          </cell>
          <cell r="D492" t="str">
            <v>M3</v>
          </cell>
          <cell r="E492" t="str">
            <v>11,65</v>
          </cell>
          <cell r="F492">
            <v>8.6296296296296298</v>
          </cell>
        </row>
        <row r="493">
          <cell r="B493">
            <v>40306</v>
          </cell>
          <cell r="C493" t="str">
            <v>Corta-rio (escavação mecânica em material de 2ª cat.) H -&gt; 1,50 a 3,00 m</v>
          </cell>
          <cell r="D493" t="str">
            <v>M3</v>
          </cell>
          <cell r="E493" t="str">
            <v>23,30</v>
          </cell>
          <cell r="F493">
            <v>17.25925925925926</v>
          </cell>
        </row>
        <row r="494">
          <cell r="B494">
            <v>40307</v>
          </cell>
          <cell r="C494" t="str">
            <v>Corta-rio (escavação mecânica em material de 3º cat.) H -&gt; 0,00 a 1,50 m</v>
          </cell>
          <cell r="D494" t="str">
            <v>M3</v>
          </cell>
          <cell r="E494" t="str">
            <v>94,08</v>
          </cell>
          <cell r="F494">
            <v>69.688888888888883</v>
          </cell>
        </row>
        <row r="495">
          <cell r="B495">
            <v>41049</v>
          </cell>
          <cell r="C495" t="str">
            <v>Corte e esmerilhamento de pontas de tubo de ferro fundido DN 500 a
200mm</v>
          </cell>
          <cell r="D495" t="str">
            <v>M</v>
          </cell>
          <cell r="E495" t="str">
            <v>19,27</v>
          </cell>
          <cell r="F495">
            <v>14.274074074074074</v>
          </cell>
        </row>
        <row r="496">
          <cell r="B496">
            <v>41124</v>
          </cell>
          <cell r="C496" t="str">
            <v>Curva 90° de PVC, junta elástica PBA, D-&gt;75mm, fornecimento e assentamento</v>
          </cell>
          <cell r="D496" t="str">
            <v>Ud</v>
          </cell>
          <cell r="E496" t="str">
            <v>53,35</v>
          </cell>
          <cell r="F496">
            <v>39.518518518518519</v>
          </cell>
        </row>
        <row r="497">
          <cell r="B497">
            <v>40372</v>
          </cell>
          <cell r="C497" t="str">
            <v>Demolição manual alvenaria tijolo furado assentado com argamassa</v>
          </cell>
          <cell r="D497" t="str">
            <v>M3</v>
          </cell>
          <cell r="E497" t="str">
            <v>166,33</v>
          </cell>
          <cell r="F497">
            <v>123.2074074074074</v>
          </cell>
        </row>
        <row r="498">
          <cell r="B498">
            <v>40374</v>
          </cell>
          <cell r="C498" t="str">
            <v>Demolição manual de concreto armado</v>
          </cell>
          <cell r="D498" t="str">
            <v>M3</v>
          </cell>
          <cell r="E498" t="str">
            <v>262,45</v>
          </cell>
          <cell r="F498">
            <v>194.40740740740739</v>
          </cell>
        </row>
        <row r="499">
          <cell r="B499">
            <v>40373</v>
          </cell>
          <cell r="C499" t="str">
            <v>Demolição manual de concreto simples ou ciclópico</v>
          </cell>
          <cell r="D499" t="str">
            <v>M3</v>
          </cell>
          <cell r="E499" t="str">
            <v>231,57</v>
          </cell>
          <cell r="F499">
            <v>171.5333333333333</v>
          </cell>
        </row>
        <row r="500">
          <cell r="B500">
            <v>40375</v>
          </cell>
          <cell r="C500" t="str">
            <v>Demolição mecânica de concreto</v>
          </cell>
          <cell r="D500" t="str">
            <v>M3</v>
          </cell>
          <cell r="E500" t="str">
            <v>127,61</v>
          </cell>
          <cell r="F500">
            <v>94.525925925925918</v>
          </cell>
        </row>
        <row r="501">
          <cell r="B501">
            <v>40678</v>
          </cell>
          <cell r="C501" t="str">
            <v>Descida d'água concreto armado (calha) c/ caiação (DSA-01A) canal</v>
          </cell>
          <cell r="D501" t="str">
            <v>M</v>
          </cell>
          <cell r="E501" t="str">
            <v>322,38</v>
          </cell>
          <cell r="F501">
            <v>238.79999999999998</v>
          </cell>
        </row>
        <row r="502">
          <cell r="B502">
            <v>40679</v>
          </cell>
          <cell r="C502" t="str">
            <v>Descida d'água concreto armado (calha) c/ caiação (DSA-01A) dispersor</v>
          </cell>
          <cell r="D502" t="str">
            <v>Ud</v>
          </cell>
          <cell r="E502" t="str">
            <v>647,43</v>
          </cell>
          <cell r="F502">
            <v>479.57777777777773</v>
          </cell>
        </row>
        <row r="503">
          <cell r="B503">
            <v>40684</v>
          </cell>
          <cell r="C503" t="str">
            <v>Descida d'água concreto armado (degraus) c/ caiação (DSA-03A) apoio</v>
          </cell>
          <cell r="D503" t="str">
            <v>Ud</v>
          </cell>
          <cell r="E503" t="str">
            <v>716,21</v>
          </cell>
          <cell r="F503">
            <v>530.52592592592589</v>
          </cell>
        </row>
        <row r="504">
          <cell r="B504">
            <v>40683</v>
          </cell>
          <cell r="C504" t="str">
            <v>Descida d'água concreto armado (degraus) c/ caiação (DSA-03A) degrau</v>
          </cell>
          <cell r="D504" t="str">
            <v>M</v>
          </cell>
          <cell r="E504" t="str">
            <v>343,12</v>
          </cell>
          <cell r="F504">
            <v>254.16296296296295</v>
          </cell>
        </row>
        <row r="505">
          <cell r="B505">
            <v>40685</v>
          </cell>
          <cell r="C505" t="str">
            <v>Descida d'água concreto armado (degraus) c/ caiação (DSA-03A) dispersor</v>
          </cell>
          <cell r="D505" t="str">
            <v>Ud</v>
          </cell>
          <cell r="E505" t="str">
            <v>620,71</v>
          </cell>
          <cell r="F505">
            <v>459.78518518518518</v>
          </cell>
        </row>
        <row r="506">
          <cell r="B506">
            <v>40686</v>
          </cell>
          <cell r="C506" t="str">
            <v>Descida d'água concreto armado DP-1 (calha) c/ caiação</v>
          </cell>
          <cell r="D506" t="str">
            <v>M</v>
          </cell>
          <cell r="E506" t="str">
            <v>437,64</v>
          </cell>
          <cell r="F506">
            <v>324.17777777777775</v>
          </cell>
        </row>
        <row r="507">
          <cell r="B507">
            <v>40687</v>
          </cell>
          <cell r="C507" t="str">
            <v>Descida d'água concreto armado DP-1 (degraus) c/ caiação</v>
          </cell>
          <cell r="D507" t="str">
            <v>M</v>
          </cell>
          <cell r="E507" t="str">
            <v>421,41</v>
          </cell>
          <cell r="F507">
            <v>312.15555555555557</v>
          </cell>
        </row>
        <row r="508">
          <cell r="B508">
            <v>40676</v>
          </cell>
          <cell r="C508" t="str">
            <v>Descida d'água concreto simples (calha) c/ caiação (DSA-01) canal</v>
          </cell>
          <cell r="D508" t="str">
            <v>M</v>
          </cell>
          <cell r="E508" t="str">
            <v>267,66</v>
          </cell>
          <cell r="F508">
            <v>198.26666666666668</v>
          </cell>
        </row>
        <row r="509">
          <cell r="B509">
            <v>40677</v>
          </cell>
          <cell r="C509" t="str">
            <v>Descida d'água concreto simples (calha) c/ caiação (DSA-01) dispersor</v>
          </cell>
          <cell r="D509" t="str">
            <v>Ud</v>
          </cell>
          <cell r="E509" t="str">
            <v>584,90</v>
          </cell>
          <cell r="F509">
            <v>433.25925925925924</v>
          </cell>
        </row>
        <row r="510">
          <cell r="B510">
            <v>40681</v>
          </cell>
          <cell r="C510" t="str">
            <v>Descida d'água concreto simples (degraus) c/ caiação (DSA-03) apoio</v>
          </cell>
          <cell r="D510" t="str">
            <v>Ud</v>
          </cell>
          <cell r="E510" t="str">
            <v>670,49</v>
          </cell>
          <cell r="F510">
            <v>496.65925925925922</v>
          </cell>
        </row>
        <row r="511">
          <cell r="B511">
            <v>40680</v>
          </cell>
          <cell r="C511" t="str">
            <v>Descida d'água concreto simples (degraus) c/ caiação (DSA-03) degrau</v>
          </cell>
          <cell r="D511" t="str">
            <v>M</v>
          </cell>
          <cell r="E511" t="str">
            <v>327,49</v>
          </cell>
          <cell r="F511">
            <v>242.58518518518517</v>
          </cell>
        </row>
        <row r="512">
          <cell r="B512">
            <v>40682</v>
          </cell>
          <cell r="C512" t="str">
            <v>Descida d'água concreto simples (degraus) c/ caiação (DSA-03) dispersor</v>
          </cell>
          <cell r="D512" t="str">
            <v>Ud</v>
          </cell>
          <cell r="E512" t="str">
            <v>581,63</v>
          </cell>
          <cell r="F512">
            <v>430.83703703703702</v>
          </cell>
        </row>
        <row r="513">
          <cell r="B513">
            <v>41189</v>
          </cell>
          <cell r="C513" t="str">
            <v>Deslocamento de cerca de tela galvanizada fio 12 malha 3" x 3"</v>
          </cell>
          <cell r="D513" t="str">
            <v>M</v>
          </cell>
          <cell r="E513" t="str">
            <v>33,22</v>
          </cell>
          <cell r="F513">
            <v>24.607407407407404</v>
          </cell>
        </row>
        <row r="514">
          <cell r="B514">
            <v>40728</v>
          </cell>
          <cell r="C514" t="str">
            <v>Dissipador de energia aplicado a saída d'água tipo DP-1</v>
          </cell>
          <cell r="D514" t="str">
            <v>Ud</v>
          </cell>
          <cell r="E514" t="str">
            <v>316,50</v>
          </cell>
          <cell r="F514">
            <v>234.44444444444443</v>
          </cell>
        </row>
        <row r="515">
          <cell r="B515">
            <v>40732</v>
          </cell>
          <cell r="C515" t="str">
            <v>Dissipador de energia aplicado a saída de bueiro/descida d'agua de aterro
(DEB-01)</v>
          </cell>
          <cell r="D515" t="str">
            <v>Ud</v>
          </cell>
          <cell r="E515" t="str">
            <v>547,42</v>
          </cell>
          <cell r="F515">
            <v>405.49629629629624</v>
          </cell>
        </row>
        <row r="516">
          <cell r="B516">
            <v>40733</v>
          </cell>
          <cell r="C516" t="str">
            <v>Dissipador de energia aplicado a saída de bueiro/descida d'água de aterro
(DEB-02)</v>
          </cell>
          <cell r="D516" t="str">
            <v>Ud</v>
          </cell>
          <cell r="E516" t="str">
            <v>1.368,91</v>
          </cell>
          <cell r="F516">
            <v>1014.0074074074074</v>
          </cell>
        </row>
        <row r="517">
          <cell r="B517">
            <v>40734</v>
          </cell>
          <cell r="C517" t="str">
            <v>Dissipador de energia aplicado a saída de bueiro/descida d'água de aterro
(DEB-03)</v>
          </cell>
          <cell r="D517" t="str">
            <v>Ud</v>
          </cell>
          <cell r="E517" t="str">
            <v>2.145,54</v>
          </cell>
          <cell r="F517">
            <v>1589.2888888888888</v>
          </cell>
        </row>
        <row r="518">
          <cell r="B518">
            <v>40735</v>
          </cell>
          <cell r="C518" t="str">
            <v>Dissipador de energia aplicado a saída de bueiro/descida d'água de aterro
(DEB-04)</v>
          </cell>
          <cell r="D518" t="str">
            <v>Ud</v>
          </cell>
          <cell r="E518" t="str">
            <v>3.101,73</v>
          </cell>
          <cell r="F518">
            <v>2297.5777777777776</v>
          </cell>
        </row>
        <row r="519">
          <cell r="B519">
            <v>40736</v>
          </cell>
          <cell r="C519" t="str">
            <v>Dissipador de energia aplicado a saída de bueiro/descida d'água de aterro
(DEB-05)</v>
          </cell>
          <cell r="D519" t="str">
            <v>Ud</v>
          </cell>
          <cell r="E519" t="str">
            <v>4.173,41</v>
          </cell>
          <cell r="F519">
            <v>3091.4148148148147</v>
          </cell>
        </row>
        <row r="520">
          <cell r="B520">
            <v>40737</v>
          </cell>
          <cell r="C520" t="str">
            <v>Dissipador de energia aplicado a saída de bueiro/descida d'água de aterro
(DEB-06)</v>
          </cell>
          <cell r="D520" t="str">
            <v>Ud</v>
          </cell>
          <cell r="E520" t="str">
            <v>6.641,31</v>
          </cell>
          <cell r="F520">
            <v>4919.4888888888891</v>
          </cell>
        </row>
        <row r="521">
          <cell r="B521">
            <v>40738</v>
          </cell>
          <cell r="C521" t="str">
            <v>Dissipador de energia aplicado a saída de bueiro/descida d'água de aterro
(DEB-07)</v>
          </cell>
          <cell r="D521" t="str">
            <v>Ud</v>
          </cell>
          <cell r="E521" t="str">
            <v>4.252,43</v>
          </cell>
          <cell r="F521">
            <v>3149.948148148148</v>
          </cell>
        </row>
        <row r="522">
          <cell r="B522">
            <v>40739</v>
          </cell>
          <cell r="C522" t="str">
            <v>Dissipador de energia aplicado a saída de bueiro/descida d'água de aterro
(DEB-08)</v>
          </cell>
          <cell r="D522" t="str">
            <v>Ud</v>
          </cell>
          <cell r="E522" t="str">
            <v>5.726,22</v>
          </cell>
          <cell r="F522">
            <v>4241.6444444444442</v>
          </cell>
        </row>
        <row r="523">
          <cell r="B523">
            <v>40740</v>
          </cell>
          <cell r="C523" t="str">
            <v>Dissipador de energia aplicado a saída de bueiro/descida d'água de aterro
(DEB-09)</v>
          </cell>
          <cell r="D523" t="str">
            <v>Ud</v>
          </cell>
          <cell r="E523" t="str">
            <v>8.888,60</v>
          </cell>
          <cell r="F523">
            <v>6584.1481481481478</v>
          </cell>
        </row>
        <row r="524">
          <cell r="B524">
            <v>40741</v>
          </cell>
          <cell r="C524" t="str">
            <v>Dissipador de energia aplicado a saída de bueiro/descida d'água de aterro
(DEB-10)</v>
          </cell>
          <cell r="D524" t="str">
            <v>Ud</v>
          </cell>
          <cell r="E524" t="str">
            <v>5.409,18</v>
          </cell>
          <cell r="F524">
            <v>4006.7999999999997</v>
          </cell>
        </row>
        <row r="525">
          <cell r="B525">
            <v>40742</v>
          </cell>
          <cell r="C525" t="str">
            <v>Dissipador de energia aplicado a saída de bueiro/descida d'água de aterro
(DEB-12)</v>
          </cell>
          <cell r="D525" t="str">
            <v>Ud</v>
          </cell>
          <cell r="E525" t="str">
            <v>11.134,24</v>
          </cell>
          <cell r="F525">
            <v>8247.5851851851839</v>
          </cell>
        </row>
        <row r="526">
          <cell r="B526">
            <v>40729</v>
          </cell>
          <cell r="C526" t="str">
            <v>Dissipador de energia aplicado a saída de sarjeta/valeta (DES-01)</v>
          </cell>
          <cell r="D526" t="str">
            <v>Ud</v>
          </cell>
          <cell r="E526" t="str">
            <v>266,11</v>
          </cell>
          <cell r="F526">
            <v>197.11851851851853</v>
          </cell>
        </row>
        <row r="527">
          <cell r="B527">
            <v>40730</v>
          </cell>
          <cell r="C527" t="str">
            <v>Dissipador de energia aplicado a saída de sarjeta/valeta (DES-02)</v>
          </cell>
          <cell r="D527" t="str">
            <v>Ud</v>
          </cell>
          <cell r="E527" t="str">
            <v>316,50</v>
          </cell>
          <cell r="F527">
            <v>234.44444444444443</v>
          </cell>
        </row>
        <row r="528">
          <cell r="B528">
            <v>40731</v>
          </cell>
          <cell r="C528" t="str">
            <v>Dissipador de energia aplicado a saída de sarjeta/valeta (DES-03)</v>
          </cell>
          <cell r="D528" t="str">
            <v>Ud</v>
          </cell>
          <cell r="E528" t="str">
            <v>377,39</v>
          </cell>
          <cell r="F528">
            <v>279.54814814814813</v>
          </cell>
        </row>
        <row r="529">
          <cell r="B529">
            <v>40650</v>
          </cell>
          <cell r="C529" t="str">
            <v>Dreno de alívio de pavimento (DP - DAP - 01),  com utilização de geotêxtil não tecido RT 07 kn/m, inclusive transporte da brita</v>
          </cell>
          <cell r="D529" t="str">
            <v>M</v>
          </cell>
          <cell r="E529" t="str">
            <v>42,95</v>
          </cell>
          <cell r="F529">
            <v>31.814814814814813</v>
          </cell>
        </row>
        <row r="530">
          <cell r="B530">
            <v>40637</v>
          </cell>
          <cell r="C530" t="str">
            <v>Dreno de PVC  D -&gt; 100 mm</v>
          </cell>
          <cell r="D530" t="str">
            <v>M</v>
          </cell>
          <cell r="E530" t="str">
            <v>30,83</v>
          </cell>
          <cell r="F530">
            <v>22.837037037037035</v>
          </cell>
        </row>
        <row r="531">
          <cell r="B531">
            <v>40636</v>
          </cell>
          <cell r="C531" t="str">
            <v>Dreno de PVC  D -&gt; 50 mm</v>
          </cell>
          <cell r="D531" t="str">
            <v>M</v>
          </cell>
          <cell r="E531" t="str">
            <v>15,78</v>
          </cell>
          <cell r="F531">
            <v>11.688888888888888</v>
          </cell>
        </row>
        <row r="532">
          <cell r="B532">
            <v>40712</v>
          </cell>
          <cell r="C532" t="str">
            <v>Dreno Longitudinal tipo Trincheira Drenante, H -&gt; 0,90 m com tubo poroso tipo PEAD de diâm -&gt; 110 mm, incluindo esc. em mat. 1ª cat.</v>
          </cell>
          <cell r="D532" t="str">
            <v>M</v>
          </cell>
          <cell r="E532" t="str">
            <v>87,10</v>
          </cell>
          <cell r="F532">
            <v>64.518518518518505</v>
          </cell>
        </row>
        <row r="533">
          <cell r="B533">
            <v>40713</v>
          </cell>
          <cell r="C533" t="str">
            <v>Dreno Longitudinal tipo Trincheira Drenante, H -&gt; 0,90 m com tubo poroso tipo PEAD de diâm -&gt; 110 mm, incluindo esc. mat. 3ª cat.</v>
          </cell>
          <cell r="D533" t="str">
            <v>M</v>
          </cell>
          <cell r="E533" t="str">
            <v>104,82</v>
          </cell>
          <cell r="F533">
            <v>77.644444444444431</v>
          </cell>
        </row>
        <row r="534">
          <cell r="B534">
            <v>41262</v>
          </cell>
          <cell r="C534" t="str">
            <v>Dreno Longitudinal tipo Trincheira Drenante, H-&gt;0,40m c/ tubo poroso tipo PEAD d-&gt;65mm, inclus. esc. em mat. 1ª cat.e geotêxtil não tecido RT 07 kN/m</v>
          </cell>
          <cell r="D534" t="str">
            <v>M</v>
          </cell>
          <cell r="E534" t="str">
            <v>92,43</v>
          </cell>
          <cell r="F534">
            <v>68.466666666666669</v>
          </cell>
        </row>
        <row r="535">
          <cell r="B535">
            <v>41259</v>
          </cell>
          <cell r="C535" t="str">
            <v>Dreno ou Barbacã em tubo PVC, diâmetro de 2"</v>
          </cell>
          <cell r="D535" t="str">
            <v>M</v>
          </cell>
          <cell r="E535" t="str">
            <v>12,86</v>
          </cell>
          <cell r="F535">
            <v>9.5259259259259252</v>
          </cell>
        </row>
        <row r="536">
          <cell r="B536">
            <v>40640</v>
          </cell>
          <cell r="C536" t="str">
            <v>Dreno profundo com enchimento de areia, escavação em material 1ª
categoria, inclusive transporte da areia</v>
          </cell>
          <cell r="D536" t="str">
            <v>M</v>
          </cell>
          <cell r="E536" t="str">
            <v>81,35</v>
          </cell>
          <cell r="F536">
            <v>60.259259259259252</v>
          </cell>
        </row>
        <row r="537">
          <cell r="B537">
            <v>40642</v>
          </cell>
          <cell r="C537" t="str">
            <v>Dreno profundo com enchimento de brita e areia (1:1) escavação em material 1ª categoria, inclusive transporte da areia e da brita</v>
          </cell>
          <cell r="D537" t="str">
            <v>M</v>
          </cell>
          <cell r="E537" t="str">
            <v>83,30</v>
          </cell>
          <cell r="F537">
            <v>61.703703703703695</v>
          </cell>
        </row>
        <row r="538">
          <cell r="B538">
            <v>40643</v>
          </cell>
          <cell r="C538" t="str">
            <v>Dreno profundo com enchimento de brita e areia (1:1) escavação em material 2ª categoria, inclusive transporte da areia e da brita</v>
          </cell>
          <cell r="D538" t="str">
            <v>M</v>
          </cell>
          <cell r="E538" t="str">
            <v>89,92</v>
          </cell>
          <cell r="F538">
            <v>66.607407407407408</v>
          </cell>
        </row>
        <row r="539">
          <cell r="B539">
            <v>40641</v>
          </cell>
          <cell r="C539" t="str">
            <v>Dreno profundo com enchimento de brita, escavação em material 1ª
categoria,  inclusive transporte da brita</v>
          </cell>
          <cell r="D539" t="str">
            <v>M</v>
          </cell>
          <cell r="E539" t="str">
            <v>79,16</v>
          </cell>
          <cell r="F539">
            <v>58.637037037037032</v>
          </cell>
        </row>
        <row r="540">
          <cell r="B540">
            <v>40648</v>
          </cell>
          <cell r="C540" t="str">
            <v>Dreno profundo com tubo poroso, D -&gt; 0,20 m com enchimento de brita e areia, escavação em material 2ª categoria, inclusive transp.da areia, brita, tubo</v>
          </cell>
          <cell r="D540" t="str">
            <v>M</v>
          </cell>
          <cell r="E540" t="str">
            <v>102,85</v>
          </cell>
          <cell r="F540">
            <v>76.185185185185176</v>
          </cell>
        </row>
        <row r="541">
          <cell r="B541">
            <v>40649</v>
          </cell>
          <cell r="C541" t="str">
            <v>Dreno profundo com tubo poroso, D -&gt; 0,20 m com enchimento de brita, escavação em material 3ª categoria (DPR-01),  inclusive transporte da brita, tubo</v>
          </cell>
          <cell r="D541" t="str">
            <v>M</v>
          </cell>
          <cell r="E541" t="str">
            <v>80,59</v>
          </cell>
          <cell r="F541">
            <v>59.696296296296296</v>
          </cell>
        </row>
        <row r="542">
          <cell r="B542">
            <v>40645</v>
          </cell>
          <cell r="C542" t="str">
            <v>Dreno profundo D -&gt; 0,10 m c/ enchim. brita, areia (1:1) escav. mat. 3º
categ.incl. transp. areia, brita c/ geotêxtil não tecido res.long. mín 16kn/m</v>
          </cell>
          <cell r="D542" t="str">
            <v>M</v>
          </cell>
          <cell r="E542" t="str">
            <v>178,94</v>
          </cell>
          <cell r="F542">
            <v>132.54814814814813</v>
          </cell>
        </row>
        <row r="543">
          <cell r="B543">
            <v>40644</v>
          </cell>
          <cell r="C543" t="str">
            <v>Dreno profundo D -&gt; 0,10 m c/enchim. brita e areia (1:1) escav.mat. 1º
categ., inclus.transp.areia, brita,c/ geotêxtil não tecido res.long. mín 16 kn/m</v>
          </cell>
          <cell r="D543" t="str">
            <v>M</v>
          </cell>
          <cell r="E543" t="str">
            <v>116,32</v>
          </cell>
          <cell r="F543">
            <v>86.162962962962951</v>
          </cell>
        </row>
        <row r="544">
          <cell r="B544">
            <v>40646</v>
          </cell>
          <cell r="C544" t="str">
            <v>Dreno profundo D -&gt; 0,20 m com enchimento de areia, escavação em material 1ª categoria (DPS-01), inclusive transporte da areia e do tubo</v>
          </cell>
          <cell r="D544" t="str">
            <v>M</v>
          </cell>
          <cell r="E544" t="str">
            <v>99,64</v>
          </cell>
          <cell r="F544">
            <v>73.807407407407396</v>
          </cell>
        </row>
        <row r="545">
          <cell r="B545">
            <v>40647</v>
          </cell>
          <cell r="C545" t="str">
            <v>Dreno profundo D -&gt; 0,20 m com enchimento de brita e areia, escavação em material 1ª categoria, inclusive transporte da brita e da areia</v>
          </cell>
          <cell r="D545" t="str">
            <v>M</v>
          </cell>
          <cell r="E545" t="str">
            <v>96,24</v>
          </cell>
          <cell r="F545">
            <v>71.288888888888877</v>
          </cell>
        </row>
        <row r="546">
          <cell r="B546">
            <v>40704</v>
          </cell>
          <cell r="C546" t="str">
            <v>Dreno profundo em solo com tubo PVC perfur. D-&gt;0,10 m, envolto por geotêxtil não tecido RT16 kn/m, preenchim. c/ brita, incl transp.dreno,brita</v>
          </cell>
          <cell r="D546" t="str">
            <v>M</v>
          </cell>
          <cell r="E546" t="str">
            <v>92,52</v>
          </cell>
          <cell r="F546">
            <v>68.533333333333331</v>
          </cell>
        </row>
        <row r="547">
          <cell r="B547">
            <v>41107</v>
          </cell>
          <cell r="C547" t="str">
            <v>Dreno profundo para corte em solo, com enchimento em brita revestido com geotextil não tecido RT 16 kn/m, inclusive transporte da brita</v>
          </cell>
          <cell r="D547" t="str">
            <v>M</v>
          </cell>
          <cell r="E547" t="str">
            <v>105,89</v>
          </cell>
          <cell r="F547">
            <v>78.43703703703703</v>
          </cell>
        </row>
        <row r="548">
          <cell r="B548">
            <v>40638</v>
          </cell>
          <cell r="C548" t="str">
            <v>Dreno sub-horizontal D -&gt; 50 mm em PVC, com geotêxtil não tecido RT 16 kn/m, exclusive transportes</v>
          </cell>
          <cell r="D548" t="str">
            <v>M</v>
          </cell>
          <cell r="E548" t="str">
            <v>352,80</v>
          </cell>
          <cell r="F548">
            <v>261.33333333333331</v>
          </cell>
        </row>
        <row r="549">
          <cell r="B549">
            <v>41188</v>
          </cell>
          <cell r="C549" t="str">
            <v>Dreno sub-horizontal D-&gt;50mm em PVC (escavação em rocha sã), inclusive geotêxtil não tecido RT 16 kn/m, exclusive transportes</v>
          </cell>
          <cell r="D549" t="str">
            <v>M</v>
          </cell>
          <cell r="E549" t="str">
            <v>578,42</v>
          </cell>
          <cell r="F549">
            <v>428.45925925925923</v>
          </cell>
        </row>
        <row r="550">
          <cell r="B550">
            <v>41187</v>
          </cell>
          <cell r="C550" t="str">
            <v>Dreno sub-horizontal D-&gt;50mm em PVC (escavação em rocha sã), inlusive geotêxtil não tecido RT 16 kn/m, exclusive transportes</v>
          </cell>
          <cell r="D550" t="str">
            <v>M</v>
          </cell>
          <cell r="E550" t="str">
            <v>760,18</v>
          </cell>
          <cell r="F550">
            <v>563.09629629629626</v>
          </cell>
        </row>
        <row r="551">
          <cell r="B551">
            <v>40705</v>
          </cell>
          <cell r="C551" t="str">
            <v>Dreno sub-superficial rocha (h-&gt;0,55m) c/ tubo PVC perfur. d-&gt;0,10m, env. por geotêxtil16kn/m,preenc.c/ brita,inclus.transp. dreno, exclus transp.brita</v>
          </cell>
          <cell r="D551" t="str">
            <v>M</v>
          </cell>
          <cell r="E551" t="str">
            <v>73,31</v>
          </cell>
          <cell r="F551">
            <v>54.303703703703704</v>
          </cell>
        </row>
        <row r="552">
          <cell r="B552">
            <v>40639</v>
          </cell>
          <cell r="C552" t="str">
            <v>Dreno vertical D -&gt; 75 mm em PVC, com geotêxtil não tecido resistência longitudinal 16 kn/m</v>
          </cell>
          <cell r="D552" t="str">
            <v>M</v>
          </cell>
          <cell r="E552" t="str">
            <v>364,12</v>
          </cell>
          <cell r="F552">
            <v>269.71851851851852</v>
          </cell>
        </row>
        <row r="553">
          <cell r="B553">
            <v>41227</v>
          </cell>
          <cell r="C553" t="str">
            <v>Eletroduto de ferro galvanizado DN 4" exclusive escavação e reaterro, fornecimento e assentamento</v>
          </cell>
          <cell r="D553" t="str">
            <v>M</v>
          </cell>
          <cell r="E553" t="str">
            <v>100,25</v>
          </cell>
          <cell r="F553">
            <v>74.259259259259252</v>
          </cell>
        </row>
        <row r="554">
          <cell r="B554">
            <v>40951</v>
          </cell>
          <cell r="C554" t="str">
            <v>Eletroduto para rede de lógica, inclusive conexões</v>
          </cell>
          <cell r="D554" t="str">
            <v>M</v>
          </cell>
          <cell r="E554" t="str">
            <v>16,59</v>
          </cell>
          <cell r="F554">
            <v>12.288888888888888</v>
          </cell>
        </row>
        <row r="555">
          <cell r="B555">
            <v>41121</v>
          </cell>
          <cell r="C555" t="str">
            <v>Eletroduto PVC diâmetro 75mm, fornecimento e assentamento</v>
          </cell>
          <cell r="D555" t="str">
            <v>M</v>
          </cell>
          <cell r="E555" t="str">
            <v>20,08</v>
          </cell>
          <cell r="F555">
            <v>14.874074074074072</v>
          </cell>
        </row>
        <row r="556">
          <cell r="B556">
            <v>41120</v>
          </cell>
          <cell r="C556" t="str">
            <v>Eletroduto PVC rígido roscável diâm. 50mm, fornecimento e assentamento</v>
          </cell>
          <cell r="D556" t="str">
            <v>M</v>
          </cell>
          <cell r="E556" t="str">
            <v>9,35</v>
          </cell>
          <cell r="F556">
            <v>6.9259259259259256</v>
          </cell>
        </row>
        <row r="557">
          <cell r="B557">
            <v>41128</v>
          </cell>
          <cell r="C557" t="str">
            <v>Eletroduto tipo Kanaflex  diâmetro 1 1/4", fornecimento e assentamento</v>
          </cell>
          <cell r="D557" t="str">
            <v>M</v>
          </cell>
          <cell r="E557" t="str">
            <v>11,21</v>
          </cell>
          <cell r="F557">
            <v>8.3037037037037038</v>
          </cell>
        </row>
        <row r="558">
          <cell r="B558">
            <v>41129</v>
          </cell>
          <cell r="C558" t="str">
            <v>Eletroduto tipo Kanaflex diâmetro 1 1/2", fornecimento e assentamento</v>
          </cell>
          <cell r="D558" t="str">
            <v>M</v>
          </cell>
          <cell r="E558" t="str">
            <v>12,90</v>
          </cell>
          <cell r="F558">
            <v>9.5555555555555554</v>
          </cell>
        </row>
        <row r="559">
          <cell r="B559">
            <v>41131</v>
          </cell>
          <cell r="C559" t="str">
            <v>Eletroduto tipo Kanaflex diâmetro 2", fornecimento e assentamento</v>
          </cell>
          <cell r="D559" t="str">
            <v>M</v>
          </cell>
          <cell r="E559" t="str">
            <v>17,80</v>
          </cell>
          <cell r="F559">
            <v>13.185185185185185</v>
          </cell>
        </row>
        <row r="560">
          <cell r="B560">
            <v>41130</v>
          </cell>
          <cell r="C560" t="str">
            <v>Eletroduto tipo Kanaflex diâmetro 4", fornecimento e assentamento</v>
          </cell>
          <cell r="D560" t="str">
            <v>M</v>
          </cell>
          <cell r="E560" t="str">
            <v>28,47</v>
          </cell>
          <cell r="F560">
            <v>21.088888888888885</v>
          </cell>
        </row>
        <row r="561">
          <cell r="B561">
            <v>40997</v>
          </cell>
          <cell r="C561" t="str">
            <v>Enrocamento de pedra arrumada com pá carregadeira e escavadeira, inclusive fornecimento, exclusive transporte da pedra</v>
          </cell>
          <cell r="D561" t="str">
            <v>M3</v>
          </cell>
          <cell r="E561" t="str">
            <v>77,85</v>
          </cell>
          <cell r="F561">
            <v>57.666666666666657</v>
          </cell>
        </row>
        <row r="562">
          <cell r="B562">
            <v>40724</v>
          </cell>
          <cell r="C562" t="str">
            <v>Enrocamento de pedra de mão arrumada exclusive transporte</v>
          </cell>
          <cell r="D562" t="str">
            <v>M3</v>
          </cell>
          <cell r="E562" t="str">
            <v>135,16</v>
          </cell>
          <cell r="F562">
            <v>100.11851851851851</v>
          </cell>
        </row>
        <row r="563">
          <cell r="B563">
            <v>40722</v>
          </cell>
          <cell r="C563" t="str">
            <v>Enrocamento de pedra jogada exclusive fornecimento e transporte (utilização de material considerado em medição)</v>
          </cell>
          <cell r="D563" t="str">
            <v>M3</v>
          </cell>
          <cell r="E563" t="str">
            <v>8,03</v>
          </cell>
          <cell r="F563">
            <v>5.9481481481481469</v>
          </cell>
        </row>
        <row r="564">
          <cell r="B564">
            <v>40998</v>
          </cell>
          <cell r="C564" t="str">
            <v>Enrocamento de pedra jogada exclusive o fornecimento e transporte da pedra</v>
          </cell>
          <cell r="D564" t="str">
            <v>M3</v>
          </cell>
          <cell r="E564" t="str">
            <v>8,53</v>
          </cell>
          <cell r="F564">
            <v>6.318518518518518</v>
          </cell>
        </row>
        <row r="565">
          <cell r="B565">
            <v>40723</v>
          </cell>
          <cell r="C565" t="str">
            <v>Enrocamento de pedra jogada inclusive fornecimento, exclusive transporte da pedra</v>
          </cell>
          <cell r="D565" t="str">
            <v>M3</v>
          </cell>
          <cell r="E565" t="str">
            <v>55,28</v>
          </cell>
          <cell r="F565">
            <v>40.94814814814815</v>
          </cell>
        </row>
        <row r="566">
          <cell r="B566">
            <v>40335</v>
          </cell>
          <cell r="C566" t="str">
            <v>Ensecadeira dupla de madeira esp.-&gt; 5 cm com 1 reaproveitamento</v>
          </cell>
          <cell r="D566" t="str">
            <v>M2</v>
          </cell>
          <cell r="E566" t="str">
            <v>453,95</v>
          </cell>
          <cell r="F566">
            <v>336.25925925925924</v>
          </cell>
        </row>
        <row r="567">
          <cell r="B567">
            <v>40334</v>
          </cell>
          <cell r="C567" t="str">
            <v>Ensecadeira dupla de madeira esp.-&gt; 5 cm sem reaproveitamento</v>
          </cell>
          <cell r="D567" t="str">
            <v>M2</v>
          </cell>
          <cell r="E567" t="str">
            <v>599,99</v>
          </cell>
          <cell r="F567">
            <v>444.43703703703699</v>
          </cell>
        </row>
        <row r="568">
          <cell r="B568">
            <v>40333</v>
          </cell>
          <cell r="C568" t="str">
            <v>Ensecadeira simples de madeira esp.-&gt; 5 cm com 1 reaproveitamento</v>
          </cell>
          <cell r="D568" t="str">
            <v>M2</v>
          </cell>
          <cell r="E568" t="str">
            <v>226,97</v>
          </cell>
          <cell r="F568">
            <v>168.12592592592591</v>
          </cell>
        </row>
        <row r="569">
          <cell r="B569">
            <v>40332</v>
          </cell>
          <cell r="C569" t="str">
            <v>Ensecadeira simples de madeira esp.-&gt; 5 cm sem reaproveitamento</v>
          </cell>
          <cell r="D569" t="str">
            <v>M2</v>
          </cell>
          <cell r="E569" t="str">
            <v>299,99</v>
          </cell>
          <cell r="F569">
            <v>222.21481481481482</v>
          </cell>
        </row>
        <row r="570">
          <cell r="B570">
            <v>40675</v>
          </cell>
          <cell r="C570" t="str">
            <v>Entrada para descida d'agua DP-1 (calha/degraus) inclusive caiação</v>
          </cell>
          <cell r="D570" t="str">
            <v>Ud</v>
          </cell>
          <cell r="E570" t="str">
            <v>186,52</v>
          </cell>
          <cell r="F570">
            <v>138.16296296296295</v>
          </cell>
        </row>
        <row r="571">
          <cell r="B571">
            <v>40673</v>
          </cell>
          <cell r="C571" t="str">
            <v>Entrada para descida d'água EDA-01</v>
          </cell>
          <cell r="D571" t="str">
            <v>Ud</v>
          </cell>
          <cell r="E571" t="str">
            <v>69,59</v>
          </cell>
          <cell r="F571">
            <v>51.548148148148144</v>
          </cell>
        </row>
        <row r="572">
          <cell r="B572">
            <v>40674</v>
          </cell>
          <cell r="C572" t="str">
            <v>Entrada para descida d'água EDA-02</v>
          </cell>
          <cell r="D572" t="str">
            <v>Ud</v>
          </cell>
          <cell r="E572" t="str">
            <v>74,20</v>
          </cell>
          <cell r="F572">
            <v>54.962962962962962</v>
          </cell>
        </row>
        <row r="573">
          <cell r="B573">
            <v>41037</v>
          </cell>
          <cell r="C573" t="str">
            <v>Escada de madeira executada sobre terreno inclinado, com 80 cm de largura mínima</v>
          </cell>
          <cell r="D573" t="str">
            <v>M</v>
          </cell>
          <cell r="E573" t="str">
            <v>54,74</v>
          </cell>
          <cell r="F573">
            <v>40.548148148148144</v>
          </cell>
        </row>
        <row r="574">
          <cell r="B574">
            <v>40258</v>
          </cell>
          <cell r="C574" t="str">
            <v>Escavação manual em mat. 1ª cat. H-&gt; 0,00 a 1,50 m</v>
          </cell>
          <cell r="D574" t="str">
            <v>M3</v>
          </cell>
          <cell r="E574" t="str">
            <v>50,61</v>
          </cell>
          <cell r="F574">
            <v>37.488888888888887</v>
          </cell>
        </row>
        <row r="575">
          <cell r="B575">
            <v>40261</v>
          </cell>
          <cell r="C575" t="str">
            <v>Escavação manual em mat. 1ª cat. H-&gt; 0,00 a 1,50 m com esgotamento</v>
          </cell>
          <cell r="D575" t="str">
            <v>M3</v>
          </cell>
          <cell r="E575" t="str">
            <v>59,67</v>
          </cell>
          <cell r="F575">
            <v>44.199999999999996</v>
          </cell>
        </row>
        <row r="576">
          <cell r="B576">
            <v>40259</v>
          </cell>
          <cell r="C576" t="str">
            <v>Escavação manual em mat. 1ª cat. H-&gt; 1,50 a 3,00 m</v>
          </cell>
          <cell r="D576" t="str">
            <v>M3</v>
          </cell>
          <cell r="E576" t="str">
            <v>74,62</v>
          </cell>
          <cell r="F576">
            <v>55.274074074074072</v>
          </cell>
        </row>
        <row r="577">
          <cell r="B577">
            <v>40262</v>
          </cell>
          <cell r="C577" t="str">
            <v>Escavação manual em mat. 1ª cat. H-&gt; 1,50 a 3,00 m com esgotamento</v>
          </cell>
          <cell r="D577" t="str">
            <v>M3</v>
          </cell>
          <cell r="E577" t="str">
            <v>83,68</v>
          </cell>
          <cell r="F577">
            <v>61.985185185185188</v>
          </cell>
        </row>
        <row r="578">
          <cell r="B578">
            <v>40260</v>
          </cell>
          <cell r="C578" t="str">
            <v>Escavação manual em mat. 1ª cat. H-&gt; 3,00 a 4,50 m</v>
          </cell>
          <cell r="D578" t="str">
            <v>M3</v>
          </cell>
          <cell r="E578" t="str">
            <v>110,64</v>
          </cell>
          <cell r="F578">
            <v>81.955555555555549</v>
          </cell>
        </row>
        <row r="579">
          <cell r="B579">
            <v>40263</v>
          </cell>
          <cell r="C579" t="str">
            <v>Escavação manual em mat. 1ª cat. H-&gt; 3,00 a 4,50 m com esgotamento</v>
          </cell>
          <cell r="D579" t="str">
            <v>M3</v>
          </cell>
          <cell r="E579" t="str">
            <v>119,70</v>
          </cell>
          <cell r="F579">
            <v>88.666666666666657</v>
          </cell>
        </row>
        <row r="580">
          <cell r="B580">
            <v>40267</v>
          </cell>
          <cell r="C580" t="str">
            <v>Escavação manual em mat. 2ª cat. H-&gt; 0,00 a 1,50 m com esgotamento</v>
          </cell>
          <cell r="D580" t="str">
            <v>M3</v>
          </cell>
          <cell r="E580" t="str">
            <v>133,63</v>
          </cell>
          <cell r="F580">
            <v>98.985185185185173</v>
          </cell>
        </row>
        <row r="581">
          <cell r="B581">
            <v>40264</v>
          </cell>
          <cell r="C581" t="str">
            <v>Escavação manual em mat. 2ª cat. H-&gt; 0,00 a 1,50 m sem detonação</v>
          </cell>
          <cell r="D581" t="str">
            <v>M3</v>
          </cell>
          <cell r="E581" t="str">
            <v>124,57</v>
          </cell>
          <cell r="F581">
            <v>92.274074074074065</v>
          </cell>
        </row>
        <row r="582">
          <cell r="B582">
            <v>40268</v>
          </cell>
          <cell r="C582" t="str">
            <v>Escavação manual em mat. 2ª cat. H-&gt; 1,50 a 3,00 m com esgotamento</v>
          </cell>
          <cell r="D582" t="str">
            <v>M3</v>
          </cell>
          <cell r="E582" t="str">
            <v>163,28</v>
          </cell>
          <cell r="F582">
            <v>120.94814814814814</v>
          </cell>
        </row>
        <row r="583">
          <cell r="B583">
            <v>40265</v>
          </cell>
          <cell r="C583" t="str">
            <v>Escavação manual em mat. 2ª cat. H-&gt; 1,50 a 3,00 m sem detonação</v>
          </cell>
          <cell r="D583" t="str">
            <v>M3</v>
          </cell>
          <cell r="E583" t="str">
            <v>154,22</v>
          </cell>
          <cell r="F583">
            <v>114.23703703703703</v>
          </cell>
        </row>
        <row r="584">
          <cell r="B584">
            <v>40269</v>
          </cell>
          <cell r="C584" t="str">
            <v>Escavação manual em mat. 2ª cat. H-&gt; 3,00 a 4,50 m com esgotamento</v>
          </cell>
          <cell r="D584" t="str">
            <v>M3</v>
          </cell>
          <cell r="E584" t="str">
            <v>282,24</v>
          </cell>
          <cell r="F584">
            <v>209.06666666666666</v>
          </cell>
        </row>
        <row r="585">
          <cell r="B585">
            <v>40266</v>
          </cell>
          <cell r="C585" t="str">
            <v>Escavação manual em mat. 2ª cat. H-&gt; 3,00 a 4,50 m sem detonação</v>
          </cell>
          <cell r="D585" t="str">
            <v>M3</v>
          </cell>
          <cell r="E585" t="str">
            <v>273,18</v>
          </cell>
          <cell r="F585">
            <v>202.35555555555555</v>
          </cell>
        </row>
        <row r="586">
          <cell r="B586">
            <v>40276</v>
          </cell>
          <cell r="C586" t="str">
            <v>Escavação manual em mat. 3ª cat. H-&gt; 0,00 a 1,50 m, a fogo</v>
          </cell>
          <cell r="D586" t="str">
            <v>M3</v>
          </cell>
          <cell r="E586" t="str">
            <v>322,98</v>
          </cell>
          <cell r="F586">
            <v>239.24444444444444</v>
          </cell>
        </row>
        <row r="587">
          <cell r="B587">
            <v>40256</v>
          </cell>
          <cell r="C587" t="str">
            <v>Escavação manual furos, valetas mat. 1ª cat. H-&gt; 0,00 a 1,50 m (dim. reduz.)</v>
          </cell>
          <cell r="D587" t="str">
            <v>M3</v>
          </cell>
          <cell r="E587" t="str">
            <v>74,62</v>
          </cell>
          <cell r="F587">
            <v>55.274074074074072</v>
          </cell>
        </row>
        <row r="588">
          <cell r="B588">
            <v>40257</v>
          </cell>
          <cell r="C588" t="str">
            <v>Escavação manual furos, valetas mat. 2ª cat. H-&gt; 0,00 a 1,50 m sem detonação (dim. reduz.)</v>
          </cell>
          <cell r="D588" t="str">
            <v>M3</v>
          </cell>
          <cell r="E588" t="str">
            <v>185,57</v>
          </cell>
          <cell r="F588">
            <v>137.45925925925926</v>
          </cell>
        </row>
        <row r="589">
          <cell r="B589">
            <v>41192</v>
          </cell>
          <cell r="C589" t="str">
            <v>Escavação mecânica de valas em material de 1ª categoria, 3,00 a 4,50m, com esgotamento, carga do material, transporte do material para bota-fora</v>
          </cell>
          <cell r="D589" t="str">
            <v>M3</v>
          </cell>
          <cell r="E589" t="str">
            <v>184,16</v>
          </cell>
          <cell r="F589">
            <v>136.4148148148148</v>
          </cell>
        </row>
        <row r="590">
          <cell r="B590">
            <v>41198</v>
          </cell>
          <cell r="C590" t="str">
            <v>Escavação mecânica de valas em 1ª categoria, profundidade de 4,50 a
6,00m com esgotamento, transp. DMT-&gt;20km, descarga e espalhamento</v>
          </cell>
          <cell r="D590" t="str">
            <v>M3</v>
          </cell>
          <cell r="E590" t="str">
            <v>186,43</v>
          </cell>
          <cell r="F590">
            <v>138.09629629629629</v>
          </cell>
        </row>
        <row r="591">
          <cell r="B591">
            <v>40282</v>
          </cell>
          <cell r="C591" t="str">
            <v>Escavação mecânica em material de 1ª cat. H-&gt; 0,00 a 1,50 m</v>
          </cell>
          <cell r="D591" t="str">
            <v>M3</v>
          </cell>
          <cell r="E591" t="str">
            <v>10,58</v>
          </cell>
          <cell r="F591">
            <v>7.8370370370370361</v>
          </cell>
        </row>
        <row r="592">
          <cell r="B592">
            <v>40285</v>
          </cell>
          <cell r="C592" t="str">
            <v>Escavação mecânica em material de 1ª cat. H-&gt; 0,00 a 1,50 m com esgotamento</v>
          </cell>
          <cell r="D592" t="str">
            <v>M3</v>
          </cell>
          <cell r="E592" t="str">
            <v>19,64</v>
          </cell>
          <cell r="F592">
            <v>14.548148148148147</v>
          </cell>
        </row>
        <row r="593">
          <cell r="B593">
            <v>40283</v>
          </cell>
          <cell r="C593" t="str">
            <v>Escavação mecânica em material de 1ª cat. H-&gt; 1,50 a 3,00 m</v>
          </cell>
          <cell r="D593" t="str">
            <v>M3</v>
          </cell>
          <cell r="E593" t="str">
            <v>11,65</v>
          </cell>
          <cell r="F593">
            <v>8.6296296296296298</v>
          </cell>
        </row>
        <row r="594">
          <cell r="B594">
            <v>40286</v>
          </cell>
          <cell r="C594" t="str">
            <v>Escavação mecânica em material de 1ª cat. H-&gt; 1,50 a 3,00 m com esgotamento</v>
          </cell>
          <cell r="D594" t="str">
            <v>M3</v>
          </cell>
          <cell r="E594" t="str">
            <v>20,70</v>
          </cell>
          <cell r="F594">
            <v>15.333333333333332</v>
          </cell>
        </row>
        <row r="595">
          <cell r="B595">
            <v>40284</v>
          </cell>
          <cell r="C595" t="str">
            <v>Escavação mecânica em material de 1ª cat. H-&gt; 3,00 a 4,50 m</v>
          </cell>
          <cell r="D595" t="str">
            <v>M3</v>
          </cell>
          <cell r="E595" t="str">
            <v>13,70</v>
          </cell>
          <cell r="F595">
            <v>10.148148148148147</v>
          </cell>
        </row>
        <row r="596">
          <cell r="B596">
            <v>40287</v>
          </cell>
          <cell r="C596" t="str">
            <v>Escavação mecânica em material de 1º cat. H-&gt; 3,00 a 4,50 m com esgotamento</v>
          </cell>
          <cell r="D596" t="str">
            <v>M3</v>
          </cell>
          <cell r="E596" t="str">
            <v>22,76</v>
          </cell>
          <cell r="F596">
            <v>16.859259259259261</v>
          </cell>
        </row>
        <row r="597">
          <cell r="B597">
            <v>40288</v>
          </cell>
          <cell r="C597" t="str">
            <v>Escavação mecânica em material de 2ª cat. H-&gt; 0,00 a 1,50 m</v>
          </cell>
          <cell r="D597" t="str">
            <v>M3</v>
          </cell>
          <cell r="E597" t="str">
            <v>19,41</v>
          </cell>
          <cell r="F597">
            <v>14.377777777777776</v>
          </cell>
        </row>
        <row r="598">
          <cell r="B598">
            <v>40291</v>
          </cell>
          <cell r="C598" t="str">
            <v>Escavação mecânica em material de 2ª cat. H-&gt; 0,00 a 1,50 m com esgotamento</v>
          </cell>
          <cell r="D598" t="str">
            <v>M3</v>
          </cell>
          <cell r="E598" t="str">
            <v>28,47</v>
          </cell>
          <cell r="F598">
            <v>21.088888888888885</v>
          </cell>
        </row>
        <row r="599">
          <cell r="B599">
            <v>40289</v>
          </cell>
          <cell r="C599" t="str">
            <v>Escavação mecânica em material de 2ª cat. H-&gt; 1,50 a 3,00 m</v>
          </cell>
          <cell r="D599" t="str">
            <v>M3</v>
          </cell>
          <cell r="E599" t="str">
            <v>23,30</v>
          </cell>
          <cell r="F599">
            <v>17.25925925925926</v>
          </cell>
        </row>
        <row r="600">
          <cell r="B600">
            <v>40292</v>
          </cell>
          <cell r="C600" t="str">
            <v>Escavação mecânica em material de 2ª cat. H-&gt; 1,50 a 3,00 m com esgotamento</v>
          </cell>
          <cell r="D600" t="str">
            <v>M3</v>
          </cell>
          <cell r="E600" t="str">
            <v>32,35</v>
          </cell>
          <cell r="F600">
            <v>23.962962962962962</v>
          </cell>
        </row>
        <row r="601">
          <cell r="B601">
            <v>40290</v>
          </cell>
          <cell r="C601" t="str">
            <v>Escavação mecânica em material de 2ª cat. H-&gt; 3,00 a 4,50 m</v>
          </cell>
          <cell r="D601" t="str">
            <v>M3</v>
          </cell>
          <cell r="E601" t="str">
            <v>29,13</v>
          </cell>
          <cell r="F601">
            <v>21.577777777777776</v>
          </cell>
        </row>
        <row r="602">
          <cell r="B602">
            <v>40293</v>
          </cell>
          <cell r="C602" t="str">
            <v>Escavação mecânica em material de 2º cat. H-&gt; 3,00 a 4,50 m com esgotamento</v>
          </cell>
          <cell r="D602" t="str">
            <v>M3</v>
          </cell>
          <cell r="E602" t="str">
            <v>38,19</v>
          </cell>
          <cell r="F602">
            <v>28.288888888888884</v>
          </cell>
        </row>
        <row r="603">
          <cell r="B603">
            <v>40294</v>
          </cell>
          <cell r="C603" t="str">
            <v>Escavação mecânica em material de 3ª cat. H-&gt; 0,00 a 1,50 m</v>
          </cell>
          <cell r="D603" t="str">
            <v>M3</v>
          </cell>
          <cell r="E603" t="str">
            <v>94,08</v>
          </cell>
          <cell r="F603">
            <v>69.688888888888883</v>
          </cell>
        </row>
        <row r="604">
          <cell r="B604">
            <v>40297</v>
          </cell>
          <cell r="C604" t="str">
            <v>Escavação mecânica em material de 3ª cat. H-&gt; 0,00 a 1,50 m com esgotamento</v>
          </cell>
          <cell r="D604" t="str">
            <v>M3</v>
          </cell>
          <cell r="E604" t="str">
            <v>103,14</v>
          </cell>
          <cell r="F604">
            <v>76.399999999999991</v>
          </cell>
        </row>
        <row r="605">
          <cell r="B605">
            <v>40295</v>
          </cell>
          <cell r="C605" t="str">
            <v>Escavação mecânica em material de 3ª cat. H-&gt; 1,50 a 3,00 m</v>
          </cell>
          <cell r="D605" t="str">
            <v>M3</v>
          </cell>
          <cell r="E605" t="str">
            <v>106,35</v>
          </cell>
          <cell r="F605">
            <v>78.777777777777771</v>
          </cell>
        </row>
        <row r="606">
          <cell r="B606">
            <v>40298</v>
          </cell>
          <cell r="C606" t="str">
            <v>Escavação mecânica em material de 3ª cat. H-&gt; 1,50 a 3,00 m com esgotamento</v>
          </cell>
          <cell r="D606" t="str">
            <v>M3</v>
          </cell>
          <cell r="E606" t="str">
            <v>115,41</v>
          </cell>
          <cell r="F606">
            <v>85.48888888888888</v>
          </cell>
        </row>
        <row r="607">
          <cell r="B607">
            <v>40296</v>
          </cell>
          <cell r="C607" t="str">
            <v>Escavação mecânica em material de 3ª cat. H-&gt; 3,00 a 4,50 m</v>
          </cell>
          <cell r="D607" t="str">
            <v>M3</v>
          </cell>
          <cell r="E607" t="str">
            <v>128,83</v>
          </cell>
          <cell r="F607">
            <v>95.42962962962963</v>
          </cell>
        </row>
        <row r="608">
          <cell r="B608">
            <v>40299</v>
          </cell>
          <cell r="C608" t="str">
            <v>Escavação mecânica em material de 3ª cat. H-&gt; 3,00 a 4,50 m com esgotamento</v>
          </cell>
          <cell r="D608" t="str">
            <v>M3</v>
          </cell>
          <cell r="E608" t="str">
            <v>137,88</v>
          </cell>
          <cell r="F608">
            <v>102.13333333333333</v>
          </cell>
        </row>
        <row r="609">
          <cell r="B609">
            <v>40327</v>
          </cell>
          <cell r="C609" t="str">
            <v>Escoramento de cavas e valas</v>
          </cell>
          <cell r="D609" t="str">
            <v>M2</v>
          </cell>
          <cell r="E609" t="str">
            <v>182,06</v>
          </cell>
          <cell r="F609">
            <v>134.85925925925926</v>
          </cell>
        </row>
        <row r="610">
          <cell r="B610">
            <v>40328</v>
          </cell>
          <cell r="C610" t="str">
            <v>Escoramento e cimbramento (bueiro celular)</v>
          </cell>
          <cell r="D610" t="str">
            <v>M3</v>
          </cell>
          <cell r="E610" t="str">
            <v>119,28</v>
          </cell>
          <cell r="F610">
            <v>88.355555555555554</v>
          </cell>
        </row>
        <row r="611">
          <cell r="B611">
            <v>41348</v>
          </cell>
          <cell r="C611" t="str">
            <v>Esgotamento com auxilio de ponteria drenante para rebaixamento de lençol freático, inclusive mobilização e desmobilização</v>
          </cell>
          <cell r="D611" t="str">
            <v>Mes</v>
          </cell>
          <cell r="E611" t="str">
            <v>7.041,18</v>
          </cell>
          <cell r="F611">
            <v>5215.6888888888889</v>
          </cell>
        </row>
        <row r="612">
          <cell r="B612">
            <v>41025</v>
          </cell>
          <cell r="C612" t="str">
            <v>Estabilização de talude com revestimento de concreto dosado fck-&gt;20mpa, inclusive geotêxtil não tecido RT 16 kn/m</v>
          </cell>
          <cell r="D612" t="str">
            <v>M2</v>
          </cell>
          <cell r="E612" t="str">
            <v>111,24</v>
          </cell>
          <cell r="F612">
            <v>82.399999999999991</v>
          </cell>
        </row>
        <row r="613">
          <cell r="B613">
            <v>40316</v>
          </cell>
          <cell r="C613" t="str">
            <v>Forma especial de madeira para meio fio</v>
          </cell>
          <cell r="D613" t="str">
            <v>M2</v>
          </cell>
          <cell r="E613" t="str">
            <v>66,69</v>
          </cell>
          <cell r="F613">
            <v>49.4</v>
          </cell>
        </row>
        <row r="614">
          <cell r="B614">
            <v>40317</v>
          </cell>
          <cell r="C614" t="str">
            <v>Forma especial de madeira para sarjeta (gabarito)</v>
          </cell>
          <cell r="D614" t="str">
            <v>M2</v>
          </cell>
          <cell r="E614" t="str">
            <v>57,29</v>
          </cell>
          <cell r="F614">
            <v>42.437037037037037</v>
          </cell>
        </row>
        <row r="615">
          <cell r="B615">
            <v>40318</v>
          </cell>
          <cell r="C615" t="str">
            <v>Forma metálica para meio fio</v>
          </cell>
          <cell r="D615" t="str">
            <v>M2</v>
          </cell>
          <cell r="E615" t="str">
            <v>6,45</v>
          </cell>
          <cell r="F615">
            <v>4.7777777777777777</v>
          </cell>
        </row>
        <row r="616">
          <cell r="B616">
            <v>40311</v>
          </cell>
          <cell r="C616" t="str">
            <v>Formas planas de madeira com 01 (um) reaproveitamento</v>
          </cell>
          <cell r="D616" t="str">
            <v>M2</v>
          </cell>
          <cell r="E616" t="str">
            <v>90,70</v>
          </cell>
          <cell r="F616">
            <v>67.185185185185176</v>
          </cell>
        </row>
        <row r="617">
          <cell r="B617">
            <v>40312</v>
          </cell>
          <cell r="C617" t="str">
            <v>Formas planas de madeira com 02 (dois) reaproveitamentos</v>
          </cell>
          <cell r="D617" t="str">
            <v>M2</v>
          </cell>
          <cell r="E617" t="str">
            <v>76,01</v>
          </cell>
          <cell r="F617">
            <v>56.303703703703704</v>
          </cell>
        </row>
        <row r="618">
          <cell r="B618">
            <v>40313</v>
          </cell>
          <cell r="C618" t="str">
            <v>Formas planas de madeira com 04 (quatro) reaproveitamentos, inclusive transporte das madeiras</v>
          </cell>
          <cell r="D618" t="str">
            <v>M2</v>
          </cell>
          <cell r="E618" t="str">
            <v>64,53</v>
          </cell>
          <cell r="F618">
            <v>47.8</v>
          </cell>
        </row>
        <row r="619">
          <cell r="B619">
            <v>40310</v>
          </cell>
          <cell r="C619" t="str">
            <v>Formas planas de madeira sem reaproveitamento (forma perdida)</v>
          </cell>
          <cell r="D619" t="str">
            <v>M2</v>
          </cell>
          <cell r="E619" t="str">
            <v>132,96</v>
          </cell>
          <cell r="F619">
            <v>98.488888888888894</v>
          </cell>
        </row>
        <row r="620">
          <cell r="B620">
            <v>40748</v>
          </cell>
          <cell r="C620" t="str">
            <v>Gabião manta/colchão, malha hex 6x8mm Zn-Al/PVC, e-&gt;2,8mm,h-&gt;0,23m, inclus.aquis./assentam. pedra mão, exclus. transp. p/ revestim. canal - V. Urbanas</v>
          </cell>
          <cell r="D620" t="str">
            <v>M2</v>
          </cell>
          <cell r="E620" t="str">
            <v>141,62</v>
          </cell>
          <cell r="F620">
            <v>104.9037037037037</v>
          </cell>
        </row>
        <row r="621">
          <cell r="B621">
            <v>41400</v>
          </cell>
          <cell r="C621" t="str">
            <v>Gabiões com caixas e sacos galvanizados, com geotêxtil não tecido RT 07 kN/m, incluisve transp. de madeira e pedra de mão</v>
          </cell>
          <cell r="D621" t="str">
            <v>M3</v>
          </cell>
          <cell r="E621" t="str">
            <v>319,05</v>
          </cell>
          <cell r="F621">
            <v>236.33333333333331</v>
          </cell>
        </row>
        <row r="622">
          <cell r="B622">
            <v>40726</v>
          </cell>
          <cell r="C622" t="str">
            <v>Gabiões com caixas galvanizadas com utilização de geotêxtil não tecido RT
07 kN/m, inclus. transp. madeira e pedra mão</v>
          </cell>
          <cell r="D622" t="str">
            <v>M3</v>
          </cell>
          <cell r="E622" t="str">
            <v>313,06</v>
          </cell>
          <cell r="F622">
            <v>231.89629629629627</v>
          </cell>
        </row>
        <row r="623">
          <cell r="B623">
            <v>40725</v>
          </cell>
          <cell r="C623" t="str">
            <v>Gabiões com caixas galvanizadas, sem manta</v>
          </cell>
          <cell r="D623" t="str">
            <v>M3</v>
          </cell>
          <cell r="E623" t="str">
            <v>309,31</v>
          </cell>
          <cell r="F623">
            <v>229.1185185185185</v>
          </cell>
        </row>
        <row r="624">
          <cell r="B624">
            <v>42670</v>
          </cell>
          <cell r="C624" t="str">
            <v>Gabiões tipo Colchão Reno h-&gt;0,23m,# hexag.dupla torção 6x8, c/arame aço BTC rev.liga Galfan, d-&gt;2mm, recobrim. c/ PVC e-&gt;0,30mm, incl. forn/transp pedra</v>
          </cell>
          <cell r="D624" t="str">
            <v>M2</v>
          </cell>
          <cell r="E624" t="str">
            <v>275,76</v>
          </cell>
          <cell r="F624">
            <v>204.26666666666665</v>
          </cell>
        </row>
        <row r="625">
          <cell r="B625">
            <v>41402</v>
          </cell>
          <cell r="C625" t="str">
            <v>Geocomposto para drenagem vertical em forma de fita, com núcleo drenante
(geomanta) envolto por geotêxteis não-tecidos, fornecimento e aplicação</v>
          </cell>
          <cell r="D625" t="str">
            <v>M</v>
          </cell>
          <cell r="E625" t="str">
            <v>10,28</v>
          </cell>
          <cell r="F625">
            <v>7.6148148148148138</v>
          </cell>
        </row>
        <row r="626">
          <cell r="B626">
            <v>41394</v>
          </cell>
          <cell r="C626" t="str">
            <v>Geogrelha com resistência londitudinal a tração 35 a 40 kN, resist. transversal a tração 30 kN e deformação 5%, fornecimento e aplicação</v>
          </cell>
          <cell r="D626" t="str">
            <v>M2</v>
          </cell>
          <cell r="E626" t="str">
            <v>26,37</v>
          </cell>
          <cell r="F626">
            <v>19.533333333333331</v>
          </cell>
        </row>
        <row r="627">
          <cell r="B627">
            <v>41393</v>
          </cell>
          <cell r="C627" t="str">
            <v>Geogrelha com resistência londitudinal a tração 55 a 60 kN, resist. transversal a tração 30 kN e deformação 5%, fornecimento e aplicação</v>
          </cell>
          <cell r="D627" t="str">
            <v>M2</v>
          </cell>
          <cell r="E627" t="str">
            <v>28,53</v>
          </cell>
          <cell r="F627">
            <v>21.133333333333333</v>
          </cell>
        </row>
        <row r="628">
          <cell r="B628">
            <v>41391</v>
          </cell>
          <cell r="C628" t="str">
            <v>Geogrelha com resistência longitudinal a tração 300 kN, resist. transversal a tração 30 kN e deformação 5%, fornecimento e aplicação</v>
          </cell>
          <cell r="D628" t="str">
            <v>M2</v>
          </cell>
          <cell r="E628" t="str">
            <v>79,70</v>
          </cell>
          <cell r="F628">
            <v>59.037037037037038</v>
          </cell>
        </row>
        <row r="629">
          <cell r="B629">
            <v>41392</v>
          </cell>
          <cell r="C629" t="str">
            <v>Geogrelha com resistência longitudinal a tração 80 a 90 kN, resist. transversal a tração 30 kN e deformação 5%, fornecimento e aplicação</v>
          </cell>
          <cell r="D629" t="str">
            <v>M2</v>
          </cell>
          <cell r="E629" t="str">
            <v>38,12</v>
          </cell>
          <cell r="F629">
            <v>28.237037037037034</v>
          </cell>
        </row>
        <row r="630">
          <cell r="B630">
            <v>41197</v>
          </cell>
          <cell r="C630" t="str">
            <v>Geogrelha monodirecional 200KN, fornecimento e assentamento</v>
          </cell>
          <cell r="D630" t="str">
            <v>M2</v>
          </cell>
          <cell r="E630" t="str">
            <v>54,54</v>
          </cell>
          <cell r="F630">
            <v>40.4</v>
          </cell>
        </row>
        <row r="631">
          <cell r="B631">
            <v>40709</v>
          </cell>
          <cell r="C631" t="str">
            <v>Geogrelha tecida bidirecional de polipropileno de alto módulo inicial c/ módulo de rigidez nominal -&gt; 400KN/m nas duas direções, fornecimento/aplicação</v>
          </cell>
          <cell r="D631" t="str">
            <v>M2</v>
          </cell>
          <cell r="E631" t="str">
            <v>20,29</v>
          </cell>
          <cell r="F631">
            <v>15.029629629629628</v>
          </cell>
        </row>
        <row r="632">
          <cell r="B632">
            <v>40721</v>
          </cell>
          <cell r="C632" t="str">
            <v>Lastro de brita, inclusive transporte da brita</v>
          </cell>
          <cell r="D632" t="str">
            <v>M3</v>
          </cell>
          <cell r="E632" t="str">
            <v>98,60</v>
          </cell>
          <cell r="F632">
            <v>73.037037037037024</v>
          </cell>
        </row>
        <row r="633">
          <cell r="B633">
            <v>40396</v>
          </cell>
          <cell r="C633" t="str">
            <v>Limpeza e apicoamento manual de superfície de rocha</v>
          </cell>
          <cell r="D633" t="str">
            <v>M2</v>
          </cell>
          <cell r="E633" t="str">
            <v>29,98</v>
          </cell>
          <cell r="F633">
            <v>22.207407407407405</v>
          </cell>
        </row>
        <row r="634">
          <cell r="B634">
            <v>40744</v>
          </cell>
          <cell r="C634" t="str">
            <v>Limpeza e desobstrução de BDTC e BDCC</v>
          </cell>
          <cell r="D634" t="str">
            <v>M</v>
          </cell>
          <cell r="E634" t="str">
            <v>25,29</v>
          </cell>
          <cell r="F634">
            <v>18.733333333333331</v>
          </cell>
        </row>
        <row r="635">
          <cell r="B635">
            <v>40746</v>
          </cell>
          <cell r="C635" t="str">
            <v>Limpeza e desobstrução de BQTC</v>
          </cell>
          <cell r="D635" t="str">
            <v>M</v>
          </cell>
          <cell r="E635" t="str">
            <v>49,30</v>
          </cell>
          <cell r="F635">
            <v>36.518518518518512</v>
          </cell>
        </row>
        <row r="636">
          <cell r="B636">
            <v>40743</v>
          </cell>
          <cell r="C636" t="str">
            <v>Limpeza e desobstrução de BSTC e BSCC</v>
          </cell>
          <cell r="D636" t="str">
            <v>M</v>
          </cell>
          <cell r="E636" t="str">
            <v>13,28</v>
          </cell>
          <cell r="F636">
            <v>9.8370370370370352</v>
          </cell>
        </row>
        <row r="637">
          <cell r="B637">
            <v>40745</v>
          </cell>
          <cell r="C637" t="str">
            <v>Limpeza e desobstrução de BTTC e BTCC</v>
          </cell>
          <cell r="D637" t="str">
            <v>M</v>
          </cell>
          <cell r="E637" t="str">
            <v>37,30</v>
          </cell>
          <cell r="F637">
            <v>27.629629629629626</v>
          </cell>
        </row>
        <row r="638">
          <cell r="B638">
            <v>40397</v>
          </cell>
          <cell r="C638" t="str">
            <v>Limpeza e preparo de superfície de aço</v>
          </cell>
          <cell r="D638" t="str">
            <v>M2</v>
          </cell>
          <cell r="E638" t="str">
            <v>75,84</v>
          </cell>
          <cell r="F638">
            <v>56.177777777777777</v>
          </cell>
        </row>
        <row r="639">
          <cell r="B639">
            <v>41221</v>
          </cell>
          <cell r="C639" t="str">
            <v>Lona plástica preta para isolamento de concretagem sobre solo, fornecimento e colocação</v>
          </cell>
          <cell r="D639" t="str">
            <v>M2</v>
          </cell>
          <cell r="E639" t="str">
            <v>7,95</v>
          </cell>
          <cell r="F639">
            <v>5.8888888888888884</v>
          </cell>
        </row>
        <row r="640">
          <cell r="B640">
            <v>41401</v>
          </cell>
          <cell r="C640" t="str">
            <v>Manta Geotêxtil  não tecida com resistência longitudinal a tração 10kN/m, fornecimento e aplicação</v>
          </cell>
          <cell r="D640" t="str">
            <v>M2</v>
          </cell>
          <cell r="E640" t="str">
            <v>6,39</v>
          </cell>
          <cell r="F640">
            <v>4.7333333333333325</v>
          </cell>
        </row>
        <row r="641">
          <cell r="B641">
            <v>40714</v>
          </cell>
          <cell r="C641" t="str">
            <v>Manta Geotêxtil não tecida RT - 16 kn/m, fornecimento e aplicação</v>
          </cell>
          <cell r="D641" t="str">
            <v>M2</v>
          </cell>
          <cell r="E641" t="str">
            <v>9,92</v>
          </cell>
          <cell r="F641">
            <v>7.3481481481481472</v>
          </cell>
        </row>
        <row r="642">
          <cell r="B642">
            <v>40660</v>
          </cell>
          <cell r="C642" t="str">
            <v>Meio fio de concreto DP-1, inclusive caiação</v>
          </cell>
          <cell r="D642" t="str">
            <v>M</v>
          </cell>
          <cell r="E642" t="str">
            <v>50,90</v>
          </cell>
          <cell r="F642">
            <v>37.703703703703702</v>
          </cell>
        </row>
        <row r="643">
          <cell r="B643">
            <v>40661</v>
          </cell>
          <cell r="C643" t="str">
            <v>Meio fio de concreto MFC 01, inclusive caiação</v>
          </cell>
          <cell r="D643" t="str">
            <v>M</v>
          </cell>
          <cell r="E643" t="str">
            <v>102,31</v>
          </cell>
          <cell r="F643">
            <v>75.785185185185185</v>
          </cell>
        </row>
        <row r="644">
          <cell r="B644">
            <v>40662</v>
          </cell>
          <cell r="C644" t="str">
            <v>Meio fio de concreto MFC 05, inclusive caiação</v>
          </cell>
          <cell r="D644" t="str">
            <v>M</v>
          </cell>
          <cell r="E644" t="str">
            <v>54,02</v>
          </cell>
          <cell r="F644">
            <v>40.014814814814812</v>
          </cell>
        </row>
        <row r="645">
          <cell r="B645">
            <v>40663</v>
          </cell>
          <cell r="C645" t="str">
            <v>Meio fio de concreto pré-moldado (12x30x15) cm, inclusive caiação e transporte do meio fio</v>
          </cell>
          <cell r="D645" t="str">
            <v>M</v>
          </cell>
          <cell r="E645" t="str">
            <v>49,20</v>
          </cell>
          <cell r="F645">
            <v>36.444444444444443</v>
          </cell>
        </row>
        <row r="646">
          <cell r="B646">
            <v>41018</v>
          </cell>
          <cell r="C646" t="str">
            <v>Meio fio de concreto pré-moldado (1,20m x 0,12m x 0,15m x 0,30m), exclusive transporte</v>
          </cell>
          <cell r="D646" t="str">
            <v>M</v>
          </cell>
          <cell r="E646" t="str">
            <v>48,24</v>
          </cell>
          <cell r="F646">
            <v>35.733333333333334</v>
          </cell>
        </row>
        <row r="647">
          <cell r="B647">
            <v>40665</v>
          </cell>
          <cell r="C647" t="str">
            <v>Meio fio de pedra (fornecimento e assentamento), inclusive caiação e transporte do meio fio</v>
          </cell>
          <cell r="D647" t="str">
            <v>M</v>
          </cell>
          <cell r="E647" t="str">
            <v>46,79</v>
          </cell>
          <cell r="F647">
            <v>34.659259259259258</v>
          </cell>
        </row>
        <row r="648">
          <cell r="B648">
            <v>40659</v>
          </cell>
          <cell r="C648" t="str">
            <v>Meio fio sarjeta de concreto tipo DP-1 (0,035 m³/m) inclusive caiação</v>
          </cell>
          <cell r="D648" t="str">
            <v>M</v>
          </cell>
          <cell r="E648" t="str">
            <v>46,48</v>
          </cell>
          <cell r="F648">
            <v>34.429629629629623</v>
          </cell>
        </row>
        <row r="649">
          <cell r="B649">
            <v>41024</v>
          </cell>
          <cell r="C649" t="str">
            <v>Montagem e desmontagem de escoramento tubular normal, em obras de arte na densidade de 5m de tubo por m³ de escoramento</v>
          </cell>
          <cell r="D649" t="str">
            <v>M</v>
          </cell>
          <cell r="E649" t="str">
            <v>16,15</v>
          </cell>
          <cell r="F649">
            <v>11.962962962962962</v>
          </cell>
        </row>
        <row r="650">
          <cell r="B650">
            <v>40657</v>
          </cell>
          <cell r="C650" t="str">
            <v>Mureta de corte em rocha</v>
          </cell>
          <cell r="D650" t="str">
            <v>M</v>
          </cell>
          <cell r="E650" t="str">
            <v>170,32</v>
          </cell>
          <cell r="F650">
            <v>126.16296296296295</v>
          </cell>
        </row>
        <row r="651">
          <cell r="B651">
            <v>41395</v>
          </cell>
          <cell r="C651" t="str">
            <v>Muro com Terramesh System ou similar, altura H&lt;-&gt; 4,00 metros (4 cx
1x1x4m), tudo incluído</v>
          </cell>
          <cell r="D651" t="str">
            <v>M2</v>
          </cell>
          <cell r="E651" t="str">
            <v>570,56</v>
          </cell>
          <cell r="F651">
            <v>422.63703703703698</v>
          </cell>
        </row>
        <row r="652">
          <cell r="B652">
            <v>41396</v>
          </cell>
          <cell r="C652" t="str">
            <v>Muro com Terramesh System ou similar, altura 4,00 &lt; H &lt;-&gt; 5,00 metros (3 cx 1x1x4m e 4 cx 0,5x1x4m) , execução, tudo incluído</v>
          </cell>
          <cell r="D652" t="str">
            <v>M2</v>
          </cell>
          <cell r="E652" t="str">
            <v>686,77</v>
          </cell>
          <cell r="F652">
            <v>508.71851851851847</v>
          </cell>
        </row>
        <row r="653">
          <cell r="B653">
            <v>41397</v>
          </cell>
          <cell r="C653" t="str">
            <v>Muro com Terramesh System ou similar, altura 5,00 &lt; H &lt;-&gt; 6,00 metros (4 cx 1x1x4m e 4 cx 0,5x1x4m) , tudo incluído</v>
          </cell>
          <cell r="D653" t="str">
            <v>M2</v>
          </cell>
          <cell r="E653" t="str">
            <v>669,10</v>
          </cell>
          <cell r="F653">
            <v>495.62962962962962</v>
          </cell>
        </row>
        <row r="654">
          <cell r="B654">
            <v>41398</v>
          </cell>
          <cell r="C654" t="str">
            <v>Muro com Terramesh System ou similar, altura 6,00 &lt; H &lt;-&gt; 7,50 metros
(3cx 1x1x4m, 2cx 1x1x5 e 5cx 0,5x1x6m), tudo incluído</v>
          </cell>
          <cell r="D654" t="str">
            <v>M2</v>
          </cell>
          <cell r="E654" t="str">
            <v>718,24</v>
          </cell>
          <cell r="F654">
            <v>532.02962962962965</v>
          </cell>
        </row>
        <row r="655">
          <cell r="B655">
            <v>41399</v>
          </cell>
          <cell r="C655" t="str">
            <v>Muro com Terramesh System ou similar, altura 7,50 &lt; H &lt;-&gt; 9,00 metros (4 cx 1x1x4m, 2 cx 1x1x5, 3 cx 0,5x1x6m e 3cx 0,5x1x7), tudo incluído</v>
          </cell>
          <cell r="D655" t="str">
            <v>M2</v>
          </cell>
          <cell r="E655" t="str">
            <v>724,31</v>
          </cell>
          <cell r="F655">
            <v>536.52592592592589</v>
          </cell>
        </row>
        <row r="656">
          <cell r="B656">
            <v>40654</v>
          </cell>
          <cell r="C656" t="str">
            <v>Muro de testa em concreto para saída de dreno profundo em rocha, inclusive transporte do tubo</v>
          </cell>
          <cell r="D656" t="str">
            <v>Ud</v>
          </cell>
          <cell r="E656" t="str">
            <v>549,92</v>
          </cell>
          <cell r="F656">
            <v>407.34814814814808</v>
          </cell>
        </row>
        <row r="657">
          <cell r="B657">
            <v>40653</v>
          </cell>
          <cell r="C657" t="str">
            <v>Muro de testa em concreto para saída de dreno profundo em solo, inclusive transporte do tubo</v>
          </cell>
          <cell r="D657" t="str">
            <v>Ud</v>
          </cell>
          <cell r="E657" t="str">
            <v>605,56</v>
          </cell>
          <cell r="F657">
            <v>448.5629629629629</v>
          </cell>
        </row>
        <row r="658">
          <cell r="B658">
            <v>41337</v>
          </cell>
          <cell r="C658" t="str">
            <v>Passagem d'água 1,10 x 1,00 - Canteiro</v>
          </cell>
          <cell r="D658" t="str">
            <v>Ud</v>
          </cell>
          <cell r="E658" t="str">
            <v>268,32</v>
          </cell>
          <cell r="F658">
            <v>198.75555555555553</v>
          </cell>
        </row>
        <row r="659">
          <cell r="B659">
            <v>40719</v>
          </cell>
          <cell r="C659" t="str">
            <v>Pedra de mão para (concreto ciclópico ou alvenaria) rocha paga em medição</v>
          </cell>
          <cell r="D659" t="str">
            <v>M3</v>
          </cell>
          <cell r="E659" t="str">
            <v>48,64</v>
          </cell>
          <cell r="F659">
            <v>36.029629629629625</v>
          </cell>
        </row>
        <row r="660">
          <cell r="B660">
            <v>40557</v>
          </cell>
          <cell r="C660" t="str">
            <v>Pescoço de poço de visita H-&gt;0,30 m, diâm. -&gt; 0,60 m, fornecimento, assentamento e transporte</v>
          </cell>
          <cell r="D660" t="str">
            <v>Ud</v>
          </cell>
          <cell r="E660" t="str">
            <v>97,49</v>
          </cell>
          <cell r="F660">
            <v>72.214814814814801</v>
          </cell>
        </row>
        <row r="661">
          <cell r="B661">
            <v>40391</v>
          </cell>
          <cell r="C661" t="str">
            <v>Pintura com nata de cimento</v>
          </cell>
          <cell r="D661" t="str">
            <v>M2</v>
          </cell>
          <cell r="E661" t="str">
            <v>4,52</v>
          </cell>
          <cell r="F661">
            <v>3.3481481481481477</v>
          </cell>
        </row>
        <row r="662">
          <cell r="B662">
            <v>40380</v>
          </cell>
          <cell r="C662" t="str">
            <v>Pintura interna ou externa sobre ferro, com tinta a base de resina de borracha clorada</v>
          </cell>
          <cell r="D662" t="str">
            <v>M2</v>
          </cell>
          <cell r="E662" t="str">
            <v>35,65</v>
          </cell>
          <cell r="F662">
            <v>26.407407407407405</v>
          </cell>
        </row>
        <row r="663">
          <cell r="B663">
            <v>40399</v>
          </cell>
          <cell r="C663" t="str">
            <v>Placas pré-moldadas para passeio</v>
          </cell>
          <cell r="D663" t="str">
            <v>M2</v>
          </cell>
          <cell r="E663" t="str">
            <v>155,81</v>
          </cell>
          <cell r="F663">
            <v>115.4148148148148</v>
          </cell>
        </row>
        <row r="664">
          <cell r="B664">
            <v>41028</v>
          </cell>
          <cell r="C664" t="str">
            <v>Plataforma ou passarela de pinho de 1ª ou similar, 1" x 12"</v>
          </cell>
          <cell r="D664" t="str">
            <v>M2</v>
          </cell>
          <cell r="E664" t="str">
            <v>2,38</v>
          </cell>
          <cell r="F664">
            <v>1.7629629629629628</v>
          </cell>
        </row>
        <row r="665">
          <cell r="B665">
            <v>41167</v>
          </cell>
          <cell r="C665" t="str">
            <v>Poço de visita em bloco pré-moldado para d-&gt;0,30 e 0,40m (0,80x0,80m)</v>
          </cell>
          <cell r="D665" t="str">
            <v>Ud</v>
          </cell>
          <cell r="E665" t="str">
            <v>2.135,90</v>
          </cell>
          <cell r="F665">
            <v>1582.148148148148</v>
          </cell>
        </row>
        <row r="666">
          <cell r="B666">
            <v>41168</v>
          </cell>
          <cell r="C666" t="str">
            <v>Poço de visita em bloco pré-moldado para d-&gt;0,60m (1,00x1,00m)</v>
          </cell>
          <cell r="D666" t="str">
            <v>Ud</v>
          </cell>
          <cell r="E666" t="str">
            <v>2.490,14</v>
          </cell>
          <cell r="F666">
            <v>1844.5481481481479</v>
          </cell>
        </row>
        <row r="667">
          <cell r="B667">
            <v>40570</v>
          </cell>
          <cell r="C667" t="str">
            <v>Poço de visita para BDTC diam. 1,00 m - tudo incluido</v>
          </cell>
          <cell r="D667" t="str">
            <v>Ud</v>
          </cell>
          <cell r="E667" t="str">
            <v>9.146,19</v>
          </cell>
          <cell r="F667">
            <v>6774.9555555555553</v>
          </cell>
        </row>
        <row r="668">
          <cell r="B668">
            <v>41115</v>
          </cell>
          <cell r="C668" t="str">
            <v>Poço de Visita para BSTC diâm. 0,40m em blocos de concreto</v>
          </cell>
          <cell r="D668" t="str">
            <v>Ud</v>
          </cell>
          <cell r="E668" t="str">
            <v>1.205,29</v>
          </cell>
          <cell r="F668">
            <v>892.80740740740737</v>
          </cell>
        </row>
        <row r="669">
          <cell r="B669">
            <v>41116</v>
          </cell>
          <cell r="C669" t="str">
            <v>Poço de visita para BSTC diâm. 0,60m em blocos de concreto</v>
          </cell>
          <cell r="D669" t="str">
            <v>Ud</v>
          </cell>
          <cell r="E669" t="str">
            <v>1.582,99</v>
          </cell>
          <cell r="F669">
            <v>1172.5851851851851</v>
          </cell>
        </row>
        <row r="670">
          <cell r="B670">
            <v>41117</v>
          </cell>
          <cell r="C670" t="str">
            <v>Poço de visita para BSTC diâm. 0,80m em blocos de concreto</v>
          </cell>
          <cell r="D670" t="str">
            <v>Ud</v>
          </cell>
          <cell r="E670" t="str">
            <v>1.950,00</v>
          </cell>
          <cell r="F670">
            <v>1444.4444444444443</v>
          </cell>
        </row>
        <row r="671">
          <cell r="B671">
            <v>40572</v>
          </cell>
          <cell r="C671" t="str">
            <v>Poço de visita para BTTC diam. 1,20 m - tudo incluído</v>
          </cell>
          <cell r="D671" t="str">
            <v>Ud</v>
          </cell>
          <cell r="E671" t="str">
            <v>14.996,35</v>
          </cell>
          <cell r="F671">
            <v>11108.407407407407</v>
          </cell>
        </row>
        <row r="672">
          <cell r="B672">
            <v>40553</v>
          </cell>
          <cell r="C672" t="str">
            <v>Poço de visita (tubo D-&gt;0,40 m) H-&gt;1,50 m com tampão F.F.A.P., inclusive escavação e transporte do tampão</v>
          </cell>
          <cell r="D672" t="str">
            <v>Ud</v>
          </cell>
          <cell r="E672" t="str">
            <v>3.339,53</v>
          </cell>
          <cell r="F672">
            <v>2473.7259259259258</v>
          </cell>
        </row>
        <row r="673">
          <cell r="B673">
            <v>40554</v>
          </cell>
          <cell r="C673" t="str">
            <v>Poço de visita (tubo D-&gt;0,60 m) H-&gt;1,70 m com tampão F.F.A.P., inclusive escavação e transporte do tampão</v>
          </cell>
          <cell r="D673" t="str">
            <v>Ud</v>
          </cell>
          <cell r="E673" t="str">
            <v>3.706,39</v>
          </cell>
          <cell r="F673">
            <v>2745.474074074074</v>
          </cell>
        </row>
        <row r="674">
          <cell r="B674">
            <v>40555</v>
          </cell>
          <cell r="C674" t="str">
            <v>Poço de visita (tubo D-&gt;0,80 m) H-&gt;1,90 m com tampão F.F.A.P., inclusive escavação e transporte do tampão</v>
          </cell>
          <cell r="D674" t="str">
            <v>Ud</v>
          </cell>
          <cell r="E674" t="str">
            <v>4.073,27</v>
          </cell>
          <cell r="F674">
            <v>3017.2370370370368</v>
          </cell>
        </row>
        <row r="675">
          <cell r="B675">
            <v>40556</v>
          </cell>
          <cell r="C675" t="str">
            <v>Poço de visita (tubo D-&gt;1,00 m) H-&gt;2,10 m com tampão F.F.A.P., inclusive escavação e transporte do tampão</v>
          </cell>
          <cell r="D675" t="str">
            <v>Ud</v>
          </cell>
          <cell r="E675" t="str">
            <v>4.440,17</v>
          </cell>
          <cell r="F675">
            <v>3289.0148148148146</v>
          </cell>
        </row>
        <row r="676">
          <cell r="B676">
            <v>41086</v>
          </cell>
          <cell r="C676" t="str">
            <v>Preparo manual de talude, compreendendo acerto, raspagem eventual de até 0,30m de prof. e afastamento lateral</v>
          </cell>
          <cell r="D676" t="str">
            <v>M2</v>
          </cell>
          <cell r="E676" t="str">
            <v>8,47</v>
          </cell>
          <cell r="F676">
            <v>6.2740740740740737</v>
          </cell>
        </row>
        <row r="677">
          <cell r="B677">
            <v>41021</v>
          </cell>
          <cell r="C677" t="str">
            <v>Preparo manual de terreno, compreendendo acerto raspagem até 25cm de profundidade e afastamento lateral do material excedente</v>
          </cell>
          <cell r="D677" t="str">
            <v>M2</v>
          </cell>
          <cell r="E677" t="str">
            <v>6,85</v>
          </cell>
          <cell r="F677">
            <v>5.0740740740740735</v>
          </cell>
        </row>
        <row r="678">
          <cell r="B678">
            <v>40304</v>
          </cell>
          <cell r="C678" t="str">
            <v>Reaterro com areia, tudo incluído</v>
          </cell>
          <cell r="D678" t="str">
            <v>M3</v>
          </cell>
          <cell r="E678" t="str">
            <v>54,63</v>
          </cell>
          <cell r="F678">
            <v>40.466666666666669</v>
          </cell>
        </row>
        <row r="679">
          <cell r="B679">
            <v>40302</v>
          </cell>
          <cell r="C679" t="str">
            <v>Reaterro de cavas c/ compactação manual (apiloamento)</v>
          </cell>
          <cell r="D679" t="str">
            <v>M3</v>
          </cell>
          <cell r="E679" t="str">
            <v>53,21</v>
          </cell>
          <cell r="F679">
            <v>39.414814814814811</v>
          </cell>
        </row>
        <row r="680">
          <cell r="B680">
            <v>40301</v>
          </cell>
          <cell r="C680" t="str">
            <v>Reaterro de cavas c/ compactação manual (apiloamento) (dim. reduz.)</v>
          </cell>
          <cell r="D680" t="str">
            <v>M3</v>
          </cell>
          <cell r="E680" t="str">
            <v>77,23</v>
          </cell>
          <cell r="F680">
            <v>57.207407407407409</v>
          </cell>
        </row>
        <row r="681">
          <cell r="B681">
            <v>40303</v>
          </cell>
          <cell r="C681" t="str">
            <v>Reaterro de cavas c/ compactação mecânica (compactador manual)</v>
          </cell>
          <cell r="D681" t="str">
            <v>M3</v>
          </cell>
          <cell r="E681" t="str">
            <v>34,04</v>
          </cell>
          <cell r="F681">
            <v>25.214814814814812</v>
          </cell>
        </row>
        <row r="682">
          <cell r="B682">
            <v>40559</v>
          </cell>
          <cell r="C682" t="str">
            <v>Recuperação de poço de visita inclusive fornecimento tampão F.F.A.P.</v>
          </cell>
          <cell r="D682" t="str">
            <v>Ud</v>
          </cell>
          <cell r="E682" t="str">
            <v>583,80</v>
          </cell>
          <cell r="F682">
            <v>432.4444444444444</v>
          </cell>
        </row>
        <row r="683">
          <cell r="B683">
            <v>41339</v>
          </cell>
          <cell r="C683" t="str">
            <v>Rede de dutos 65mm (duplo), envelopada com brita 3</v>
          </cell>
          <cell r="D683" t="str">
            <v>M</v>
          </cell>
          <cell r="E683" t="str">
            <v>67,09</v>
          </cell>
          <cell r="F683">
            <v>49.696296296296296</v>
          </cell>
        </row>
        <row r="684">
          <cell r="B684">
            <v>41332</v>
          </cell>
          <cell r="C684" t="str">
            <v>Rede em PVC Vinilfort ou similar DN -&gt; 200mm</v>
          </cell>
          <cell r="D684" t="str">
            <v>M</v>
          </cell>
          <cell r="E684" t="str">
            <v>206,84</v>
          </cell>
          <cell r="F684">
            <v>153.21481481481482</v>
          </cell>
        </row>
        <row r="685">
          <cell r="B685">
            <v>41224</v>
          </cell>
          <cell r="C685" t="str">
            <v>Religação de rede de água em PVC DN 20mm, inclusive conexões</v>
          </cell>
          <cell r="D685" t="str">
            <v>M</v>
          </cell>
          <cell r="E685" t="str">
            <v>12,13</v>
          </cell>
          <cell r="F685">
            <v>8.9851851851851858</v>
          </cell>
        </row>
        <row r="686">
          <cell r="B686">
            <v>41225</v>
          </cell>
          <cell r="C686" t="str">
            <v>Religação de rede de água em PVC DN 25mm, incluisve conexões</v>
          </cell>
          <cell r="D686" t="str">
            <v>M</v>
          </cell>
          <cell r="E686" t="str">
            <v>15,61</v>
          </cell>
          <cell r="F686">
            <v>11.562962962962962</v>
          </cell>
        </row>
        <row r="687">
          <cell r="B687">
            <v>41226</v>
          </cell>
          <cell r="C687" t="str">
            <v>Religação de rede de água em PVC DN 32mm, incluisve conexões</v>
          </cell>
          <cell r="D687" t="str">
            <v>M</v>
          </cell>
          <cell r="E687" t="str">
            <v>20,02</v>
          </cell>
          <cell r="F687">
            <v>14.829629629629629</v>
          </cell>
        </row>
        <row r="688">
          <cell r="B688">
            <v>41060</v>
          </cell>
          <cell r="C688" t="str">
            <v>Religação de rede de água em PVC DN 75mm, inclusive conexões</v>
          </cell>
          <cell r="D688" t="str">
            <v>M</v>
          </cell>
          <cell r="E688" t="str">
            <v>46,79</v>
          </cell>
          <cell r="F688">
            <v>34.659259259259258</v>
          </cell>
        </row>
        <row r="689">
          <cell r="B689">
            <v>41059</v>
          </cell>
          <cell r="C689" t="str">
            <v>Religação de rede de água em PVC PBA CL 15 DN 100mm, inclusive conexões</v>
          </cell>
          <cell r="D689" t="str">
            <v>M</v>
          </cell>
          <cell r="E689" t="str">
            <v>57,75</v>
          </cell>
          <cell r="F689">
            <v>42.777777777777771</v>
          </cell>
        </row>
        <row r="690">
          <cell r="B690">
            <v>40567</v>
          </cell>
          <cell r="C690" t="str">
            <v>Remanejamento de ligação e religação de redes de esgoto</v>
          </cell>
          <cell r="D690" t="str">
            <v>M</v>
          </cell>
          <cell r="E690" t="str">
            <v>62,07</v>
          </cell>
          <cell r="F690">
            <v>45.977777777777774</v>
          </cell>
        </row>
        <row r="691">
          <cell r="B691">
            <v>40747</v>
          </cell>
          <cell r="C691" t="str">
            <v>Remoção de bueiros existentes</v>
          </cell>
          <cell r="D691" t="str">
            <v>M</v>
          </cell>
          <cell r="E691" t="str">
            <v>107,78</v>
          </cell>
          <cell r="F691">
            <v>79.837037037037035</v>
          </cell>
        </row>
        <row r="692">
          <cell r="B692">
            <v>40727</v>
          </cell>
          <cell r="C692" t="str">
            <v>Rip-rap c/ argamassa cimento areia 1:6, inclusive aquisição e transporte dos materiais</v>
          </cell>
          <cell r="D692" t="str">
            <v>M3</v>
          </cell>
          <cell r="E692" t="str">
            <v>317,72</v>
          </cell>
          <cell r="F692">
            <v>235.34814814814814</v>
          </cell>
        </row>
        <row r="693">
          <cell r="B693">
            <v>41264</v>
          </cell>
          <cell r="C693" t="str">
            <v>Rip-rap de areia inclusive escavação, transporte e fornecimento de materiais</v>
          </cell>
          <cell r="D693" t="str">
            <v>M3</v>
          </cell>
          <cell r="E693" t="str">
            <v>298,33</v>
          </cell>
          <cell r="F693">
            <v>220.98518518518514</v>
          </cell>
        </row>
        <row r="694">
          <cell r="B694">
            <v>41239</v>
          </cell>
          <cell r="C694" t="str">
            <v>Rip-rap de solo e cimento (Traço 1:15)</v>
          </cell>
          <cell r="D694" t="str">
            <v>M3</v>
          </cell>
          <cell r="E694" t="str">
            <v>98,98</v>
          </cell>
          <cell r="F694">
            <v>73.318518518518516</v>
          </cell>
        </row>
        <row r="695">
          <cell r="B695">
            <v>40688</v>
          </cell>
          <cell r="C695" t="str">
            <v>Saída d'água concreto armado DP-1 c/ caiação</v>
          </cell>
          <cell r="D695" t="str">
            <v>Ud</v>
          </cell>
          <cell r="E695" t="str">
            <v>258,90</v>
          </cell>
          <cell r="F695">
            <v>191.77777777777774</v>
          </cell>
        </row>
        <row r="696">
          <cell r="B696">
            <v>40690</v>
          </cell>
          <cell r="C696" t="str">
            <v>Saída d'água concreto p/ aterro c/ caiação (SDA-01)</v>
          </cell>
          <cell r="D696" t="str">
            <v>Ud</v>
          </cell>
          <cell r="E696" t="str">
            <v>1.294,59</v>
          </cell>
          <cell r="F696">
            <v>958.95555555555541</v>
          </cell>
        </row>
        <row r="697">
          <cell r="B697">
            <v>40691</v>
          </cell>
          <cell r="C697" t="str">
            <v>Saída d'água concreto p/ aterro c/ caiação (SDA-02)</v>
          </cell>
          <cell r="D697" t="str">
            <v>Ud</v>
          </cell>
          <cell r="E697" t="str">
            <v>1.539,43</v>
          </cell>
          <cell r="F697">
            <v>1140.3185185185184</v>
          </cell>
        </row>
        <row r="698">
          <cell r="B698">
            <v>40689</v>
          </cell>
          <cell r="C698" t="str">
            <v>Saída d'água concreto p/ corte c/ caiação (SDC-01)</v>
          </cell>
          <cell r="D698" t="str">
            <v>Ud</v>
          </cell>
          <cell r="E698" t="str">
            <v>659,32</v>
          </cell>
          <cell r="F698">
            <v>488.38518518518521</v>
          </cell>
        </row>
        <row r="699">
          <cell r="B699">
            <v>40666</v>
          </cell>
          <cell r="C699" t="str">
            <v>Sarjeta de concreto DP-1 (0,081 m³/m) calha triangular, inclusive caiação</v>
          </cell>
          <cell r="D699" t="str">
            <v>M</v>
          </cell>
          <cell r="E699" t="str">
            <v>79,70</v>
          </cell>
          <cell r="F699">
            <v>59.037037037037038</v>
          </cell>
        </row>
        <row r="700">
          <cell r="B700">
            <v>40667</v>
          </cell>
          <cell r="C700" t="str">
            <v>Sarjeta de concreto DP-2 (0,085 m³/m) calha triangular, inclusive caiação</v>
          </cell>
          <cell r="D700" t="str">
            <v>M</v>
          </cell>
          <cell r="E700" t="str">
            <v>83,21</v>
          </cell>
          <cell r="F700">
            <v>61.637037037037025</v>
          </cell>
        </row>
        <row r="701">
          <cell r="B701">
            <v>41180</v>
          </cell>
          <cell r="C701" t="str">
            <v>Sarjeta de concreto SCA 40/10 - Vias Urbanas</v>
          </cell>
          <cell r="D701" t="str">
            <v>M</v>
          </cell>
          <cell r="E701" t="str">
            <v>68,51</v>
          </cell>
          <cell r="F701">
            <v>50.748148148148147</v>
          </cell>
        </row>
        <row r="702">
          <cell r="B702">
            <v>40668</v>
          </cell>
          <cell r="C702" t="str">
            <v>Sarjeta de concreto (SCA 70/15) calha triangular, inclusive caiação</v>
          </cell>
          <cell r="D702" t="str">
            <v>M</v>
          </cell>
          <cell r="E702" t="str">
            <v>92,62</v>
          </cell>
          <cell r="F702">
            <v>68.607407407407408</v>
          </cell>
        </row>
        <row r="703">
          <cell r="B703">
            <v>40982</v>
          </cell>
          <cell r="C703" t="str">
            <v>Sarjeta de concreto (SCA 90/10) calha triangular, inclusive caiação</v>
          </cell>
          <cell r="D703" t="str">
            <v>M</v>
          </cell>
          <cell r="E703" t="str">
            <v>163,53</v>
          </cell>
          <cell r="F703">
            <v>121.13333333333333</v>
          </cell>
        </row>
        <row r="704">
          <cell r="B704">
            <v>41336</v>
          </cell>
          <cell r="C704" t="str">
            <v>Sarjeta de concreto SCC 40/15</v>
          </cell>
          <cell r="D704" t="str">
            <v>M</v>
          </cell>
          <cell r="E704" t="str">
            <v>84,40</v>
          </cell>
          <cell r="F704">
            <v>62.518518518518519</v>
          </cell>
        </row>
        <row r="705">
          <cell r="B705">
            <v>40669</v>
          </cell>
          <cell r="C705" t="str">
            <v>Sarjeta de concreto (STC - 02) calha triangular em corte/aterro, inclusive caiação</v>
          </cell>
          <cell r="D705" t="str">
            <v>M</v>
          </cell>
          <cell r="E705" t="str">
            <v>76,61</v>
          </cell>
          <cell r="F705">
            <v>56.748148148148147</v>
          </cell>
        </row>
        <row r="706">
          <cell r="B706">
            <v>40670</v>
          </cell>
          <cell r="C706" t="str">
            <v>Sarjeta de concreto (STC - 04) calha triangular de bancada em corte, inclusive caiação</v>
          </cell>
          <cell r="D706" t="str">
            <v>M</v>
          </cell>
          <cell r="E706" t="str">
            <v>56,76</v>
          </cell>
          <cell r="F706">
            <v>42.044444444444437</v>
          </cell>
        </row>
        <row r="707">
          <cell r="B707">
            <v>40560</v>
          </cell>
          <cell r="C707" t="str">
            <v>Tampa de concreto em grelha, fornecimento, assentamento e transporte</v>
          </cell>
          <cell r="D707" t="str">
            <v>Ud</v>
          </cell>
          <cell r="E707" t="str">
            <v>156,10</v>
          </cell>
          <cell r="F707">
            <v>115.62962962962962</v>
          </cell>
        </row>
        <row r="708">
          <cell r="B708">
            <v>40558</v>
          </cell>
          <cell r="C708" t="str">
            <v>Tampão F.F.A.P. com 100 kg, fornecimento, assentamento e transporte</v>
          </cell>
          <cell r="D708" t="str">
            <v>Ud</v>
          </cell>
          <cell r="E708" t="str">
            <v>351,13</v>
          </cell>
          <cell r="F708">
            <v>260.09629629629626</v>
          </cell>
        </row>
        <row r="709">
          <cell r="B709">
            <v>41041</v>
          </cell>
          <cell r="C709" t="str">
            <v>Tapume com tela em PVC, na cor laranja para proteção de segurança</v>
          </cell>
          <cell r="D709" t="str">
            <v>M</v>
          </cell>
          <cell r="E709" t="str">
            <v>30,48</v>
          </cell>
          <cell r="F709">
            <v>22.577777777777776</v>
          </cell>
        </row>
        <row r="710">
          <cell r="B710">
            <v>41029</v>
          </cell>
          <cell r="C710" t="str">
            <v>Tapume de vedação e proteção, executado com chapas de compensado resinado com 6mm de espessura, exclusive pintura</v>
          </cell>
          <cell r="D710" t="str">
            <v>M2</v>
          </cell>
          <cell r="E710" t="str">
            <v>33,39</v>
          </cell>
          <cell r="F710">
            <v>24.733333333333331</v>
          </cell>
        </row>
        <row r="711">
          <cell r="B711">
            <v>41040</v>
          </cell>
          <cell r="C711" t="str">
            <v>Tela de aço soldada Telcon Q-138 ou similar, fornecimento e assentamento.</v>
          </cell>
          <cell r="D711" t="str">
            <v>M2</v>
          </cell>
          <cell r="E711" t="str">
            <v>26,74</v>
          </cell>
          <cell r="F711">
            <v>19.807407407407403</v>
          </cell>
        </row>
        <row r="712">
          <cell r="B712">
            <v>42658</v>
          </cell>
          <cell r="C712" t="str">
            <v>Tela de aço soldada Telcon Q-196 ou similar, fornecimento e assentamento.</v>
          </cell>
          <cell r="D712" t="str">
            <v>M2</v>
          </cell>
          <cell r="E712" t="str">
            <v>28,41</v>
          </cell>
          <cell r="F712">
            <v>21.044444444444444</v>
          </cell>
        </row>
        <row r="713">
          <cell r="B713">
            <v>40655</v>
          </cell>
          <cell r="C713" t="str">
            <v>Terminal de dreno de alívio de pavimento (DP - TDA - 01)</v>
          </cell>
          <cell r="D713" t="str">
            <v>Ud</v>
          </cell>
          <cell r="E713" t="str">
            <v>304,35</v>
          </cell>
          <cell r="F713">
            <v>225.44444444444446</v>
          </cell>
        </row>
        <row r="714">
          <cell r="B714">
            <v>41092</v>
          </cell>
          <cell r="C714" t="str">
            <v>Transporte de materiais encosta abaixo, serviço manual, inclusive carga e descarga</v>
          </cell>
          <cell r="D714" t="str">
            <v>t dam</v>
          </cell>
          <cell r="E714" t="str">
            <v>19,42</v>
          </cell>
          <cell r="F714">
            <v>14.385185185185186</v>
          </cell>
        </row>
        <row r="715">
          <cell r="B715">
            <v>41091</v>
          </cell>
          <cell r="C715" t="str">
            <v>Transporte de materiais encosta acima, serviço manual, inclusive carga e descarga</v>
          </cell>
          <cell r="D715" t="str">
            <v>t dam</v>
          </cell>
          <cell r="E715" t="str">
            <v>26,29</v>
          </cell>
          <cell r="F715">
            <v>19.474074074074071</v>
          </cell>
        </row>
        <row r="716">
          <cell r="B716">
            <v>40706</v>
          </cell>
          <cell r="C716" t="str">
            <v>Transposição de segmento de sarjeta - TSS 01, inclusive transporte do tubo de concreto</v>
          </cell>
          <cell r="D716" t="str">
            <v>M</v>
          </cell>
          <cell r="E716" t="str">
            <v>269,74</v>
          </cell>
          <cell r="F716">
            <v>199.8074074074074</v>
          </cell>
        </row>
        <row r="717">
          <cell r="B717">
            <v>40651</v>
          </cell>
          <cell r="C717" t="str">
            <v>Trincheira drenante cega (0,50 x 1,70) m, inclusive transporte da brita c/
geotêxtil não tecido res.long. mín 16 kn/m</v>
          </cell>
          <cell r="D717" t="str">
            <v>M</v>
          </cell>
          <cell r="E717" t="str">
            <v>332,82</v>
          </cell>
          <cell r="F717">
            <v>246.5333333333333</v>
          </cell>
        </row>
        <row r="718">
          <cell r="B718">
            <v>41181</v>
          </cell>
          <cell r="C718" t="str">
            <v>Trincheira drenante em madeira</v>
          </cell>
          <cell r="D718" t="str">
            <v>M</v>
          </cell>
          <cell r="E718" t="str">
            <v>371,66</v>
          </cell>
          <cell r="F718">
            <v>275.30370370370372</v>
          </cell>
        </row>
        <row r="719">
          <cell r="B719">
            <v>41122</v>
          </cell>
          <cell r="C719" t="str">
            <v>Tubo de PVC NBR 5648 diâmetro 50 mm, fornecimento e assentamento</v>
          </cell>
          <cell r="D719" t="str">
            <v>M</v>
          </cell>
          <cell r="E719" t="str">
            <v>13,52</v>
          </cell>
          <cell r="F719">
            <v>10.014814814814814</v>
          </cell>
        </row>
        <row r="720">
          <cell r="B720">
            <v>41123</v>
          </cell>
          <cell r="C720" t="str">
            <v>Tubo de PVC NBR 5648 diâmetro 75 mm, fornecimento e assentamento</v>
          </cell>
          <cell r="D720" t="str">
            <v>M</v>
          </cell>
          <cell r="E720" t="str">
            <v>25,56</v>
          </cell>
          <cell r="F720">
            <v>18.93333333333333</v>
          </cell>
        </row>
        <row r="721">
          <cell r="B721">
            <v>41126</v>
          </cell>
          <cell r="C721" t="str">
            <v>Tubo de PVC PBA diâmetro 300 mm, fornecimento e assentamento</v>
          </cell>
          <cell r="D721" t="str">
            <v>M</v>
          </cell>
          <cell r="E721" t="str">
            <v>123,22</v>
          </cell>
          <cell r="F721">
            <v>91.274074074074065</v>
          </cell>
        </row>
        <row r="722">
          <cell r="B722">
            <v>41125</v>
          </cell>
          <cell r="C722" t="str">
            <v>Tubo de PVC rígido série R diâmetro 100 mm, fornecimento e assentamento</v>
          </cell>
          <cell r="D722" t="str">
            <v>M</v>
          </cell>
          <cell r="E722" t="str">
            <v>18,33</v>
          </cell>
          <cell r="F722">
            <v>13.577777777777776</v>
          </cell>
        </row>
        <row r="723">
          <cell r="B723">
            <v>41119</v>
          </cell>
          <cell r="C723" t="str">
            <v>Tubo irrifort agropecuário diâmetro 32 mm, fornecimento e assentamento</v>
          </cell>
          <cell r="D723" t="str">
            <v>M</v>
          </cell>
          <cell r="E723" t="str">
            <v>5,53</v>
          </cell>
          <cell r="F723">
            <v>4.0962962962962965</v>
          </cell>
        </row>
        <row r="724">
          <cell r="B724">
            <v>41114</v>
          </cell>
          <cell r="C724" t="str">
            <v>Tubo para irrigação linha fixa PN40 50 mm, fornecimento e assentamento</v>
          </cell>
          <cell r="D724" t="str">
            <v>M</v>
          </cell>
          <cell r="E724" t="str">
            <v>6,88</v>
          </cell>
          <cell r="F724">
            <v>5.0962962962962957</v>
          </cell>
        </row>
        <row r="725">
          <cell r="B725">
            <v>41127</v>
          </cell>
          <cell r="C725" t="str">
            <v>Tubo PVC PBA diâmetro 150 mm, fornecimento e assentamento</v>
          </cell>
          <cell r="D725" t="str">
            <v>M</v>
          </cell>
          <cell r="E725" t="str">
            <v>32,19</v>
          </cell>
          <cell r="F725">
            <v>23.844444444444441</v>
          </cell>
        </row>
        <row r="726">
          <cell r="B726">
            <v>40707</v>
          </cell>
          <cell r="C726" t="str">
            <v>Tubos de ferro fundido diâmetro 0,90 m, assentamento</v>
          </cell>
          <cell r="D726" t="str">
            <v>M</v>
          </cell>
          <cell r="E726" t="str">
            <v>190,75</v>
          </cell>
          <cell r="F726">
            <v>141.29629629629628</v>
          </cell>
        </row>
        <row r="727">
          <cell r="B727">
            <v>41118</v>
          </cell>
          <cell r="C727" t="str">
            <v>Tubos para irrigação Linha fixa PN40, diâmetro 75 mm, fornecimento e assentamento</v>
          </cell>
          <cell r="D727" t="str">
            <v>M</v>
          </cell>
          <cell r="E727" t="str">
            <v>9,97</v>
          </cell>
          <cell r="F727">
            <v>7.3851851851851853</v>
          </cell>
        </row>
        <row r="728">
          <cell r="B728">
            <v>40702</v>
          </cell>
          <cell r="C728" t="str">
            <v>Valeta de pedra argamassada VPAR</v>
          </cell>
          <cell r="D728" t="str">
            <v>M3</v>
          </cell>
          <cell r="E728" t="str">
            <v>315,72</v>
          </cell>
          <cell r="F728">
            <v>233.86666666666667</v>
          </cell>
        </row>
        <row r="729">
          <cell r="B729">
            <v>40701</v>
          </cell>
          <cell r="C729" t="str">
            <v>Valeta de pedra jogada VPJ, inclusive transporte da pedra</v>
          </cell>
          <cell r="D729" t="str">
            <v>M3</v>
          </cell>
          <cell r="E729" t="str">
            <v>135,14</v>
          </cell>
          <cell r="F729">
            <v>100.10370370370369</v>
          </cell>
        </row>
        <row r="730">
          <cell r="B730">
            <v>40698</v>
          </cell>
          <cell r="C730" t="str">
            <v>Valeta de proteção de aterro enleivada (VPA-01 DNIT)</v>
          </cell>
          <cell r="D730" t="str">
            <v>M</v>
          </cell>
          <cell r="E730" t="str">
            <v>67,78</v>
          </cell>
          <cell r="F730">
            <v>50.207407407407402</v>
          </cell>
        </row>
        <row r="731">
          <cell r="B731">
            <v>40700</v>
          </cell>
          <cell r="C731" t="str">
            <v>Valeta de proteção de aterro revestida em concreto (VPA-03 DNIT)</v>
          </cell>
          <cell r="D731" t="str">
            <v>M</v>
          </cell>
          <cell r="E731" t="str">
            <v>84,45</v>
          </cell>
          <cell r="F731">
            <v>62.55555555555555</v>
          </cell>
        </row>
        <row r="732">
          <cell r="B732">
            <v>40696</v>
          </cell>
          <cell r="C732" t="str">
            <v>Valeta de proteção de aterro VPA 02 (revestida em concreto)</v>
          </cell>
          <cell r="D732" t="str">
            <v>M</v>
          </cell>
          <cell r="E732" t="str">
            <v>162,86</v>
          </cell>
          <cell r="F732">
            <v>120.63703703703703</v>
          </cell>
        </row>
        <row r="733">
          <cell r="B733">
            <v>40695</v>
          </cell>
          <cell r="C733" t="str">
            <v>Valeta de proteção de aterro VPA-01 (escavação)</v>
          </cell>
          <cell r="D733" t="str">
            <v>M</v>
          </cell>
          <cell r="E733" t="str">
            <v>52,52</v>
          </cell>
          <cell r="F733">
            <v>38.903703703703705</v>
          </cell>
        </row>
        <row r="734">
          <cell r="B734">
            <v>40692</v>
          </cell>
          <cell r="C734" t="str">
            <v>Valeta de proteção de corte - desobstrução e limpeza</v>
          </cell>
          <cell r="D734" t="str">
            <v>M</v>
          </cell>
          <cell r="E734" t="str">
            <v>2,91</v>
          </cell>
          <cell r="F734">
            <v>2.1555555555555554</v>
          </cell>
        </row>
        <row r="735">
          <cell r="B735">
            <v>40697</v>
          </cell>
          <cell r="C735" t="str">
            <v>Valeta de proteção de corte enleivada (VPC-01 DNIT)</v>
          </cell>
          <cell r="D735" t="str">
            <v>M</v>
          </cell>
          <cell r="E735" t="str">
            <v>66,40</v>
          </cell>
          <cell r="F735">
            <v>49.185185185185183</v>
          </cell>
        </row>
        <row r="736">
          <cell r="B736">
            <v>40699</v>
          </cell>
          <cell r="C736" t="str">
            <v>Valeta de proteção de corte revestida em concreto VPC-03</v>
          </cell>
          <cell r="D736" t="str">
            <v>M</v>
          </cell>
          <cell r="E736" t="str">
            <v>186,08</v>
          </cell>
          <cell r="F736">
            <v>137.83703703703705</v>
          </cell>
        </row>
        <row r="737">
          <cell r="B737">
            <v>40693</v>
          </cell>
          <cell r="C737" t="str">
            <v>Valeta de proteção de corte VPC-01 (escavação)</v>
          </cell>
          <cell r="D737" t="str">
            <v>M</v>
          </cell>
          <cell r="E737" t="str">
            <v>28,43</v>
          </cell>
          <cell r="F737">
            <v>21.059259259259257</v>
          </cell>
        </row>
        <row r="738">
          <cell r="B738">
            <v>40694</v>
          </cell>
          <cell r="C738" t="str">
            <v>Valeta de proteção de corte VPC-02 (revestida em grama)</v>
          </cell>
          <cell r="D738" t="str">
            <v>M</v>
          </cell>
          <cell r="E738" t="str">
            <v>56,30</v>
          </cell>
          <cell r="F738">
            <v>41.703703703703702</v>
          </cell>
        </row>
        <row r="739">
          <cell r="B739">
            <v>42521</v>
          </cell>
          <cell r="C739" t="str">
            <v>Bonificação de 20,10% sobre Materiais Betuminosos nos municipios com
ISS -&gt; 3,00%</v>
          </cell>
          <cell r="D739" t="str">
            <v>%</v>
          </cell>
          <cell r="E739" t="str">
            <v>0,00</v>
          </cell>
          <cell r="F739">
            <v>0</v>
          </cell>
        </row>
        <row r="740">
          <cell r="B740">
            <v>40972</v>
          </cell>
          <cell r="C740" t="str">
            <v>Bonificação de 22,20% sobre Materiais Betuminosos nos municipios com
ISS -&gt; 5,00%</v>
          </cell>
          <cell r="D740" t="str">
            <v>%</v>
          </cell>
          <cell r="E740" t="str">
            <v>0,00</v>
          </cell>
          <cell r="F740">
            <v>0</v>
          </cell>
        </row>
        <row r="741">
          <cell r="B741">
            <v>41405</v>
          </cell>
          <cell r="C741" t="str">
            <v>CAP FLEX 60/85, fornecimento</v>
          </cell>
          <cell r="D741" t="str">
            <v>t</v>
          </cell>
          <cell r="E741" t="str">
            <v>1.921,00</v>
          </cell>
          <cell r="F741">
            <v>1422.9629629629628</v>
          </cell>
        </row>
        <row r="742">
          <cell r="B742">
            <v>41360</v>
          </cell>
          <cell r="C742" t="str">
            <v>CAP-50/70, fornecimento</v>
          </cell>
          <cell r="D742" t="str">
            <v>t</v>
          </cell>
          <cell r="E742" t="str">
            <v>1.278,00</v>
          </cell>
          <cell r="F742">
            <v>946.66666666666663</v>
          </cell>
        </row>
        <row r="743">
          <cell r="B743">
            <v>40968</v>
          </cell>
          <cell r="C743" t="str">
            <v>CM-30, fornecimento</v>
          </cell>
          <cell r="D743" t="str">
            <v>t</v>
          </cell>
          <cell r="E743" t="str">
            <v>1.876,00</v>
          </cell>
          <cell r="F743">
            <v>1389.6296296296296</v>
          </cell>
        </row>
        <row r="744">
          <cell r="B744">
            <v>40976</v>
          </cell>
          <cell r="C744" t="str">
            <v>Dope, fornecimento</v>
          </cell>
          <cell r="D744" t="str">
            <v>t</v>
          </cell>
          <cell r="E744" t="str">
            <v>30.000,00</v>
          </cell>
          <cell r="F744">
            <v>22222.222222222219</v>
          </cell>
        </row>
        <row r="745">
          <cell r="B745">
            <v>42545</v>
          </cell>
          <cell r="C745" t="str">
            <v>Emulex RL-1C (SBR), fornecimento</v>
          </cell>
          <cell r="D745" t="str">
            <v>t</v>
          </cell>
          <cell r="E745" t="str">
            <v>1.148,00</v>
          </cell>
          <cell r="F745">
            <v>850.37037037037032</v>
          </cell>
        </row>
        <row r="746">
          <cell r="B746">
            <v>40978</v>
          </cell>
          <cell r="C746" t="str">
            <v>Emulex RR - 1C (SRR), fornecimento</v>
          </cell>
          <cell r="D746" t="str">
            <v>t</v>
          </cell>
          <cell r="E746" t="str">
            <v>1.148,00</v>
          </cell>
          <cell r="F746">
            <v>850.37037037037032</v>
          </cell>
        </row>
        <row r="747">
          <cell r="B747">
            <v>40971</v>
          </cell>
          <cell r="C747" t="str">
            <v>Emulex RR-2C (SBR), fornecimento</v>
          </cell>
          <cell r="D747" t="str">
            <v>t</v>
          </cell>
          <cell r="E747" t="str">
            <v>1.220,00</v>
          </cell>
          <cell r="F747">
            <v>903.7037037037037</v>
          </cell>
        </row>
        <row r="748">
          <cell r="B748">
            <v>40974</v>
          </cell>
          <cell r="C748" t="str">
            <v>Emulsão RM-1C, fornecimento</v>
          </cell>
          <cell r="D748" t="str">
            <v>t</v>
          </cell>
          <cell r="E748" t="str">
            <v>1.270,00</v>
          </cell>
          <cell r="F748">
            <v>940.74074074074065</v>
          </cell>
        </row>
        <row r="749">
          <cell r="B749">
            <v>40975</v>
          </cell>
          <cell r="C749" t="str">
            <v>Emulsão RR-1C, fornecimento</v>
          </cell>
          <cell r="D749" t="str">
            <v>t</v>
          </cell>
          <cell r="E749" t="str">
            <v>1.128,00</v>
          </cell>
          <cell r="F749">
            <v>835.55555555555554</v>
          </cell>
        </row>
        <row r="750">
          <cell r="B750">
            <v>40969</v>
          </cell>
          <cell r="C750" t="str">
            <v>Emulsão RR-2C, fornecimento</v>
          </cell>
          <cell r="D750" t="str">
            <v>t</v>
          </cell>
          <cell r="E750" t="str">
            <v>1.178,00</v>
          </cell>
          <cell r="F750">
            <v>872.5925925925925</v>
          </cell>
        </row>
        <row r="751">
          <cell r="B751">
            <v>40910</v>
          </cell>
          <cell r="C751" t="str">
            <v>Abrigo de Ônibus - Rodovia Rural - 3,40 m x 6,00 m</v>
          </cell>
          <cell r="D751" t="str">
            <v>Ud</v>
          </cell>
          <cell r="E751" t="str">
            <v>10.512,97</v>
          </cell>
          <cell r="F751">
            <v>7787.3851851851841</v>
          </cell>
        </row>
        <row r="752">
          <cell r="B752">
            <v>40955</v>
          </cell>
          <cell r="C752" t="str">
            <v>Abrigo de Ônibus Urbano</v>
          </cell>
          <cell r="D752" t="str">
            <v>Ud</v>
          </cell>
          <cell r="E752" t="str">
            <v>10.533,73</v>
          </cell>
          <cell r="F752">
            <v>7802.7629629629619</v>
          </cell>
        </row>
        <row r="753">
          <cell r="B753">
            <v>41362</v>
          </cell>
          <cell r="C753" t="str">
            <v>Abrigo de Ônibus Urbano - Padrão reduzido - 2,40 x 6,00 m</v>
          </cell>
          <cell r="D753" t="str">
            <v>Ud</v>
          </cell>
          <cell r="E753" t="str">
            <v>10.385,40</v>
          </cell>
          <cell r="F753">
            <v>7692.8888888888878</v>
          </cell>
        </row>
        <row r="754">
          <cell r="B754">
            <v>41151</v>
          </cell>
          <cell r="C754" t="str">
            <v>Braço galvanizado 101mm - projeção 4,70m, fornecimento e instalação</v>
          </cell>
          <cell r="D754" t="str">
            <v>Ud</v>
          </cell>
          <cell r="E754" t="str">
            <v>1.051,67</v>
          </cell>
          <cell r="F754">
            <v>779.01481481481483</v>
          </cell>
        </row>
        <row r="755">
          <cell r="B755">
            <v>41346</v>
          </cell>
          <cell r="C755" t="str">
            <v>Cabo de cobre nú, seção 35 mm2, fornecimento e colocação</v>
          </cell>
          <cell r="D755" t="str">
            <v>M</v>
          </cell>
          <cell r="E755" t="str">
            <v>25,51</v>
          </cell>
          <cell r="F755">
            <v>18.896296296296295</v>
          </cell>
        </row>
        <row r="756">
          <cell r="B756">
            <v>41150</v>
          </cell>
          <cell r="C756" t="str">
            <v>Cabo flexível 2 x 1,5 mm², fornecimento e instalação</v>
          </cell>
          <cell r="D756" t="str">
            <v>M</v>
          </cell>
          <cell r="E756" t="str">
            <v>5,48</v>
          </cell>
          <cell r="F756">
            <v>4.0592592592592593</v>
          </cell>
        </row>
        <row r="757">
          <cell r="B757">
            <v>41149</v>
          </cell>
          <cell r="C757" t="str">
            <v>Cabo flexível 2 x 2,5 mm², fornecimento e instalação</v>
          </cell>
          <cell r="D757" t="str">
            <v>M</v>
          </cell>
          <cell r="E757" t="str">
            <v>6,33</v>
          </cell>
          <cell r="F757">
            <v>4.6888888888888882</v>
          </cell>
        </row>
        <row r="758">
          <cell r="B758">
            <v>41410</v>
          </cell>
          <cell r="C758" t="str">
            <v>Cabo flexível 3 x 1,5 mm², fornecimento e instalação</v>
          </cell>
          <cell r="D758" t="str">
            <v>M</v>
          </cell>
          <cell r="E758" t="str">
            <v>6,27</v>
          </cell>
          <cell r="F758">
            <v>4.6444444444444439</v>
          </cell>
        </row>
        <row r="759">
          <cell r="B759">
            <v>41148</v>
          </cell>
          <cell r="C759" t="str">
            <v>Cabo flexível 4 x 1,5 mm², fornecimento e instalação</v>
          </cell>
          <cell r="D759" t="str">
            <v>M</v>
          </cell>
          <cell r="E759" t="str">
            <v>6,79</v>
          </cell>
          <cell r="F759">
            <v>5.0296296296296292</v>
          </cell>
        </row>
        <row r="760">
          <cell r="B760">
            <v>41152</v>
          </cell>
          <cell r="C760" t="str">
            <v>Caixa de passagem de concreto armado de 0,40 x 0,40 x 0,40m</v>
          </cell>
          <cell r="D760" t="str">
            <v>Ud</v>
          </cell>
          <cell r="E760" t="str">
            <v>395,23</v>
          </cell>
          <cell r="F760">
            <v>292.76296296296294</v>
          </cell>
        </row>
        <row r="761">
          <cell r="B761">
            <v>41004</v>
          </cell>
          <cell r="C761" t="str">
            <v>Caixa de passagem de eletroduto de lógica</v>
          </cell>
          <cell r="D761" t="str">
            <v>Ud</v>
          </cell>
          <cell r="E761" t="str">
            <v>761,02</v>
          </cell>
          <cell r="F761">
            <v>563.71851851851852</v>
          </cell>
        </row>
        <row r="762">
          <cell r="B762">
            <v>40911</v>
          </cell>
          <cell r="C762" t="str">
            <v>Calçada de concreto</v>
          </cell>
          <cell r="D762" t="str">
            <v>M2</v>
          </cell>
          <cell r="E762" t="str">
            <v>40,82</v>
          </cell>
          <cell r="F762">
            <v>30.237037037037034</v>
          </cell>
        </row>
        <row r="763">
          <cell r="B763">
            <v>40915</v>
          </cell>
          <cell r="C763" t="str">
            <v>Calçada de concreto fck-&gt;15 MP, camurçado c/ argam. cimento e areia 1:4, lastro de brita e 8 cm de concreto, incl. preparo da caixa e transp. da brita</v>
          </cell>
          <cell r="D763" t="str">
            <v>M2</v>
          </cell>
          <cell r="E763" t="str">
            <v>94,05</v>
          </cell>
          <cell r="F763">
            <v>69.666666666666657</v>
          </cell>
        </row>
        <row r="764">
          <cell r="B764">
            <v>40899</v>
          </cell>
          <cell r="C764" t="str">
            <v>Cerca de arame farpado 4 fios com mourões  a cada 2,0 m, esticadores de madeira, a cada 20,0 m, inclusive transporte de mourão e arame farpado)</v>
          </cell>
          <cell r="D764" t="str">
            <v>M</v>
          </cell>
          <cell r="E764" t="str">
            <v>12,36</v>
          </cell>
          <cell r="F764">
            <v>9.155555555555555</v>
          </cell>
        </row>
        <row r="765">
          <cell r="B765">
            <v>40900</v>
          </cell>
          <cell r="C765" t="str">
            <v>Cerca de arame farpado 4 fios com mourões a cada 1,0 m, esticadores de madeira, a cada 20,0 m, inclusive transporte de mourão e arame farpado</v>
          </cell>
          <cell r="D765" t="str">
            <v>M</v>
          </cell>
          <cell r="E765" t="str">
            <v>18,49</v>
          </cell>
          <cell r="F765">
            <v>13.696296296296294</v>
          </cell>
        </row>
        <row r="766">
          <cell r="B766">
            <v>41365</v>
          </cell>
          <cell r="C766" t="str">
            <v>Cerca de arame farpado 4 fios com mourões, a cada 2,5 m, esticadores de madeira a cada 60,0m, inclusive transporte de arame farpado e mourão</v>
          </cell>
          <cell r="D766" t="str">
            <v>M</v>
          </cell>
          <cell r="E766" t="str">
            <v>12,50</v>
          </cell>
          <cell r="F766">
            <v>9.2592592592592595</v>
          </cell>
        </row>
        <row r="767">
          <cell r="B767">
            <v>41110</v>
          </cell>
          <cell r="C767" t="str">
            <v>Cerca de arame farpado 4 fios com mourões a cada 3,0 metros e sem esticadores, inclusive transporte de arame e mourão</v>
          </cell>
          <cell r="D767" t="str">
            <v>M</v>
          </cell>
          <cell r="E767" t="str">
            <v>14,45</v>
          </cell>
          <cell r="F767">
            <v>10.703703703703702</v>
          </cell>
        </row>
        <row r="768">
          <cell r="B768">
            <v>40903</v>
          </cell>
          <cell r="C768" t="str">
            <v>Cerca de arame farpado 4 fios com postes cada 2,5 m, esticadores de concreto a cada 25,0 m</v>
          </cell>
          <cell r="D768" t="str">
            <v>M</v>
          </cell>
          <cell r="E768" t="str">
            <v>25,43</v>
          </cell>
          <cell r="F768">
            <v>18.837037037037035</v>
          </cell>
        </row>
        <row r="769">
          <cell r="B769">
            <v>40904</v>
          </cell>
          <cell r="C769" t="str">
            <v>Cerca de arame farpado 8 fios com postes concreto 10 x 10 x 220 cm, a cada 1,5 m</v>
          </cell>
          <cell r="D769" t="str">
            <v>M</v>
          </cell>
          <cell r="E769" t="str">
            <v>40,90</v>
          </cell>
          <cell r="F769">
            <v>30.296296296296294</v>
          </cell>
        </row>
        <row r="770">
          <cell r="B770">
            <v>40905</v>
          </cell>
          <cell r="C770" t="str">
            <v>Cerca de arame farpado 8 fios com postes triangulares 10 x 200 cm, a cada
2,5 m, mourão de concreto 10 x 10 x 220 cm, a cada 50,0 m</v>
          </cell>
          <cell r="D770" t="str">
            <v>M</v>
          </cell>
          <cell r="E770" t="str">
            <v>27,04</v>
          </cell>
          <cell r="F770">
            <v>20.029629629629628</v>
          </cell>
        </row>
        <row r="771">
          <cell r="B771">
            <v>40901</v>
          </cell>
          <cell r="C771" t="str">
            <v>Cerca de arame liso 4 fios com mourões cada 2,0 m, esticadores de madeira, a cada 20,0 m, inclusive transporte de mourão e arame liso</v>
          </cell>
          <cell r="D771" t="str">
            <v>M</v>
          </cell>
          <cell r="E771" t="str">
            <v>11,42</v>
          </cell>
          <cell r="F771">
            <v>8.4592592592592588</v>
          </cell>
        </row>
        <row r="772">
          <cell r="B772">
            <v>42475</v>
          </cell>
          <cell r="C772" t="str">
            <v>Concreto estrutural fck -&gt; 10,0 MPa, inclusive transportes areia, cimento e pedra britada</v>
          </cell>
          <cell r="D772" t="str">
            <v>M3</v>
          </cell>
          <cell r="E772" t="str">
            <v>495,80</v>
          </cell>
          <cell r="F772">
            <v>367.25925925925924</v>
          </cell>
        </row>
        <row r="773">
          <cell r="B773">
            <v>40945</v>
          </cell>
          <cell r="C773" t="str">
            <v>Corrimão em eucalipto tratado</v>
          </cell>
          <cell r="D773" t="str">
            <v>M</v>
          </cell>
          <cell r="E773" t="str">
            <v>54,00</v>
          </cell>
          <cell r="F773">
            <v>40</v>
          </cell>
        </row>
        <row r="774">
          <cell r="B774">
            <v>41109</v>
          </cell>
          <cell r="C774" t="str">
            <v>Demolição de cerca de madeira com 4 fios</v>
          </cell>
          <cell r="D774" t="str">
            <v>M</v>
          </cell>
          <cell r="E774" t="str">
            <v>2,22</v>
          </cell>
          <cell r="F774">
            <v>1.6444444444444444</v>
          </cell>
        </row>
        <row r="775">
          <cell r="B775">
            <v>40164</v>
          </cell>
          <cell r="C775" t="str">
            <v>Demolição de edificações</v>
          </cell>
          <cell r="D775" t="str">
            <v>M2</v>
          </cell>
          <cell r="E775" t="str">
            <v>34,29</v>
          </cell>
          <cell r="F775">
            <v>25.4</v>
          </cell>
        </row>
        <row r="776">
          <cell r="B776">
            <v>40944</v>
          </cell>
          <cell r="C776" t="str">
            <v>Descida d'água em madeira e pedra de mão, tudo incluído</v>
          </cell>
          <cell r="D776" t="str">
            <v>M</v>
          </cell>
          <cell r="E776" t="str">
            <v>508,09</v>
          </cell>
          <cell r="F776">
            <v>376.36296296296291</v>
          </cell>
        </row>
        <row r="777">
          <cell r="B777">
            <v>40902</v>
          </cell>
          <cell r="C777" t="str">
            <v>Deslocamento de cerca de madeira com 4 fios de arame</v>
          </cell>
          <cell r="D777" t="str">
            <v>M</v>
          </cell>
          <cell r="E777" t="str">
            <v>3,96</v>
          </cell>
          <cell r="F777">
            <v>2.9333333333333331</v>
          </cell>
        </row>
        <row r="778">
          <cell r="B778">
            <v>41344</v>
          </cell>
          <cell r="C778" t="str">
            <v>Eletroduto de aço galv. 1 1/4" inclusive abertura e fechamento de rasgos em alvenaria, e luvas</v>
          </cell>
          <cell r="D778" t="str">
            <v>M</v>
          </cell>
          <cell r="E778" t="str">
            <v>67,71</v>
          </cell>
          <cell r="F778">
            <v>50.155555555555544</v>
          </cell>
        </row>
        <row r="779">
          <cell r="B779">
            <v>41345</v>
          </cell>
          <cell r="C779" t="str">
            <v>Eletroduto de PVC diâmetro de 4", fornecimento e instalação</v>
          </cell>
          <cell r="D779" t="str">
            <v>M</v>
          </cell>
          <cell r="E779" t="str">
            <v>72,85</v>
          </cell>
          <cell r="F779">
            <v>53.962962962962955</v>
          </cell>
        </row>
        <row r="780">
          <cell r="B780">
            <v>40948</v>
          </cell>
          <cell r="C780" t="str">
            <v>Escada de pedestre em madeira e grama</v>
          </cell>
          <cell r="D780" t="str">
            <v>M</v>
          </cell>
          <cell r="E780" t="str">
            <v>478,91</v>
          </cell>
          <cell r="F780">
            <v>354.74814814814812</v>
          </cell>
        </row>
        <row r="781">
          <cell r="B781">
            <v>41242</v>
          </cell>
          <cell r="C781" t="str">
            <v>Estrutura de madeira para telha cerâmica ancorada em laje ou alvenaria</v>
          </cell>
          <cell r="D781" t="str">
            <v>M2</v>
          </cell>
          <cell r="E781" t="str">
            <v>68,98</v>
          </cell>
          <cell r="F781">
            <v>51.096296296296295</v>
          </cell>
        </row>
        <row r="782">
          <cell r="B782">
            <v>42476</v>
          </cell>
          <cell r="C782" t="str">
            <v>Fita isolante em rolo de 19 mm x 20 m, número 33 Scoth ou equivalente</v>
          </cell>
          <cell r="D782" t="str">
            <v>Ud</v>
          </cell>
          <cell r="E782" t="str">
            <v>36,67</v>
          </cell>
          <cell r="F782">
            <v>27.162962962962961</v>
          </cell>
        </row>
        <row r="783">
          <cell r="B783">
            <v>41136</v>
          </cell>
          <cell r="C783" t="str">
            <v>Haste cobreada para aterramento diâmetro 5/8" x 2,4m ( fornecimento e instalação)</v>
          </cell>
          <cell r="D783" t="str">
            <v>Ud</v>
          </cell>
          <cell r="E783" t="str">
            <v>119,01</v>
          </cell>
          <cell r="F783">
            <v>88.155555555555551</v>
          </cell>
        </row>
        <row r="784">
          <cell r="B784">
            <v>41135</v>
          </cell>
          <cell r="C784" t="str">
            <v>Isolador de Porcelana tipo roldana com rack 3 x 16, instalação</v>
          </cell>
          <cell r="D784" t="str">
            <v>Ud</v>
          </cell>
          <cell r="E784" t="str">
            <v>81,67</v>
          </cell>
          <cell r="F784">
            <v>60.496296296296293</v>
          </cell>
        </row>
        <row r="785">
          <cell r="B785">
            <v>40912</v>
          </cell>
          <cell r="C785" t="str">
            <v>Ladrilho hidráulico (argamassa cimento e areia 1:4), fornecimento e assentamento</v>
          </cell>
          <cell r="D785" t="str">
            <v>M2</v>
          </cell>
          <cell r="E785" t="str">
            <v>73,06</v>
          </cell>
          <cell r="F785">
            <v>54.118518518518513</v>
          </cell>
        </row>
        <row r="786">
          <cell r="B786">
            <v>40908</v>
          </cell>
          <cell r="C786" t="str">
            <v>Mata-burro</v>
          </cell>
          <cell r="D786" t="str">
            <v>Ud</v>
          </cell>
          <cell r="E786" t="str">
            <v>6.797,61</v>
          </cell>
          <cell r="F786">
            <v>5035.2666666666664</v>
          </cell>
        </row>
        <row r="787">
          <cell r="B787">
            <v>40907</v>
          </cell>
          <cell r="C787" t="str">
            <v>Passagem de gado (boca)</v>
          </cell>
          <cell r="D787" t="str">
            <v>Ud</v>
          </cell>
          <cell r="E787" t="str">
            <v>12.323,13</v>
          </cell>
          <cell r="F787">
            <v>9128.2444444444427</v>
          </cell>
        </row>
        <row r="788">
          <cell r="B788">
            <v>40906</v>
          </cell>
          <cell r="C788" t="str">
            <v>Passagem de gado (sem guarda corpo)</v>
          </cell>
          <cell r="D788" t="str">
            <v>M</v>
          </cell>
          <cell r="E788" t="str">
            <v>3.564,82</v>
          </cell>
          <cell r="F788">
            <v>2640.6074074074072</v>
          </cell>
        </row>
        <row r="789">
          <cell r="B789">
            <v>41240</v>
          </cell>
          <cell r="C789" t="str">
            <v>Passeio em concreto, largura 2,00m, acabamento em ladrilho hidráulico podotátil (L-&gt;0,40m)</v>
          </cell>
          <cell r="D789" t="str">
            <v>M2</v>
          </cell>
          <cell r="E789" t="str">
            <v>71,75</v>
          </cell>
          <cell r="F789">
            <v>53.148148148148145</v>
          </cell>
        </row>
        <row r="790">
          <cell r="B790">
            <v>40946</v>
          </cell>
          <cell r="C790" t="str">
            <v>Passeio pavimentado em blocos de concreto esp.-&gt;6cm, colorido, resistência 35 MPa, colchão de areia 5cm, inclusive transporte dos blocos e da areia</v>
          </cell>
          <cell r="D790" t="str">
            <v>M2</v>
          </cell>
          <cell r="E790" t="str">
            <v>85,67</v>
          </cell>
          <cell r="F790">
            <v>63.459259259259255</v>
          </cell>
        </row>
        <row r="791">
          <cell r="B791">
            <v>40942</v>
          </cell>
          <cell r="C791" t="str">
            <v>Pavimentação com pedra de mão (pé de moleque) argamassada</v>
          </cell>
          <cell r="D791" t="str">
            <v>M2</v>
          </cell>
          <cell r="E791" t="str">
            <v>34,74</v>
          </cell>
          <cell r="F791">
            <v>25.733333333333334</v>
          </cell>
        </row>
        <row r="792">
          <cell r="B792">
            <v>41245</v>
          </cell>
          <cell r="C792" t="str">
            <v>Pintura com tinta a óleo em esquadria de ferros duas demãos</v>
          </cell>
          <cell r="D792" t="str">
            <v>M2</v>
          </cell>
          <cell r="E792" t="str">
            <v>30,64</v>
          </cell>
          <cell r="F792">
            <v>22.696296296296296</v>
          </cell>
        </row>
        <row r="793">
          <cell r="B793">
            <v>41404</v>
          </cell>
          <cell r="C793" t="str">
            <v>Pintura em estrutura metálica com tinta epoxídica  inclusive primer</v>
          </cell>
          <cell r="D793" t="str">
            <v>M2</v>
          </cell>
          <cell r="E793" t="str">
            <v>24,19</v>
          </cell>
          <cell r="F793">
            <v>17.918518518518518</v>
          </cell>
        </row>
        <row r="794">
          <cell r="B794">
            <v>41244</v>
          </cell>
          <cell r="C794" t="str">
            <v>Pintura em látex acrílica em parede externa, sem massa corrida, três demãos</v>
          </cell>
          <cell r="D794" t="str">
            <v>M2</v>
          </cell>
          <cell r="E794" t="str">
            <v>18,99</v>
          </cell>
          <cell r="F794">
            <v>14.066666666666665</v>
          </cell>
        </row>
        <row r="795">
          <cell r="B795">
            <v>40909</v>
          </cell>
          <cell r="C795" t="str">
            <v>Porteira</v>
          </cell>
          <cell r="D795" t="str">
            <v>Ud</v>
          </cell>
          <cell r="E795" t="str">
            <v>2.408,14</v>
          </cell>
          <cell r="F795">
            <v>1783.8074074074073</v>
          </cell>
        </row>
        <row r="796">
          <cell r="B796">
            <v>41237</v>
          </cell>
          <cell r="C796" t="str">
            <v>Poste de iluminação urbana com luminária tipo chapeú chinês</v>
          </cell>
          <cell r="D796" t="str">
            <v>Ud</v>
          </cell>
          <cell r="E796" t="str">
            <v>1.408,48</v>
          </cell>
          <cell r="F796">
            <v>1043.3185185185184</v>
          </cell>
        </row>
        <row r="797">
          <cell r="B797">
            <v>41140</v>
          </cell>
          <cell r="C797" t="str">
            <v>Poste galvanizado 101mm simples, fornecimento e instalação</v>
          </cell>
          <cell r="D797" t="str">
            <v>Ud</v>
          </cell>
          <cell r="E797" t="str">
            <v>1.014,34</v>
          </cell>
          <cell r="F797">
            <v>751.36296296296291</v>
          </cell>
        </row>
        <row r="798">
          <cell r="B798">
            <v>41139</v>
          </cell>
          <cell r="C798" t="str">
            <v>Poste galvanizado 114 mm - 1boca, fornecimento e instalação</v>
          </cell>
          <cell r="D798" t="str">
            <v>Ud</v>
          </cell>
          <cell r="E798" t="str">
            <v>1.497,16</v>
          </cell>
          <cell r="F798">
            <v>1109.0074074074073</v>
          </cell>
        </row>
        <row r="799">
          <cell r="B799">
            <v>41138</v>
          </cell>
          <cell r="C799" t="str">
            <v>Poste galvanizado 114mm - 2 bocas, fornecimento e instalação</v>
          </cell>
          <cell r="D799" t="str">
            <v>Ud</v>
          </cell>
          <cell r="E799" t="str">
            <v>1.805,67</v>
          </cell>
          <cell r="F799">
            <v>1337.5333333333333</v>
          </cell>
        </row>
        <row r="800">
          <cell r="B800">
            <v>41246</v>
          </cell>
          <cell r="C800" t="str">
            <v>Rampa de pedestres, com piso em ladrilho hidráulico podotátil</v>
          </cell>
          <cell r="D800" t="str">
            <v>M</v>
          </cell>
          <cell r="E800" t="str">
            <v>43,76</v>
          </cell>
          <cell r="F800">
            <v>32.414814814814811</v>
          </cell>
        </row>
        <row r="801">
          <cell r="B801">
            <v>40943</v>
          </cell>
          <cell r="C801" t="str">
            <v>Rampa em pedra de mão (pé de moleque) argamassada e travada</v>
          </cell>
          <cell r="D801" t="str">
            <v>M</v>
          </cell>
          <cell r="E801" t="str">
            <v>42,17</v>
          </cell>
          <cell r="F801">
            <v>31.237037037037037</v>
          </cell>
        </row>
        <row r="802">
          <cell r="B802">
            <v>40922</v>
          </cell>
          <cell r="C802" t="str">
            <v>Remoção de camada vegetal</v>
          </cell>
          <cell r="D802" t="str">
            <v>M3</v>
          </cell>
          <cell r="E802" t="str">
            <v>4,26</v>
          </cell>
          <cell r="F802">
            <v>3.155555555555555</v>
          </cell>
        </row>
        <row r="803">
          <cell r="B803">
            <v>40914</v>
          </cell>
          <cell r="C803" t="str">
            <v>Retirada de Defensa Metálica</v>
          </cell>
          <cell r="D803" t="str">
            <v>M</v>
          </cell>
          <cell r="E803" t="str">
            <v>14,66</v>
          </cell>
          <cell r="F803">
            <v>10.859259259259259</v>
          </cell>
        </row>
        <row r="804">
          <cell r="B804">
            <v>40913</v>
          </cell>
          <cell r="C804" t="str">
            <v>Retirada e recolocação de alambrado</v>
          </cell>
          <cell r="D804" t="str">
            <v>M</v>
          </cell>
          <cell r="E804" t="str">
            <v>102,33</v>
          </cell>
          <cell r="F804">
            <v>75.8</v>
          </cell>
        </row>
        <row r="805">
          <cell r="B805">
            <v>41191</v>
          </cell>
          <cell r="C805" t="str">
            <v>Sistema cercamento tipo Gradil Nylofor 3DPintura Simples (preto, verde ou branco), # 50x200m, fio 5,0mm, L-&gt;2,50m, H-&gt;2,03m, incl. forn./chumb. postes</v>
          </cell>
          <cell r="D805" t="str">
            <v>M</v>
          </cell>
          <cell r="E805" t="str">
            <v>298,83</v>
          </cell>
          <cell r="F805">
            <v>221.35555555555553</v>
          </cell>
        </row>
        <row r="806">
          <cell r="B806">
            <v>40947</v>
          </cell>
          <cell r="C806" t="str">
            <v>Sumidouro cilíndrico pré-moldado diam. 2,00m com 5 anéis inclusive escavação</v>
          </cell>
          <cell r="D806" t="str">
            <v>Ud</v>
          </cell>
          <cell r="E806" t="str">
            <v>2.803,41</v>
          </cell>
          <cell r="F806">
            <v>2076.6</v>
          </cell>
        </row>
        <row r="807">
          <cell r="B807">
            <v>41196</v>
          </cell>
          <cell r="C807" t="str">
            <v>Tela de aço de alta resistência, malha losangular, diâm.3,0mm, com placas de ancoragem, fornecimento e colocação</v>
          </cell>
          <cell r="D807" t="str">
            <v>M2</v>
          </cell>
          <cell r="E807" t="str">
            <v>442,26</v>
          </cell>
          <cell r="F807">
            <v>327.59999999999997</v>
          </cell>
        </row>
        <row r="808">
          <cell r="B808">
            <v>42050</v>
          </cell>
          <cell r="C808" t="str">
            <v>Tela de aço galvanizado ,em malha hexagonal de dupla torção, tipo 8,0cm x
10,0cm, com fios de diâmetro 2,7mm, tudo incluído, fornecimento e execução</v>
          </cell>
          <cell r="D808" t="str">
            <v>M2</v>
          </cell>
          <cell r="E808" t="str">
            <v>82,63</v>
          </cell>
          <cell r="F808">
            <v>61.207407407407402</v>
          </cell>
        </row>
        <row r="809">
          <cell r="B809">
            <v>42203</v>
          </cell>
          <cell r="C809" t="str">
            <v>Arborização para paisagismo ( mudas viveiro de espera) com altura maior que 150 cm</v>
          </cell>
          <cell r="D809" t="str">
            <v>Ud</v>
          </cell>
          <cell r="E809" t="str">
            <v>115,47</v>
          </cell>
          <cell r="F809">
            <v>85.533333333333331</v>
          </cell>
        </row>
        <row r="810">
          <cell r="B810">
            <v>42202</v>
          </cell>
          <cell r="C810" t="str">
            <v>Arborização para paisagismo (mudas viveiro de espera) com altura até 150 cm</v>
          </cell>
          <cell r="D810" t="str">
            <v>Ud</v>
          </cell>
          <cell r="E810" t="str">
            <v>87,12</v>
          </cell>
          <cell r="F810">
            <v>64.533333333333331</v>
          </cell>
        </row>
        <row r="811">
          <cell r="B811">
            <v>42041</v>
          </cell>
          <cell r="C811" t="str">
            <v>Barreira de Siltagem com mourões diâm. 0,10m e a altura 1,60m, 1 reaproveitamento</v>
          </cell>
          <cell r="D811" t="str">
            <v>M</v>
          </cell>
          <cell r="E811" t="str">
            <v>22,42</v>
          </cell>
          <cell r="F811">
            <v>16.607407407407408</v>
          </cell>
        </row>
        <row r="812">
          <cell r="B812">
            <v>42199</v>
          </cell>
          <cell r="C812" t="str">
            <v>Conformação manual de taludes</v>
          </cell>
          <cell r="D812" t="str">
            <v>M2</v>
          </cell>
          <cell r="E812" t="str">
            <v>1,36</v>
          </cell>
          <cell r="F812">
            <v>1.0074074074074073</v>
          </cell>
        </row>
        <row r="813">
          <cell r="B813">
            <v>42210</v>
          </cell>
          <cell r="C813" t="str">
            <v>Grama  em placas em taludes com estacas de madeira, fornecimento e plantio</v>
          </cell>
          <cell r="D813" t="str">
            <v>M2</v>
          </cell>
          <cell r="E813" t="str">
            <v>17,67</v>
          </cell>
          <cell r="F813">
            <v>13.088888888888889</v>
          </cell>
        </row>
        <row r="814">
          <cell r="B814">
            <v>42206</v>
          </cell>
          <cell r="C814" t="str">
            <v>Grama em placas, fornecimento e plantio (sem fixação com estacas)</v>
          </cell>
          <cell r="D814" t="str">
            <v>M2</v>
          </cell>
          <cell r="E814" t="str">
            <v>13,72</v>
          </cell>
          <cell r="F814">
            <v>10.162962962962963</v>
          </cell>
        </row>
        <row r="815">
          <cell r="B815">
            <v>42208</v>
          </cell>
          <cell r="C815" t="str">
            <v>Gramínea em leiva, extração</v>
          </cell>
          <cell r="D815" t="str">
            <v>M2</v>
          </cell>
          <cell r="E815" t="str">
            <v>1,53</v>
          </cell>
          <cell r="F815">
            <v>1.1333333333333333</v>
          </cell>
        </row>
        <row r="816">
          <cell r="B816">
            <v>42209</v>
          </cell>
          <cell r="C816" t="str">
            <v>Gramínea em leiva, extração, plantio e transporte</v>
          </cell>
          <cell r="D816" t="str">
            <v>M2</v>
          </cell>
          <cell r="E816" t="str">
            <v>6,84</v>
          </cell>
          <cell r="F816">
            <v>5.0666666666666664</v>
          </cell>
        </row>
        <row r="817">
          <cell r="B817">
            <v>42207</v>
          </cell>
          <cell r="C817" t="str">
            <v>Gramíneas em sementes, fornecimento e plantio a lanço</v>
          </cell>
          <cell r="D817" t="str">
            <v>M2</v>
          </cell>
          <cell r="E817" t="str">
            <v>2,78</v>
          </cell>
          <cell r="F817">
            <v>2.0592592592592589</v>
          </cell>
        </row>
        <row r="818">
          <cell r="B818">
            <v>42200</v>
          </cell>
          <cell r="C818" t="str">
            <v>Hidrossemeadura simples em taludes</v>
          </cell>
          <cell r="D818" t="str">
            <v>M2</v>
          </cell>
          <cell r="E818" t="str">
            <v>5,62</v>
          </cell>
          <cell r="F818">
            <v>4.162962962962963</v>
          </cell>
        </row>
        <row r="819">
          <cell r="B819">
            <v>42201</v>
          </cell>
          <cell r="C819" t="str">
            <v>Hidrossemeadura simples em terrenos planos</v>
          </cell>
          <cell r="D819" t="str">
            <v>M2</v>
          </cell>
          <cell r="E819" t="str">
            <v>4,21</v>
          </cell>
          <cell r="F819">
            <v>3.1185185185185182</v>
          </cell>
        </row>
        <row r="820">
          <cell r="B820">
            <v>41247</v>
          </cell>
          <cell r="C820" t="str">
            <v>Recomposição de talude de corte com aterro de solo argiloso compactado</v>
          </cell>
          <cell r="D820" t="str">
            <v>M3</v>
          </cell>
          <cell r="E820" t="str">
            <v>54,45</v>
          </cell>
          <cell r="F820">
            <v>40.333333333333336</v>
          </cell>
        </row>
        <row r="821">
          <cell r="B821">
            <v>42204</v>
          </cell>
          <cell r="C821" t="str">
            <v>Reflorestamento com espécies nativas da mata atlântica, mudas em sacolas ou tubetes</v>
          </cell>
          <cell r="D821" t="str">
            <v>Ud</v>
          </cell>
          <cell r="E821" t="str">
            <v>29,71</v>
          </cell>
          <cell r="F821">
            <v>22.007407407407406</v>
          </cell>
        </row>
        <row r="822">
          <cell r="B822">
            <v>40102</v>
          </cell>
          <cell r="C822" t="str">
            <v>Revestimento vegetal com grama em placas</v>
          </cell>
          <cell r="D822" t="str">
            <v>M2</v>
          </cell>
          <cell r="E822" t="str">
            <v>13,02</v>
          </cell>
          <cell r="F822">
            <v>9.6444444444444439</v>
          </cell>
        </row>
        <row r="823">
          <cell r="B823">
            <v>42039</v>
          </cell>
          <cell r="C823" t="str">
            <v>Revestimento vegetal por hidrossemeadura com manta de fibras vegetais</v>
          </cell>
          <cell r="D823" t="str">
            <v>M2</v>
          </cell>
          <cell r="E823" t="str">
            <v>13,43</v>
          </cell>
          <cell r="F823">
            <v>9.9481481481481477</v>
          </cell>
        </row>
        <row r="824">
          <cell r="B824">
            <v>42205</v>
          </cell>
          <cell r="C824" t="str">
            <v>Roçada para manutenção de mudas</v>
          </cell>
          <cell r="D824" t="str">
            <v>M2</v>
          </cell>
          <cell r="E824" t="str">
            <v>1,30</v>
          </cell>
          <cell r="F824">
            <v>0.96296296296296291</v>
          </cell>
        </row>
        <row r="825">
          <cell r="B825">
            <v>41153</v>
          </cell>
          <cell r="C825" t="str">
            <v>Abraçadeira para fixação de semáforo em braço/coluna de diâmetro 101 ou
114 mm</v>
          </cell>
          <cell r="D825" t="str">
            <v>Ud</v>
          </cell>
          <cell r="E825" t="str">
            <v>60,11</v>
          </cell>
          <cell r="F825">
            <v>44.525925925925925</v>
          </cell>
        </row>
        <row r="826">
          <cell r="B826">
            <v>41409</v>
          </cell>
          <cell r="C826" t="str">
            <v>Anteparo 3 x 300 mm, fornecimento e instalação</v>
          </cell>
          <cell r="D826" t="str">
            <v>Ud</v>
          </cell>
          <cell r="E826" t="str">
            <v>311,86</v>
          </cell>
          <cell r="F826">
            <v>231.00740740740741</v>
          </cell>
        </row>
        <row r="827">
          <cell r="B827">
            <v>40928</v>
          </cell>
          <cell r="C827" t="str">
            <v>Balizador de concreto ( fornecimento e assentamento )</v>
          </cell>
          <cell r="D827" t="str">
            <v>Ud</v>
          </cell>
          <cell r="E827" t="str">
            <v>38,97</v>
          </cell>
          <cell r="F827">
            <v>28.866666666666664</v>
          </cell>
        </row>
        <row r="828">
          <cell r="B828">
            <v>41408</v>
          </cell>
          <cell r="C828" t="str">
            <v>Botoeira com sinal sonoro, fornecimento e instalação</v>
          </cell>
          <cell r="D828" t="str">
            <v>Ud</v>
          </cell>
          <cell r="E828" t="str">
            <v>1.680,96</v>
          </cell>
          <cell r="F828">
            <v>1245.1555555555556</v>
          </cell>
        </row>
        <row r="829">
          <cell r="B829">
            <v>41147</v>
          </cell>
          <cell r="C829" t="str">
            <v>Cabos para rede de dados (sincronismo) blindado 2 x 20 awg, fornecimento e instalação</v>
          </cell>
          <cell r="D829" t="str">
            <v>M</v>
          </cell>
          <cell r="E829" t="str">
            <v>268,54</v>
          </cell>
          <cell r="F829">
            <v>198.91851851851851</v>
          </cell>
        </row>
        <row r="830">
          <cell r="B830">
            <v>42046</v>
          </cell>
          <cell r="C830" t="str">
            <v>Cones para sinalização, fornecimento e colocação</v>
          </cell>
          <cell r="D830" t="str">
            <v>Ud</v>
          </cell>
          <cell r="E830" t="str">
            <v>16,18</v>
          </cell>
          <cell r="F830">
            <v>11.985185185185184</v>
          </cell>
        </row>
        <row r="831">
          <cell r="B831">
            <v>41407</v>
          </cell>
          <cell r="C831" t="str">
            <v>Controlador Eletrônico Microprocessado 4 fases, fornecimento e instalação</v>
          </cell>
          <cell r="D831" t="str">
            <v>Ud</v>
          </cell>
          <cell r="E831" t="str">
            <v>9.809,91</v>
          </cell>
          <cell r="F831">
            <v>7266.5999999999995</v>
          </cell>
        </row>
        <row r="832">
          <cell r="B832">
            <v>41146</v>
          </cell>
          <cell r="C832" t="str">
            <v>Controlador Eletrônico Microprocessado 6/6 fases, fornecimento e instalação</v>
          </cell>
          <cell r="D832" t="str">
            <v>Ud</v>
          </cell>
          <cell r="E832" t="str">
            <v>9.910,12</v>
          </cell>
          <cell r="F832">
            <v>7340.8296296296294</v>
          </cell>
        </row>
        <row r="833">
          <cell r="B833">
            <v>41017</v>
          </cell>
          <cell r="C833" t="str">
            <v>Defensa de concreto tipo New Jersey, fornecimento e colocação</v>
          </cell>
          <cell r="D833" t="str">
            <v>M</v>
          </cell>
          <cell r="E833" t="str">
            <v>422,94</v>
          </cell>
          <cell r="F833">
            <v>313.28888888888889</v>
          </cell>
        </row>
        <row r="834">
          <cell r="B834">
            <v>40929</v>
          </cell>
          <cell r="C834" t="str">
            <v>Defensa metálica (1 lâmina com espessura -&gt; 3 mm), fornecimento e colocação</v>
          </cell>
          <cell r="D834" t="str">
            <v>M</v>
          </cell>
          <cell r="E834" t="str">
            <v>249,52</v>
          </cell>
          <cell r="F834">
            <v>184.82962962962964</v>
          </cell>
        </row>
        <row r="835">
          <cell r="B835">
            <v>41203</v>
          </cell>
          <cell r="C835" t="str">
            <v>Defensa metálica (2 lâminas com espessuras -&gt; 3mm) inclusive acessórios, fornecimento e colocação</v>
          </cell>
          <cell r="D835" t="str">
            <v>M</v>
          </cell>
          <cell r="E835" t="str">
            <v>493,10</v>
          </cell>
          <cell r="F835">
            <v>365.25925925925924</v>
          </cell>
        </row>
        <row r="836">
          <cell r="B836">
            <v>42047</v>
          </cell>
          <cell r="C836" t="str">
            <v>Elementos de madeira para sinalização - cavaletes</v>
          </cell>
          <cell r="D836" t="str">
            <v>Ud</v>
          </cell>
          <cell r="E836" t="str">
            <v>47,73</v>
          </cell>
          <cell r="F836">
            <v>35.355555555555554</v>
          </cell>
        </row>
        <row r="837">
          <cell r="B837">
            <v>41145</v>
          </cell>
          <cell r="C837" t="str">
            <v>Grupo focal gradativo (semáforo com informação de tempo), fornecimento e instalação</v>
          </cell>
          <cell r="D837" t="str">
            <v>Ud</v>
          </cell>
          <cell r="E837" t="str">
            <v>7.701,38</v>
          </cell>
          <cell r="F837">
            <v>5704.7259259259254</v>
          </cell>
        </row>
        <row r="838">
          <cell r="B838">
            <v>41141</v>
          </cell>
          <cell r="C838" t="str">
            <v>Grupo focal repetidor 2x200 mm, fornecimento e instalação</v>
          </cell>
          <cell r="D838" t="str">
            <v>Ud</v>
          </cell>
          <cell r="E838" t="str">
            <v>763,70</v>
          </cell>
          <cell r="F838">
            <v>565.7037037037037</v>
          </cell>
        </row>
        <row r="839">
          <cell r="B839">
            <v>41142</v>
          </cell>
          <cell r="C839" t="str">
            <v>Grupo focal repetidor 3x200 mm, fornecimento e instalação</v>
          </cell>
          <cell r="D839" t="str">
            <v>Ud</v>
          </cell>
          <cell r="E839" t="str">
            <v>1.225,32</v>
          </cell>
          <cell r="F839">
            <v>907.64444444444439</v>
          </cell>
        </row>
        <row r="840">
          <cell r="B840">
            <v>41143</v>
          </cell>
          <cell r="C840" t="str">
            <v>Grupo focal repetidor 3x300 mm, fornecimento e instalação</v>
          </cell>
          <cell r="D840" t="str">
            <v>Ud</v>
          </cell>
          <cell r="E840" t="str">
            <v>1.570,49</v>
          </cell>
          <cell r="F840">
            <v>1163.325925925926</v>
          </cell>
        </row>
        <row r="841">
          <cell r="B841">
            <v>43162</v>
          </cell>
          <cell r="C841" t="str">
            <v>Ondulação transversal em CBUQ</v>
          </cell>
          <cell r="D841" t="str">
            <v>M</v>
          </cell>
          <cell r="E841" t="str">
            <v>233,64</v>
          </cell>
          <cell r="F841">
            <v>173.06666666666663</v>
          </cell>
        </row>
        <row r="842">
          <cell r="B842">
            <v>40931</v>
          </cell>
          <cell r="C842" t="str">
            <v>Ondulação transversal em concreto</v>
          </cell>
          <cell r="D842" t="str">
            <v>M2</v>
          </cell>
          <cell r="E842" t="str">
            <v>201,42</v>
          </cell>
          <cell r="F842">
            <v>149.19999999999999</v>
          </cell>
        </row>
        <row r="843">
          <cell r="B843">
            <v>41526</v>
          </cell>
          <cell r="C843" t="str">
            <v>Pintura acrílica sobre capa asfáltica</v>
          </cell>
          <cell r="D843" t="str">
            <v>M2</v>
          </cell>
          <cell r="E843" t="str">
            <v>7,84</v>
          </cell>
          <cell r="F843">
            <v>5.8074074074074069</v>
          </cell>
        </row>
        <row r="844">
          <cell r="B844">
            <v>42524</v>
          </cell>
          <cell r="C844" t="str">
            <v>Pintura de setas e zebrados em material termoplástico - 5 anos ( por extrusão)</v>
          </cell>
          <cell r="D844" t="str">
            <v>M2</v>
          </cell>
          <cell r="E844" t="str">
            <v>70,76</v>
          </cell>
          <cell r="F844">
            <v>52.414814814814818</v>
          </cell>
        </row>
        <row r="845">
          <cell r="B845">
            <v>42550</v>
          </cell>
          <cell r="C845" t="str">
            <v>Pórtico simples galv. vão 11,40m, treliça 20, coluna C h-&gt;7,8 m (área máx. de placas-&gt;30,00 m2 e VO 35 m/s marca refer. ARMCO,  fornecimento e colocação</v>
          </cell>
          <cell r="D845" t="str">
            <v>Ud</v>
          </cell>
          <cell r="E845" t="str">
            <v>45.449,86</v>
          </cell>
          <cell r="F845">
            <v>33666.562962962962</v>
          </cell>
        </row>
        <row r="846">
          <cell r="B846">
            <v>40938</v>
          </cell>
          <cell r="C846" t="str">
            <v>Sinalização com chapa em alumínio revestida em película</v>
          </cell>
          <cell r="D846" t="str">
            <v>M2</v>
          </cell>
          <cell r="E846" t="str">
            <v>671,11</v>
          </cell>
          <cell r="F846">
            <v>497.1185185185185</v>
          </cell>
        </row>
        <row r="847">
          <cell r="B847">
            <v>41359</v>
          </cell>
          <cell r="C847" t="str">
            <v>Sinalização de obras urbanas com tela de proteção de segurança de PVC
cor laranja com suporte</v>
          </cell>
          <cell r="D847" t="str">
            <v>M</v>
          </cell>
          <cell r="E847" t="str">
            <v>22,95</v>
          </cell>
          <cell r="F847">
            <v>17</v>
          </cell>
        </row>
        <row r="848">
          <cell r="B848">
            <v>40924</v>
          </cell>
          <cell r="C848" t="str">
            <v>Sinalização horizontal TMD-&gt;200, vida útil 2 a 3 anos, taxa-&gt;0,40 L/m²</v>
          </cell>
          <cell r="D848" t="str">
            <v>M2</v>
          </cell>
          <cell r="E848" t="str">
            <v>11,00</v>
          </cell>
          <cell r="F848">
            <v>8.148148148148147</v>
          </cell>
        </row>
        <row r="849">
          <cell r="B849">
            <v>40925</v>
          </cell>
          <cell r="C849" t="str">
            <v>Sinalização horizontal TMD-&gt;400, vida útil 2 a 3 anos, taxa-&gt;0,60 L/m²</v>
          </cell>
          <cell r="D849" t="str">
            <v>M2</v>
          </cell>
          <cell r="E849" t="str">
            <v>14,20</v>
          </cell>
          <cell r="F849">
            <v>10.518518518518517</v>
          </cell>
        </row>
        <row r="850">
          <cell r="B850">
            <v>40926</v>
          </cell>
          <cell r="C850" t="str">
            <v>Sinalização horizontal TMD-&gt;600, vida útil 2 a 3 anos, taxa-&gt;0,80 L/m²</v>
          </cell>
          <cell r="D850" t="str">
            <v>M2</v>
          </cell>
          <cell r="E850" t="str">
            <v>17,40</v>
          </cell>
          <cell r="F850">
            <v>12.888888888888888</v>
          </cell>
        </row>
        <row r="851">
          <cell r="B851">
            <v>40927</v>
          </cell>
          <cell r="C851" t="str">
            <v>Sinalização horizontal TMD-&gt;600, vida útil 3 anos, taxa-&gt;3,0 kg/m² material termoplástico )</v>
          </cell>
          <cell r="D851" t="str">
            <v>M2</v>
          </cell>
          <cell r="E851" t="str">
            <v>32,42</v>
          </cell>
          <cell r="F851">
            <v>24.014814814814816</v>
          </cell>
        </row>
        <row r="852">
          <cell r="B852">
            <v>41202</v>
          </cell>
          <cell r="C852" t="str">
            <v>Sinalização noturna ( fio com lâmpada e balde ), fornecimento e instalação</v>
          </cell>
          <cell r="D852" t="str">
            <v>M</v>
          </cell>
          <cell r="E852" t="str">
            <v>19,15</v>
          </cell>
          <cell r="F852">
            <v>14.185185185185183</v>
          </cell>
        </row>
        <row r="853">
          <cell r="B853">
            <v>40937</v>
          </cell>
          <cell r="C853" t="str">
            <v>Sinalização vertical com chapa em esmalte sintético</v>
          </cell>
          <cell r="D853" t="str">
            <v>M2</v>
          </cell>
          <cell r="E853" t="str">
            <v>371,15</v>
          </cell>
          <cell r="F853">
            <v>274.92592592592587</v>
          </cell>
        </row>
        <row r="854">
          <cell r="B854">
            <v>40939</v>
          </cell>
          <cell r="C854" t="str">
            <v>Sinalização vertical com chapa em poliéster (e-&gt;2,3mm) reforçada com fibra de vidro, inclusive suporte de madeira</v>
          </cell>
          <cell r="D854" t="str">
            <v>M2</v>
          </cell>
          <cell r="E854" t="str">
            <v>749,35</v>
          </cell>
          <cell r="F854">
            <v>555.07407407407402</v>
          </cell>
        </row>
        <row r="855">
          <cell r="B855">
            <v>40936</v>
          </cell>
          <cell r="C855" t="str">
            <v>Sinalização vertical com chapa revestida em película</v>
          </cell>
          <cell r="D855" t="str">
            <v>M2</v>
          </cell>
          <cell r="E855" t="str">
            <v>451,31</v>
          </cell>
          <cell r="F855">
            <v>334.30370370370366</v>
          </cell>
        </row>
        <row r="856">
          <cell r="B856">
            <v>40930</v>
          </cell>
          <cell r="C856" t="str">
            <v>Sonorizador</v>
          </cell>
          <cell r="D856" t="str">
            <v>M2</v>
          </cell>
          <cell r="E856" t="str">
            <v>198,46</v>
          </cell>
          <cell r="F856">
            <v>147.00740740740741</v>
          </cell>
        </row>
        <row r="857">
          <cell r="B857">
            <v>41222</v>
          </cell>
          <cell r="C857" t="str">
            <v>Suporte de placa de sinalização vertical em madeira de 1ª qualidade, pintada, fornecimento e instalação</v>
          </cell>
          <cell r="D857" t="str">
            <v>Ud</v>
          </cell>
          <cell r="E857" t="str">
            <v>64,26</v>
          </cell>
          <cell r="F857">
            <v>47.6</v>
          </cell>
        </row>
        <row r="858">
          <cell r="B858">
            <v>40932</v>
          </cell>
          <cell r="C858" t="str">
            <v>Tacha refletiva  monodirecional, fornecimento e aplicação</v>
          </cell>
          <cell r="D858" t="str">
            <v>Ud</v>
          </cell>
          <cell r="E858" t="str">
            <v>18,37</v>
          </cell>
          <cell r="F858">
            <v>13.607407407407408</v>
          </cell>
        </row>
        <row r="859">
          <cell r="B859">
            <v>40934</v>
          </cell>
          <cell r="C859" t="str">
            <v>Tacha refletiva birrefletorizada, fornecimento e aplicação</v>
          </cell>
          <cell r="D859" t="str">
            <v>Ud</v>
          </cell>
          <cell r="E859" t="str">
            <v>20,37</v>
          </cell>
          <cell r="F859">
            <v>15.088888888888889</v>
          </cell>
        </row>
        <row r="860">
          <cell r="B860">
            <v>40933</v>
          </cell>
          <cell r="C860" t="str">
            <v>Tachão refletivo  monodirecional, fornecimento e aplicação</v>
          </cell>
          <cell r="D860" t="str">
            <v>Ud</v>
          </cell>
          <cell r="E860" t="str">
            <v>41,12</v>
          </cell>
          <cell r="F860">
            <v>30.459259259259255</v>
          </cell>
        </row>
        <row r="861">
          <cell r="B861">
            <v>40935</v>
          </cell>
          <cell r="C861" t="str">
            <v>Tachão refletivo birrefletorizado, fornecimento e aplicação</v>
          </cell>
          <cell r="D861" t="str">
            <v>Ud</v>
          </cell>
          <cell r="E861" t="str">
            <v>43,75</v>
          </cell>
          <cell r="F861">
            <v>32.407407407407405</v>
          </cell>
        </row>
        <row r="862">
          <cell r="B862">
            <v>42878</v>
          </cell>
          <cell r="C862" t="str">
            <v>Aluguel de automóvel VW/ Gol (flex) 1,0 ou equivalente, inclusive combustível, sem motorista</v>
          </cell>
          <cell r="D862" t="str">
            <v>Mes</v>
          </cell>
          <cell r="E862" t="str">
            <v>3.816,81</v>
          </cell>
          <cell r="F862">
            <v>2827.2666666666664</v>
          </cell>
        </row>
        <row r="863">
          <cell r="B863">
            <v>42888</v>
          </cell>
          <cell r="C863" t="str">
            <v>Aluguel mensal de automóvel utilitário inclusive combustível, exclusive motorista</v>
          </cell>
          <cell r="D863" t="str">
            <v>Mes</v>
          </cell>
          <cell r="E863" t="str">
            <v>5.439,82</v>
          </cell>
          <cell r="F863">
            <v>4029.4962962962959</v>
          </cell>
        </row>
        <row r="864">
          <cell r="B864">
            <v>42532</v>
          </cell>
          <cell r="C864" t="str">
            <v>Equipe de Laboratório ( Mão de Obra )</v>
          </cell>
          <cell r="D864" t="str">
            <v>Mes</v>
          </cell>
          <cell r="E864" t="str">
            <v>17.793,27</v>
          </cell>
          <cell r="F864">
            <v>13180.199999999999</v>
          </cell>
        </row>
        <row r="865">
          <cell r="B865">
            <v>42531</v>
          </cell>
          <cell r="C865" t="str">
            <v>Equipe de Topografia ( Mão de Obra )</v>
          </cell>
          <cell r="D865" t="str">
            <v>Mes</v>
          </cell>
          <cell r="E865" t="str">
            <v>23.130,36</v>
          </cell>
          <cell r="F865">
            <v>17133.599999999999</v>
          </cell>
        </row>
        <row r="866">
          <cell r="B866">
            <v>40981</v>
          </cell>
          <cell r="C866" t="str">
            <v>Aplicação de jato de ar comprimido para limpeza de trincas</v>
          </cell>
          <cell r="D866" t="str">
            <v>M2</v>
          </cell>
          <cell r="E866" t="str">
            <v>1,40</v>
          </cell>
          <cell r="F866">
            <v>1.037037037037037</v>
          </cell>
        </row>
        <row r="867">
          <cell r="B867">
            <v>40101</v>
          </cell>
          <cell r="C867" t="str">
            <v>Arborização (mudas de árvores com altura até 1,50 m)</v>
          </cell>
          <cell r="D867" t="str">
            <v>Ud</v>
          </cell>
          <cell r="E867" t="str">
            <v>126,92</v>
          </cell>
          <cell r="F867">
            <v>94.014814814814812</v>
          </cell>
        </row>
        <row r="868">
          <cell r="B868">
            <v>40110</v>
          </cell>
          <cell r="C868" t="str">
            <v>Base de solo estabilizada granulométricamente sem  mistura inclusive escavação e carga</v>
          </cell>
          <cell r="D868" t="str">
            <v>M3</v>
          </cell>
          <cell r="E868" t="str">
            <v>28,47</v>
          </cell>
          <cell r="F868">
            <v>21.088888888888885</v>
          </cell>
        </row>
        <row r="869">
          <cell r="B869">
            <v>40137</v>
          </cell>
          <cell r="C869" t="str">
            <v>Boca de bueiro tubular</v>
          </cell>
          <cell r="D869" t="str">
            <v>Ud</v>
          </cell>
          <cell r="E869" t="str">
            <v>1.447,26</v>
          </cell>
          <cell r="F869">
            <v>1072.0444444444445</v>
          </cell>
        </row>
        <row r="870">
          <cell r="B870">
            <v>40138</v>
          </cell>
          <cell r="C870" t="str">
            <v>Caixa coletora em concreto fck-&gt;10,0 MPa</v>
          </cell>
          <cell r="D870" t="str">
            <v>Ud</v>
          </cell>
          <cell r="E870" t="str">
            <v>2.425,70</v>
          </cell>
          <cell r="F870">
            <v>1796.8148148148146</v>
          </cell>
        </row>
        <row r="871">
          <cell r="B871">
            <v>42713</v>
          </cell>
          <cell r="C871" t="str">
            <v>Capina e limpeza manual</v>
          </cell>
          <cell r="D871" t="str">
            <v>M2</v>
          </cell>
          <cell r="E871" t="str">
            <v>0,58</v>
          </cell>
          <cell r="F871">
            <v>0.42962962962962958</v>
          </cell>
        </row>
        <row r="872">
          <cell r="B872">
            <v>40980</v>
          </cell>
          <cell r="C872" t="str">
            <v>Carga manual de material de limpeza de galerias urbanas</v>
          </cell>
          <cell r="D872" t="str">
            <v>M3</v>
          </cell>
          <cell r="E872" t="str">
            <v>12,00</v>
          </cell>
          <cell r="F872">
            <v>8.8888888888888875</v>
          </cell>
        </row>
        <row r="873">
          <cell r="B873">
            <v>40115</v>
          </cell>
          <cell r="C873" t="str">
            <v>CBUQ - Usinagem, aquisição e transporte dos materiais</v>
          </cell>
          <cell r="D873" t="str">
            <v>t</v>
          </cell>
          <cell r="E873" t="str">
            <v>197,70</v>
          </cell>
          <cell r="F873">
            <v>146.44444444444443</v>
          </cell>
        </row>
        <row r="874">
          <cell r="B874">
            <v>40104</v>
          </cell>
          <cell r="C874" t="str">
            <v>Cerca com mourões de madeira, inclusive escavação e transporte de mourão e arame farpado</v>
          </cell>
          <cell r="D874" t="str">
            <v>M</v>
          </cell>
          <cell r="E874" t="str">
            <v>12,05</v>
          </cell>
          <cell r="F874">
            <v>8.9259259259259256</v>
          </cell>
        </row>
        <row r="875">
          <cell r="B875">
            <v>40143</v>
          </cell>
          <cell r="C875" t="str">
            <v>Colchão drenante com brita 1, inclusive fornecimento, espalhamento, compactação e transporte da brita</v>
          </cell>
          <cell r="D875" t="str">
            <v>M3</v>
          </cell>
          <cell r="E875" t="str">
            <v>92,51</v>
          </cell>
          <cell r="F875">
            <v>68.525925925925918</v>
          </cell>
        </row>
        <row r="876">
          <cell r="B876">
            <v>40107</v>
          </cell>
          <cell r="C876" t="str">
            <v>Compactação de aterros 100% PN</v>
          </cell>
          <cell r="D876" t="str">
            <v>M3</v>
          </cell>
          <cell r="E876" t="str">
            <v>4,87</v>
          </cell>
          <cell r="F876">
            <v>3.6074074074074072</v>
          </cell>
        </row>
        <row r="877">
          <cell r="B877">
            <v>40108</v>
          </cell>
          <cell r="C877" t="str">
            <v>Compactação de subleito</v>
          </cell>
          <cell r="D877" t="str">
            <v>M2</v>
          </cell>
          <cell r="E877" t="str">
            <v>2,34</v>
          </cell>
          <cell r="F877">
            <v>1.7333333333333332</v>
          </cell>
        </row>
        <row r="878">
          <cell r="B878">
            <v>40081</v>
          </cell>
          <cell r="C878" t="str">
            <v>Conformação de taludes de corte</v>
          </cell>
          <cell r="D878" t="str">
            <v>M3</v>
          </cell>
          <cell r="E878" t="str">
            <v>6,19</v>
          </cell>
          <cell r="F878">
            <v>4.5851851851851855</v>
          </cell>
        </row>
        <row r="879">
          <cell r="B879">
            <v>40136</v>
          </cell>
          <cell r="C879" t="str">
            <v>Corpo e berço de bueiro tubular</v>
          </cell>
          <cell r="D879" t="str">
            <v>M</v>
          </cell>
          <cell r="E879" t="str">
            <v>438,07</v>
          </cell>
          <cell r="F879">
            <v>324.49629629629629</v>
          </cell>
        </row>
        <row r="880">
          <cell r="B880">
            <v>40096</v>
          </cell>
          <cell r="C880" t="str">
            <v>Defensas metálicas (espessura lâminas -&gt; 3 mm), inclusive materiais, substituição</v>
          </cell>
          <cell r="D880" t="str">
            <v>M</v>
          </cell>
          <cell r="E880" t="str">
            <v>309,56</v>
          </cell>
          <cell r="F880">
            <v>229.30370370370369</v>
          </cell>
        </row>
        <row r="881">
          <cell r="B881">
            <v>40134</v>
          </cell>
          <cell r="C881" t="str">
            <v>Demolição e remoção de estrutura de pavimento inclusive capa asfáltica</v>
          </cell>
          <cell r="D881" t="str">
            <v>M2</v>
          </cell>
          <cell r="E881" t="str">
            <v>4,09</v>
          </cell>
          <cell r="F881">
            <v>3.0296296296296292</v>
          </cell>
        </row>
        <row r="882">
          <cell r="B882">
            <v>40105</v>
          </cell>
          <cell r="C882" t="str">
            <v>Desmatamento, destocamento e limpeza</v>
          </cell>
          <cell r="D882" t="str">
            <v>M2</v>
          </cell>
          <cell r="E882" t="str">
            <v>0,55</v>
          </cell>
          <cell r="F882">
            <v>0.40740740740740744</v>
          </cell>
        </row>
        <row r="883">
          <cell r="B883">
            <v>40084</v>
          </cell>
          <cell r="C883" t="str">
            <v>Desobstrução manual de valetas</v>
          </cell>
          <cell r="D883" t="str">
            <v>M</v>
          </cell>
          <cell r="E883" t="str">
            <v>1,28</v>
          </cell>
          <cell r="F883">
            <v>0.94814814814814807</v>
          </cell>
        </row>
        <row r="884">
          <cell r="B884">
            <v>40144</v>
          </cell>
          <cell r="C884" t="str">
            <v>Dreno profundo D-&gt;0,20 m com enchimento brita e areia</v>
          </cell>
          <cell r="D884" t="str">
            <v>M</v>
          </cell>
          <cell r="E884" t="str">
            <v>114,83</v>
          </cell>
          <cell r="F884">
            <v>85.05925925925925</v>
          </cell>
        </row>
        <row r="885">
          <cell r="B885">
            <v>40106</v>
          </cell>
          <cell r="C885" t="str">
            <v>Escavação, carga e transporte de material de 1º categoria</v>
          </cell>
          <cell r="D885" t="str">
            <v>M3</v>
          </cell>
          <cell r="E885" t="str">
            <v>9,16</v>
          </cell>
          <cell r="F885">
            <v>6.7851851851851848</v>
          </cell>
        </row>
        <row r="886">
          <cell r="B886">
            <v>40135</v>
          </cell>
          <cell r="C886" t="str">
            <v>Fresagem de pavimento asfáltico à frio, inclusive transporte do material</v>
          </cell>
          <cell r="D886" t="str">
            <v>M2</v>
          </cell>
          <cell r="E886" t="str">
            <v>9,34</v>
          </cell>
          <cell r="F886">
            <v>6.9185185185185176</v>
          </cell>
        </row>
        <row r="887">
          <cell r="B887">
            <v>40111</v>
          </cell>
          <cell r="C887" t="str">
            <v>Imprimação inclusive fornecimento e transporte do CM-30</v>
          </cell>
          <cell r="D887" t="str">
            <v>M2</v>
          </cell>
          <cell r="E887" t="str">
            <v>3,86</v>
          </cell>
          <cell r="F887">
            <v>2.8592592592592592</v>
          </cell>
        </row>
        <row r="888">
          <cell r="B888">
            <v>40126</v>
          </cell>
          <cell r="C888" t="str">
            <v>Lama asfáltica (faixa I - ISSA) (tudo incluído)</v>
          </cell>
          <cell r="D888" t="str">
            <v>M2</v>
          </cell>
          <cell r="E888" t="str">
            <v>2,10</v>
          </cell>
          <cell r="F888">
            <v>1.5555555555555556</v>
          </cell>
        </row>
        <row r="889">
          <cell r="B889">
            <v>40127</v>
          </cell>
          <cell r="C889" t="str">
            <v>Lama asfáltica (faixa II - ISSA) (tudo incluído)</v>
          </cell>
          <cell r="D889" t="str">
            <v>M2</v>
          </cell>
          <cell r="E889" t="str">
            <v>2,74</v>
          </cell>
          <cell r="F889">
            <v>2.0296296296296297</v>
          </cell>
        </row>
        <row r="890">
          <cell r="B890">
            <v>40128</v>
          </cell>
          <cell r="C890" t="str">
            <v>Lama asfáltica (faixa III - ISSA) (tudo incluído)</v>
          </cell>
          <cell r="D890" t="str">
            <v>M2</v>
          </cell>
          <cell r="E890" t="str">
            <v>3,46</v>
          </cell>
          <cell r="F890">
            <v>2.5629629629629629</v>
          </cell>
        </row>
        <row r="891">
          <cell r="B891">
            <v>40129</v>
          </cell>
          <cell r="C891" t="str">
            <v>Lama asfáltica (faixa IV - ISSA) (tudo incluído)</v>
          </cell>
          <cell r="D891" t="str">
            <v>M2</v>
          </cell>
          <cell r="E891" t="str">
            <v>4,52</v>
          </cell>
          <cell r="F891">
            <v>3.3481481481481477</v>
          </cell>
        </row>
        <row r="892">
          <cell r="B892">
            <v>40085</v>
          </cell>
          <cell r="C892" t="str">
            <v>Limpeza de sarjeta e meio-fio</v>
          </cell>
          <cell r="D892" t="str">
            <v>M</v>
          </cell>
          <cell r="E892" t="str">
            <v>0,95</v>
          </cell>
          <cell r="F892">
            <v>0.70370370370370361</v>
          </cell>
        </row>
        <row r="893">
          <cell r="B893">
            <v>40086</v>
          </cell>
          <cell r="C893" t="str">
            <v>Limpeza e desobstrução de bueiros</v>
          </cell>
          <cell r="D893" t="str">
            <v>M</v>
          </cell>
          <cell r="E893" t="str">
            <v>21,30</v>
          </cell>
          <cell r="F893">
            <v>15.777777777777777</v>
          </cell>
        </row>
        <row r="894">
          <cell r="B894">
            <v>40087</v>
          </cell>
          <cell r="C894" t="str">
            <v>Limpeza e desobstrução de caixa coletora</v>
          </cell>
          <cell r="D894" t="str">
            <v>Ud</v>
          </cell>
          <cell r="E894" t="str">
            <v>77,34</v>
          </cell>
          <cell r="F894">
            <v>57.288888888888884</v>
          </cell>
        </row>
        <row r="895">
          <cell r="B895">
            <v>40983</v>
          </cell>
          <cell r="C895" t="str">
            <v>Limpeza e desobstrução de rede de drenagem, utilizando caminhão equipado com conjunto de alta pressão e sucção</v>
          </cell>
          <cell r="D895" t="str">
            <v>M</v>
          </cell>
          <cell r="E895" t="str">
            <v>8,04</v>
          </cell>
          <cell r="F895">
            <v>5.9555555555555548</v>
          </cell>
        </row>
        <row r="896">
          <cell r="B896">
            <v>40100</v>
          </cell>
          <cell r="C896" t="str">
            <v>Limpeza e pintura de guarda-corpo</v>
          </cell>
          <cell r="D896" t="str">
            <v>M</v>
          </cell>
          <cell r="E896" t="str">
            <v>61,84</v>
          </cell>
          <cell r="F896">
            <v>45.80740740740741</v>
          </cell>
        </row>
        <row r="897">
          <cell r="B897">
            <v>40141</v>
          </cell>
          <cell r="C897" t="str">
            <v>Meio-fio pré-moldado em concreto, inclusive caiação</v>
          </cell>
          <cell r="D897" t="str">
            <v>M</v>
          </cell>
          <cell r="E897" t="str">
            <v>49,20</v>
          </cell>
          <cell r="F897">
            <v>36.444444444444443</v>
          </cell>
        </row>
        <row r="898">
          <cell r="B898">
            <v>40118</v>
          </cell>
          <cell r="C898" t="str">
            <v>Obturação de buracos com CBUQ (tudo incluído)</v>
          </cell>
          <cell r="D898" t="str">
            <v>M2</v>
          </cell>
          <cell r="E898" t="str">
            <v>51,84</v>
          </cell>
          <cell r="F898">
            <v>38.4</v>
          </cell>
        </row>
        <row r="899">
          <cell r="B899">
            <v>40116</v>
          </cell>
          <cell r="C899" t="str">
            <v>Obturação de buracos com PMF (tudo incluído)</v>
          </cell>
          <cell r="D899" t="str">
            <v>M2</v>
          </cell>
          <cell r="E899" t="str">
            <v>48,04</v>
          </cell>
          <cell r="F899">
            <v>35.585185185185182</v>
          </cell>
        </row>
        <row r="900">
          <cell r="B900">
            <v>40117</v>
          </cell>
          <cell r="C900" t="str">
            <v>Obturação de buracos com PMF usinado pelo DER-ES (tudo incluído)</v>
          </cell>
          <cell r="D900" t="str">
            <v>M2</v>
          </cell>
          <cell r="E900" t="str">
            <v>32,95</v>
          </cell>
          <cell r="F900">
            <v>24.407407407407408</v>
          </cell>
        </row>
        <row r="901">
          <cell r="B901">
            <v>40148</v>
          </cell>
          <cell r="C901" t="str">
            <v>Pintura de dispositivos de drenagem</v>
          </cell>
          <cell r="D901" t="str">
            <v>M</v>
          </cell>
          <cell r="E901" t="str">
            <v>2,51</v>
          </cell>
          <cell r="F901">
            <v>1.8592592592592589</v>
          </cell>
        </row>
        <row r="902">
          <cell r="B902">
            <v>40112</v>
          </cell>
          <cell r="C902" t="str">
            <v>Pintura de ligação, inclusive fornecimento e transporte da emulsão</v>
          </cell>
          <cell r="D902" t="str">
            <v>M2</v>
          </cell>
          <cell r="E902" t="str">
            <v>1,68</v>
          </cell>
          <cell r="F902">
            <v>1.2444444444444442</v>
          </cell>
        </row>
        <row r="903">
          <cell r="B903">
            <v>40149</v>
          </cell>
          <cell r="C903" t="str">
            <v>Pintura de pontes a base de cal</v>
          </cell>
          <cell r="D903" t="str">
            <v>M2</v>
          </cell>
          <cell r="E903" t="str">
            <v>5,17</v>
          </cell>
          <cell r="F903">
            <v>3.8296296296296295</v>
          </cell>
        </row>
        <row r="904">
          <cell r="B904">
            <v>40094</v>
          </cell>
          <cell r="C904" t="str">
            <v>Placas de sinalização, assentamento</v>
          </cell>
          <cell r="D904" t="str">
            <v>M2</v>
          </cell>
          <cell r="E904" t="str">
            <v>60,38</v>
          </cell>
          <cell r="F904">
            <v>44.725925925925928</v>
          </cell>
        </row>
        <row r="905">
          <cell r="B905">
            <v>40095</v>
          </cell>
          <cell r="C905" t="str">
            <v>Placas de sinalização, inclusive materiais, substituição</v>
          </cell>
          <cell r="D905" t="str">
            <v>M2</v>
          </cell>
          <cell r="E905" t="str">
            <v>501,57</v>
          </cell>
          <cell r="F905">
            <v>371.5333333333333</v>
          </cell>
        </row>
        <row r="906">
          <cell r="B906">
            <v>40114</v>
          </cell>
          <cell r="C906" t="str">
            <v>PMF - Usinagem, aquisição e transportes dos materiais</v>
          </cell>
          <cell r="D906" t="str">
            <v>t</v>
          </cell>
          <cell r="E906" t="str">
            <v>171,63</v>
          </cell>
          <cell r="F906">
            <v>127.13333333333333</v>
          </cell>
        </row>
        <row r="907">
          <cell r="B907">
            <v>40130</v>
          </cell>
          <cell r="C907" t="str">
            <v>Recomposição de revestimento c/ CBUQ - Inclusive fornecimento e transporte dos materiais</v>
          </cell>
          <cell r="D907" t="str">
            <v>t</v>
          </cell>
          <cell r="E907" t="str">
            <v>217,32</v>
          </cell>
          <cell r="F907">
            <v>160.97777777777776</v>
          </cell>
        </row>
        <row r="908">
          <cell r="B908">
            <v>40131</v>
          </cell>
          <cell r="C908" t="str">
            <v>Recomposição de revestimento c/ PMF - Inclusive fornecimento e transporte dos materiais</v>
          </cell>
          <cell r="D908" t="str">
            <v>t</v>
          </cell>
          <cell r="E908" t="str">
            <v>189,28</v>
          </cell>
          <cell r="F908">
            <v>140.2074074074074</v>
          </cell>
        </row>
        <row r="909">
          <cell r="B909">
            <v>40083</v>
          </cell>
          <cell r="C909" t="str">
            <v>Recomposição de revestimento primário (tudo incluído)</v>
          </cell>
          <cell r="D909" t="str">
            <v>M2</v>
          </cell>
          <cell r="E909" t="str">
            <v>2,28</v>
          </cell>
          <cell r="F909">
            <v>1.6888888888888887</v>
          </cell>
        </row>
        <row r="910">
          <cell r="B910">
            <v>40079</v>
          </cell>
          <cell r="C910" t="str">
            <v>Recomposição mecânica de aterros</v>
          </cell>
          <cell r="D910" t="str">
            <v>M3</v>
          </cell>
          <cell r="E910" t="str">
            <v>18,46</v>
          </cell>
          <cell r="F910">
            <v>13.674074074074074</v>
          </cell>
        </row>
        <row r="911">
          <cell r="B911">
            <v>40082</v>
          </cell>
          <cell r="C911" t="str">
            <v>Reconformação mecânica de plataforma (patrolamento)</v>
          </cell>
          <cell r="D911" t="str">
            <v>M2</v>
          </cell>
          <cell r="E911" t="str">
            <v>0,09</v>
          </cell>
          <cell r="F911">
            <v>6.6666666666666666E-2</v>
          </cell>
        </row>
        <row r="912">
          <cell r="B912">
            <v>40119</v>
          </cell>
          <cell r="C912" t="str">
            <v>Remendo com massa asfáltica fria (tudo incluído)</v>
          </cell>
          <cell r="D912" t="str">
            <v>M2</v>
          </cell>
          <cell r="E912" t="str">
            <v>23,47</v>
          </cell>
          <cell r="F912">
            <v>17.385185185185183</v>
          </cell>
        </row>
        <row r="913">
          <cell r="B913">
            <v>40122</v>
          </cell>
          <cell r="C913" t="str">
            <v>Remendo com massa asfáltica fria (tudo incluído)</v>
          </cell>
          <cell r="D913" t="str">
            <v>t</v>
          </cell>
          <cell r="E913" t="str">
            <v>266,85</v>
          </cell>
          <cell r="F913">
            <v>197.66666666666666</v>
          </cell>
        </row>
        <row r="914">
          <cell r="B914">
            <v>40120</v>
          </cell>
          <cell r="C914" t="str">
            <v>Remendo com massa asfáltica fria usinada pelo DER-ES (tudo incluído)</v>
          </cell>
          <cell r="D914" t="str">
            <v>M2</v>
          </cell>
          <cell r="E914" t="str">
            <v>8,38</v>
          </cell>
          <cell r="F914">
            <v>6.2074074074074073</v>
          </cell>
        </row>
        <row r="915">
          <cell r="B915">
            <v>40121</v>
          </cell>
          <cell r="C915" t="str">
            <v>Remendo com massa asfáltica quente (tudo incluído)</v>
          </cell>
          <cell r="D915" t="str">
            <v>M2</v>
          </cell>
          <cell r="E915" t="str">
            <v>27,27</v>
          </cell>
          <cell r="F915">
            <v>20.2</v>
          </cell>
        </row>
        <row r="916">
          <cell r="B916">
            <v>40123</v>
          </cell>
          <cell r="C916" t="str">
            <v>Remendo com massa asfáltica quente (tudo incluído)</v>
          </cell>
          <cell r="D916" t="str">
            <v>t</v>
          </cell>
          <cell r="E916" t="str">
            <v>289,44</v>
          </cell>
          <cell r="F916">
            <v>214.39999999999998</v>
          </cell>
        </row>
        <row r="917">
          <cell r="B917">
            <v>40080</v>
          </cell>
          <cell r="C917" t="str">
            <v>Remoção mecânica de barreiras</v>
          </cell>
          <cell r="D917" t="str">
            <v>M3</v>
          </cell>
          <cell r="E917" t="str">
            <v>1,47</v>
          </cell>
          <cell r="F917">
            <v>1.0888888888888888</v>
          </cell>
        </row>
        <row r="918">
          <cell r="B918">
            <v>40089</v>
          </cell>
          <cell r="C918" t="str">
            <v>Reparo de bueiros celulares (inclusive boca)</v>
          </cell>
          <cell r="D918" t="str">
            <v>Ud</v>
          </cell>
          <cell r="E918" t="str">
            <v>1.605,64</v>
          </cell>
          <cell r="F918">
            <v>1189.3629629629629</v>
          </cell>
        </row>
        <row r="919">
          <cell r="B919">
            <v>40088</v>
          </cell>
          <cell r="C919" t="str">
            <v>Reparo de bueiros tubulares</v>
          </cell>
          <cell r="D919" t="str">
            <v>Ud</v>
          </cell>
          <cell r="E919" t="str">
            <v>643,42</v>
          </cell>
          <cell r="F919">
            <v>476.60740740740732</v>
          </cell>
        </row>
        <row r="920">
          <cell r="B920">
            <v>40092</v>
          </cell>
          <cell r="C920" t="str">
            <v>Reparo de caixa  coletora</v>
          </cell>
          <cell r="D920" t="str">
            <v>Ud</v>
          </cell>
          <cell r="E920" t="str">
            <v>249,69</v>
          </cell>
          <cell r="F920">
            <v>184.95555555555555</v>
          </cell>
        </row>
        <row r="921">
          <cell r="B921">
            <v>40078</v>
          </cell>
          <cell r="C921" t="str">
            <v>Reparo de cerca ( substituição de mourões, grampo e arame farpado), inclusive transportes de todos os materiais</v>
          </cell>
          <cell r="D921" t="str">
            <v>M</v>
          </cell>
          <cell r="E921" t="str">
            <v>5,61</v>
          </cell>
          <cell r="F921">
            <v>4.1555555555555559</v>
          </cell>
        </row>
        <row r="922">
          <cell r="B922">
            <v>40097</v>
          </cell>
          <cell r="C922" t="str">
            <v>Reparo de guarda-corpo</v>
          </cell>
          <cell r="D922" t="str">
            <v>M</v>
          </cell>
          <cell r="E922" t="str">
            <v>91,92</v>
          </cell>
          <cell r="F922">
            <v>68.088888888888889</v>
          </cell>
        </row>
        <row r="923">
          <cell r="B923">
            <v>40090</v>
          </cell>
          <cell r="C923" t="str">
            <v>Reparo de meio-fio, inclusive caiação</v>
          </cell>
          <cell r="D923" t="str">
            <v>M</v>
          </cell>
          <cell r="E923" t="str">
            <v>24,90</v>
          </cell>
          <cell r="F923">
            <v>18.444444444444443</v>
          </cell>
        </row>
        <row r="924">
          <cell r="B924">
            <v>40099</v>
          </cell>
          <cell r="C924" t="str">
            <v>Reparo de muros de arrimo</v>
          </cell>
          <cell r="D924" t="str">
            <v>M3</v>
          </cell>
          <cell r="E924" t="str">
            <v>633,94</v>
          </cell>
          <cell r="F924">
            <v>469.5851851851852</v>
          </cell>
        </row>
        <row r="925">
          <cell r="B925">
            <v>40098</v>
          </cell>
          <cell r="C925" t="str">
            <v>Reparo de pontes de madeira, inclusive transportes dos materiais</v>
          </cell>
          <cell r="D925" t="str">
            <v>Ud</v>
          </cell>
          <cell r="E925" t="str">
            <v>8.725,90</v>
          </cell>
          <cell r="F925">
            <v>6463.6296296296287</v>
          </cell>
        </row>
        <row r="926">
          <cell r="B926">
            <v>40091</v>
          </cell>
          <cell r="C926" t="str">
            <v>Reparo de sarjeta, inclusive caiação</v>
          </cell>
          <cell r="D926" t="str">
            <v>M</v>
          </cell>
          <cell r="E926" t="str">
            <v>34,34</v>
          </cell>
          <cell r="F926">
            <v>25.437037037037037</v>
          </cell>
        </row>
        <row r="927">
          <cell r="B927">
            <v>40093</v>
          </cell>
          <cell r="C927" t="str">
            <v>Retirada de placas de sinalização</v>
          </cell>
          <cell r="D927" t="str">
            <v>M2</v>
          </cell>
          <cell r="E927" t="str">
            <v>54,12</v>
          </cell>
          <cell r="F927">
            <v>40.088888888888881</v>
          </cell>
        </row>
        <row r="928">
          <cell r="B928">
            <v>40076</v>
          </cell>
          <cell r="C928" t="str">
            <v>Roçada, capina e limpeza manual</v>
          </cell>
          <cell r="D928" t="str">
            <v>M2</v>
          </cell>
          <cell r="E928" t="str">
            <v>1,28</v>
          </cell>
          <cell r="F928">
            <v>0.94814814814814807</v>
          </cell>
        </row>
        <row r="929">
          <cell r="B929">
            <v>42715</v>
          </cell>
          <cell r="C929" t="str">
            <v>Roçada e limpeza manual</v>
          </cell>
          <cell r="D929" t="str">
            <v>M2</v>
          </cell>
          <cell r="E929" t="str">
            <v>0,74</v>
          </cell>
          <cell r="F929">
            <v>0.54814814814814805</v>
          </cell>
        </row>
        <row r="930">
          <cell r="B930">
            <v>40077</v>
          </cell>
          <cell r="C930" t="str">
            <v>Roçada mecanizada</v>
          </cell>
          <cell r="D930" t="str">
            <v>M2</v>
          </cell>
          <cell r="E930" t="str">
            <v>0,17</v>
          </cell>
          <cell r="F930">
            <v>0.12592592592592591</v>
          </cell>
        </row>
        <row r="931">
          <cell r="B931">
            <v>40142</v>
          </cell>
          <cell r="C931" t="str">
            <v>Sarjeta em concreto, inclusive caiação</v>
          </cell>
          <cell r="D931" t="str">
            <v>M</v>
          </cell>
          <cell r="E931" t="str">
            <v>83,98</v>
          </cell>
          <cell r="F931">
            <v>62.207407407407409</v>
          </cell>
        </row>
        <row r="932">
          <cell r="B932">
            <v>40124</v>
          </cell>
          <cell r="C932" t="str">
            <v>Selagem de trincas</v>
          </cell>
          <cell r="D932" t="str">
            <v>M2</v>
          </cell>
          <cell r="E932" t="str">
            <v>6,61</v>
          </cell>
          <cell r="F932">
            <v>4.8962962962962964</v>
          </cell>
        </row>
        <row r="933">
          <cell r="B933">
            <v>40146</v>
          </cell>
          <cell r="C933" t="str">
            <v>Sinalização horizontal - taxa 0,6 l/m²</v>
          </cell>
          <cell r="D933" t="str">
            <v>M2</v>
          </cell>
          <cell r="E933" t="str">
            <v>13,56</v>
          </cell>
          <cell r="F933">
            <v>10.044444444444444</v>
          </cell>
        </row>
        <row r="934">
          <cell r="B934">
            <v>40145</v>
          </cell>
          <cell r="C934" t="str">
            <v>Sinalização vertical</v>
          </cell>
          <cell r="D934" t="str">
            <v>M2</v>
          </cell>
          <cell r="E934" t="str">
            <v>437,67</v>
          </cell>
          <cell r="F934">
            <v>324.2</v>
          </cell>
        </row>
        <row r="935">
          <cell r="B935">
            <v>40109</v>
          </cell>
          <cell r="C935" t="str">
            <v>Sub-base de solo estabilizada granulométricamente sem mistura inclusive escavação e carga</v>
          </cell>
          <cell r="D935" t="str">
            <v>M3</v>
          </cell>
          <cell r="E935" t="str">
            <v>25,04</v>
          </cell>
          <cell r="F935">
            <v>18.548148148148147</v>
          </cell>
        </row>
        <row r="936">
          <cell r="B936">
            <v>40125</v>
          </cell>
          <cell r="C936" t="str">
            <v>Tapa-panela</v>
          </cell>
          <cell r="D936" t="str">
            <v>M2</v>
          </cell>
          <cell r="E936" t="str">
            <v>9,63</v>
          </cell>
          <cell r="F936">
            <v>7.1333333333333337</v>
          </cell>
        </row>
        <row r="937">
          <cell r="B937">
            <v>41132</v>
          </cell>
          <cell r="C937" t="str">
            <v>Travessia de rodovia por cabos de telecomunicações</v>
          </cell>
          <cell r="D937" t="str">
            <v>M</v>
          </cell>
          <cell r="E937" t="str">
            <v>554,55</v>
          </cell>
          <cell r="F937">
            <v>410.77777777777771</v>
          </cell>
        </row>
        <row r="938">
          <cell r="B938">
            <v>40113</v>
          </cell>
          <cell r="C938" t="str">
            <v>TSD - Tratamento superficial duplo incl. transporte dos materiais</v>
          </cell>
          <cell r="D938" t="str">
            <v>M2</v>
          </cell>
          <cell r="E938" t="str">
            <v>11,09</v>
          </cell>
          <cell r="F938">
            <v>8.2148148148148135</v>
          </cell>
        </row>
        <row r="939">
          <cell r="B939">
            <v>40150</v>
          </cell>
          <cell r="C939" t="str">
            <v>Uso da faixa de domínio</v>
          </cell>
          <cell r="D939" t="str">
            <v>KM</v>
          </cell>
          <cell r="E939" t="str">
            <v>2.976,46</v>
          </cell>
          <cell r="F939">
            <v>2204.7851851851851</v>
          </cell>
        </row>
        <row r="940">
          <cell r="B940">
            <v>40151</v>
          </cell>
          <cell r="C940" t="str">
            <v>Uso da faixa de domínio por gasoduto</v>
          </cell>
          <cell r="D940" t="str">
            <v>KM</v>
          </cell>
          <cell r="E940" t="str">
            <v>5.642,04</v>
          </cell>
          <cell r="F940">
            <v>4179.2888888888883</v>
          </cell>
        </row>
        <row r="941">
          <cell r="B941">
            <v>40140</v>
          </cell>
          <cell r="C941" t="str">
            <v>Valeta em concreto</v>
          </cell>
          <cell r="D941" t="str">
            <v>M</v>
          </cell>
          <cell r="E941" t="str">
            <v>85,45</v>
          </cell>
          <cell r="F941">
            <v>63.296296296296298</v>
          </cell>
        </row>
        <row r="942">
          <cell r="B942">
            <v>40139</v>
          </cell>
          <cell r="C942" t="str">
            <v>Valeta não revestida</v>
          </cell>
          <cell r="D942" t="str">
            <v>M</v>
          </cell>
          <cell r="E942" t="str">
            <v>8,45</v>
          </cell>
          <cell r="F942">
            <v>6.2592592592592586</v>
          </cell>
        </row>
        <row r="943">
          <cell r="B943">
            <v>42186</v>
          </cell>
          <cell r="C943" t="str">
            <v>Aluguel mensal de barco de alumínio 4,20 m com motor 15 HP (equipamentos)</v>
          </cell>
          <cell r="D943" t="str">
            <v>Mes</v>
          </cell>
          <cell r="E943" t="str">
            <v>2.270,70</v>
          </cell>
          <cell r="F943">
            <v>1681.9999999999998</v>
          </cell>
        </row>
        <row r="944">
          <cell r="B944">
            <v>42044</v>
          </cell>
          <cell r="C944" t="str">
            <v>Reunião de Comunicação Social inclusive material de consumo</v>
          </cell>
          <cell r="D944" t="str">
            <v>Ud</v>
          </cell>
          <cell r="E944" t="str">
            <v>4.329,43</v>
          </cell>
          <cell r="F944">
            <v>3206.9851851851854</v>
          </cell>
        </row>
        <row r="945">
          <cell r="B945">
            <v>41352</v>
          </cell>
          <cell r="C945" t="str">
            <v>Arrasamento estaca concreto D -&gt; 0,80 m com martelete pneumático</v>
          </cell>
          <cell r="D945" t="str">
            <v>Ud</v>
          </cell>
          <cell r="E945" t="str">
            <v>120,36</v>
          </cell>
          <cell r="F945">
            <v>89.155555555555551</v>
          </cell>
        </row>
        <row r="946">
          <cell r="B946">
            <v>41353</v>
          </cell>
          <cell r="C946" t="str">
            <v>Arrasamento estaca concreto D -&gt; 1,20 m com martelete pneumático</v>
          </cell>
          <cell r="D946" t="str">
            <v>Ud</v>
          </cell>
          <cell r="E946" t="str">
            <v>133,73</v>
          </cell>
          <cell r="F946">
            <v>99.05925925925925</v>
          </cell>
        </row>
        <row r="947">
          <cell r="B947">
            <v>40411</v>
          </cell>
          <cell r="C947" t="str">
            <v>Arrasamento estaca concreto D -&gt; 1,50 m com martelete pneumático</v>
          </cell>
          <cell r="D947" t="str">
            <v>Ud</v>
          </cell>
          <cell r="E947" t="str">
            <v>138,15</v>
          </cell>
          <cell r="F947">
            <v>102.33333333333333</v>
          </cell>
        </row>
        <row r="948">
          <cell r="B948">
            <v>41340</v>
          </cell>
          <cell r="C948" t="str">
            <v>Encamisamento metálico de estacas, diâmetro 380mm em chapa de 6.3mm, preenchido c/ concreto auto adensável (20MPa)</v>
          </cell>
          <cell r="D948" t="str">
            <v>M</v>
          </cell>
          <cell r="E948" t="str">
            <v>449,18</v>
          </cell>
          <cell r="F948">
            <v>332.72592592592594</v>
          </cell>
        </row>
        <row r="949">
          <cell r="B949">
            <v>40331</v>
          </cell>
          <cell r="C949" t="str">
            <v>Escoramento para blocos submersos</v>
          </cell>
          <cell r="D949" t="str">
            <v>M2</v>
          </cell>
          <cell r="E949" t="str">
            <v>72,90</v>
          </cell>
          <cell r="F949">
            <v>54</v>
          </cell>
        </row>
        <row r="950">
          <cell r="B950">
            <v>40403</v>
          </cell>
          <cell r="C950" t="str">
            <v>Estaca de eucalipto D-&gt; 0,20 m, fornecimento, transporte, cravação e perda</v>
          </cell>
          <cell r="D950" t="str">
            <v>M</v>
          </cell>
          <cell r="E950" t="str">
            <v>133,71</v>
          </cell>
          <cell r="F950">
            <v>99.044444444444437</v>
          </cell>
        </row>
        <row r="951">
          <cell r="B951">
            <v>40405</v>
          </cell>
          <cell r="C951" t="str">
            <v>Estaca metálica dupla exclusive fornecimento de trilhos</v>
          </cell>
          <cell r="D951" t="str">
            <v>M</v>
          </cell>
          <cell r="E951" t="str">
            <v>217,87</v>
          </cell>
          <cell r="F951">
            <v>161.38518518518518</v>
          </cell>
        </row>
        <row r="952">
          <cell r="B952">
            <v>40408</v>
          </cell>
          <cell r="C952" t="str">
            <v>Estaca metálica, fornecimento, transporte, perdas, solda, emenda, corte e cravação de TR- 68</v>
          </cell>
          <cell r="D952" t="str">
            <v>M</v>
          </cell>
          <cell r="E952" t="str">
            <v>371,29</v>
          </cell>
          <cell r="F952">
            <v>275.02962962962965</v>
          </cell>
        </row>
        <row r="953">
          <cell r="B953">
            <v>40406</v>
          </cell>
          <cell r="C953" t="str">
            <v>Estaca metálica, fornecimento, transporte, perdas, solda, emenda, corte e cravação de trilho TR- 57</v>
          </cell>
          <cell r="D953" t="str">
            <v>M</v>
          </cell>
          <cell r="E953" t="str">
            <v>340,41</v>
          </cell>
          <cell r="F953">
            <v>252.15555555555557</v>
          </cell>
        </row>
        <row r="954">
          <cell r="B954">
            <v>40407</v>
          </cell>
          <cell r="C954" t="str">
            <v>Estaca metálica, fornecimento, transporte, perdas, solda, emenda, corte e cravação de 2 TR- 57</v>
          </cell>
          <cell r="D954" t="str">
            <v>M</v>
          </cell>
          <cell r="E954" t="str">
            <v>578,19</v>
          </cell>
          <cell r="F954">
            <v>428.28888888888889</v>
          </cell>
        </row>
        <row r="955">
          <cell r="B955">
            <v>40409</v>
          </cell>
          <cell r="C955" t="str">
            <v>Estaca metálica, fornecimento, transporte, perdas, solda, emenda, corte e cravação de 2 TR- 68</v>
          </cell>
          <cell r="D955" t="str">
            <v>M</v>
          </cell>
          <cell r="E955" t="str">
            <v>639,94</v>
          </cell>
          <cell r="F955">
            <v>474.02962962962965</v>
          </cell>
        </row>
        <row r="956">
          <cell r="B956">
            <v>40404</v>
          </cell>
          <cell r="C956" t="str">
            <v>Estaca metálica simples exclusive fornecimento de trilhos</v>
          </cell>
          <cell r="D956" t="str">
            <v>M</v>
          </cell>
          <cell r="E956" t="str">
            <v>148,58</v>
          </cell>
          <cell r="F956">
            <v>110.05925925925926</v>
          </cell>
        </row>
        <row r="957">
          <cell r="B957">
            <v>42051</v>
          </cell>
          <cell r="C957" t="str">
            <v>Estaca raiz perfurada em rocha, diâm. 310mm com injeção de arg. incl. fornecimento de todos materiais</v>
          </cell>
          <cell r="D957" t="str">
            <v>M</v>
          </cell>
          <cell r="E957" t="str">
            <v>953,62</v>
          </cell>
          <cell r="F957">
            <v>706.38518518518515</v>
          </cell>
        </row>
        <row r="958">
          <cell r="B958">
            <v>42052</v>
          </cell>
          <cell r="C958" t="str">
            <v>Estaca raiz perfurada em solo, diâm. 410mm com injeção de arg. incl. fornecimento de todos materiais</v>
          </cell>
          <cell r="D958" t="str">
            <v>M</v>
          </cell>
          <cell r="E958" t="str">
            <v>533,92</v>
          </cell>
          <cell r="F958">
            <v>395.49629629629624</v>
          </cell>
        </row>
        <row r="959">
          <cell r="B959">
            <v>40410</v>
          </cell>
          <cell r="C959" t="str">
            <v>Estaca tipo Franki D -&gt; 520 mm</v>
          </cell>
          <cell r="D959" t="str">
            <v>M</v>
          </cell>
          <cell r="E959" t="str">
            <v>336,40</v>
          </cell>
          <cell r="F959">
            <v>249.18518518518516</v>
          </cell>
        </row>
        <row r="960">
          <cell r="B960">
            <v>40309</v>
          </cell>
          <cell r="C960" t="str">
            <v>Formas planas de madeira sem reaproveitamento (fundações)</v>
          </cell>
          <cell r="D960" t="str">
            <v>M2</v>
          </cell>
          <cell r="E960" t="str">
            <v>152,88</v>
          </cell>
          <cell r="F960">
            <v>113.24444444444444</v>
          </cell>
        </row>
        <row r="961">
          <cell r="B961">
            <v>41258</v>
          </cell>
          <cell r="C961" t="str">
            <v>Perfuração rotativa inclinada, em solo, com coroa de Widia, diâmetro 150mm</v>
          </cell>
          <cell r="D961" t="str">
            <v>M</v>
          </cell>
          <cell r="E961" t="str">
            <v>177,16</v>
          </cell>
          <cell r="F961">
            <v>131.22962962962961</v>
          </cell>
        </row>
        <row r="962">
          <cell r="B962">
            <v>41034</v>
          </cell>
          <cell r="C962" t="str">
            <v>Perfuração rotativa inclinada, em solo, com coroa de Widia, diâmetro 75mm</v>
          </cell>
          <cell r="D962" t="str">
            <v>M</v>
          </cell>
          <cell r="E962" t="str">
            <v>136,26</v>
          </cell>
          <cell r="F962">
            <v>100.93333333333332</v>
          </cell>
        </row>
        <row r="963">
          <cell r="B963">
            <v>41026</v>
          </cell>
          <cell r="C963" t="str">
            <v>Perfuração rotativa vertical, em solo, com coroa de Widia ou similar, diâmetro H(99mm), inclusive deslocamento e posicionamento em cada furo</v>
          </cell>
          <cell r="D963" t="str">
            <v>M</v>
          </cell>
          <cell r="E963" t="str">
            <v>114,60</v>
          </cell>
          <cell r="F963">
            <v>84.888888888888886</v>
          </cell>
        </row>
        <row r="964">
          <cell r="B964">
            <v>41022</v>
          </cell>
          <cell r="C964" t="str">
            <v>Perfuração rotativa vertical, em solo, com coroa de Widia ou similar, diâmetro N(75mm), inclusive deslocamento e posicionamento em cada furo</v>
          </cell>
          <cell r="D964" t="str">
            <v>M</v>
          </cell>
          <cell r="E964" t="str">
            <v>106,96</v>
          </cell>
          <cell r="F964">
            <v>79.229629629629613</v>
          </cell>
        </row>
        <row r="965">
          <cell r="B965">
            <v>41403</v>
          </cell>
          <cell r="C965" t="str">
            <v>Passarela metálica p/ pontes rodoviárias com 1,0m de largura, piso em chapa xadez esp 1/4", em perfis laminados, inclusive pintura</v>
          </cell>
          <cell r="D965" t="str">
            <v>M</v>
          </cell>
          <cell r="E965" t="str">
            <v>631,46</v>
          </cell>
          <cell r="F965">
            <v>467.74814814814812</v>
          </cell>
        </row>
        <row r="966">
          <cell r="B966">
            <v>40398</v>
          </cell>
          <cell r="C966" t="str">
            <v>Placas pré-moldadas para forma de tabuleiro de ponte</v>
          </cell>
          <cell r="D966" t="str">
            <v>M2</v>
          </cell>
          <cell r="E966" t="str">
            <v>155,81</v>
          </cell>
          <cell r="F966">
            <v>115.4148148148148</v>
          </cell>
        </row>
        <row r="967">
          <cell r="B967">
            <v>41036</v>
          </cell>
          <cell r="C967" t="str">
            <v>Remoção de superestrutura de pontes com auxilio de guindaste para 40 toneladas</v>
          </cell>
          <cell r="D967" t="str">
            <v>T</v>
          </cell>
          <cell r="E967" t="str">
            <v>91,54</v>
          </cell>
          <cell r="F967">
            <v>67.80740740740741</v>
          </cell>
        </row>
        <row r="968">
          <cell r="B968">
            <v>41194</v>
          </cell>
          <cell r="C968" t="str">
            <v>Sistema de Macaqueamento para super-estrutura de pontes (4 macacos)</v>
          </cell>
          <cell r="D968" t="str">
            <v>Ud</v>
          </cell>
          <cell r="E968" t="str">
            <v>4.661,22</v>
          </cell>
          <cell r="F968">
            <v>3452.7555555555555</v>
          </cell>
        </row>
        <row r="969">
          <cell r="B969">
            <v>41423</v>
          </cell>
          <cell r="C969" t="str">
            <v>Tabuleiro em vigas pré-moldadas CL.45, com ou sem laje entre vigas, vão de 10,00 m, inclusive descarga e assentamento das vigas</v>
          </cell>
          <cell r="D969" t="str">
            <v>M2</v>
          </cell>
          <cell r="E969" t="str">
            <v>3.135,68</v>
          </cell>
          <cell r="F969">
            <v>2322.7259259259258</v>
          </cell>
        </row>
        <row r="970">
          <cell r="B970">
            <v>41424</v>
          </cell>
          <cell r="C970" t="str">
            <v>Tabuleiro em vigas pré-moldadas CL.45, com ou sem laje entre vigas, vão de 11,00 m, inclusive descarga e assentamento das vigas</v>
          </cell>
          <cell r="D970" t="str">
            <v>M2</v>
          </cell>
          <cell r="E970" t="str">
            <v>3.163,23</v>
          </cell>
          <cell r="F970">
            <v>2343.1333333333332</v>
          </cell>
        </row>
        <row r="971">
          <cell r="B971">
            <v>41425</v>
          </cell>
          <cell r="C971" t="str">
            <v>Tabuleiro em vigas pré-moldadas CL.45, com ou sem laje entre vigas, vão de 12,00 m, inclusive descarga e assentamento das vigas</v>
          </cell>
          <cell r="D971" t="str">
            <v>M2</v>
          </cell>
          <cell r="E971" t="str">
            <v>3.297,14</v>
          </cell>
          <cell r="F971">
            <v>2442.3259259259257</v>
          </cell>
        </row>
        <row r="972">
          <cell r="B972">
            <v>41426</v>
          </cell>
          <cell r="C972" t="str">
            <v>Tabuleiro em vigas pré-moldadas CL.45, com ou sem laje entre vigas, vão de 13,00 m, inclusive descarga e assentamento das vigas</v>
          </cell>
          <cell r="D972" t="str">
            <v>M2</v>
          </cell>
          <cell r="E972" t="str">
            <v>3.385,04</v>
          </cell>
          <cell r="F972">
            <v>2507.437037037037</v>
          </cell>
        </row>
        <row r="973">
          <cell r="B973">
            <v>41428</v>
          </cell>
          <cell r="C973" t="str">
            <v>Tabuleiro em vigas pré-moldadas CL.45, com ou sem laje entre vigas, vão de 15,00 m, inclusive descarga e assentamento das vigas</v>
          </cell>
          <cell r="D973" t="str">
            <v>M2</v>
          </cell>
          <cell r="E973" t="str">
            <v>3.501,60</v>
          </cell>
          <cell r="F973">
            <v>2593.7777777777774</v>
          </cell>
        </row>
        <row r="974">
          <cell r="B974">
            <v>41417</v>
          </cell>
          <cell r="C974" t="str">
            <v>Tabuleiro em vigas pré-moldadas CL.45, com ou sem laje entre vigas, vão de 4,00 m, inclusive descarga e assentamento das vigas</v>
          </cell>
          <cell r="D974" t="str">
            <v>M2</v>
          </cell>
          <cell r="E974" t="str">
            <v>2.279,39</v>
          </cell>
          <cell r="F974">
            <v>1688.4370370370368</v>
          </cell>
        </row>
        <row r="975">
          <cell r="B975">
            <v>41418</v>
          </cell>
          <cell r="C975" t="str">
            <v>Tabuleiro em vigas pré-moldadas CL.45, com ou sem laje entre vigas, vão de 5,00 m, inclusive descarga e assentamento das vigas</v>
          </cell>
          <cell r="D975" t="str">
            <v>M2</v>
          </cell>
          <cell r="E975" t="str">
            <v>2.395,61</v>
          </cell>
          <cell r="F975">
            <v>1774.525925925926</v>
          </cell>
        </row>
        <row r="976">
          <cell r="B976">
            <v>41419</v>
          </cell>
          <cell r="C976" t="str">
            <v>Tabuleiro em vigas pré-moldadas CL.45, com ou sem laje entre vigas, vão de 6,00 m, inclusive descarga e assentamento das vigas</v>
          </cell>
          <cell r="D976" t="str">
            <v>M2</v>
          </cell>
          <cell r="E976" t="str">
            <v>2.645,58</v>
          </cell>
          <cell r="F976">
            <v>1959.6888888888886</v>
          </cell>
        </row>
        <row r="977">
          <cell r="B977">
            <v>41420</v>
          </cell>
          <cell r="C977" t="str">
            <v>Tabuleiro em vigas pré-moldadas CL.45, com ou sem laje entre vigas, vão de 7,00 m, inclusive descarga e assentamento das vigas</v>
          </cell>
          <cell r="D977" t="str">
            <v>M2</v>
          </cell>
          <cell r="E977" t="str">
            <v>2.780,75</v>
          </cell>
          <cell r="F977">
            <v>2059.8148148148148</v>
          </cell>
        </row>
        <row r="978">
          <cell r="B978">
            <v>41421</v>
          </cell>
          <cell r="C978" t="str">
            <v>Tabuleiro em vigas pré-moldadas CL.45, com ou sem laje entre vigas, vão de 8,00 m, inclusive descarga e assentamento das vigas</v>
          </cell>
          <cell r="D978" t="str">
            <v>M2</v>
          </cell>
          <cell r="E978" t="str">
            <v>2.990,85</v>
          </cell>
          <cell r="F978">
            <v>2215.4444444444443</v>
          </cell>
        </row>
        <row r="979">
          <cell r="B979">
            <v>41422</v>
          </cell>
          <cell r="C979" t="str">
            <v>Tabuleiro em vigas pré-moldadas CL.45, com ou sem laje entre vigas, vão de 9,00 m, inclusive descarga e assentamento das vigas</v>
          </cell>
          <cell r="D979" t="str">
            <v>M2</v>
          </cell>
          <cell r="E979" t="str">
            <v>3.141,03</v>
          </cell>
          <cell r="F979">
            <v>2326.6888888888889</v>
          </cell>
        </row>
        <row r="980">
          <cell r="B980">
            <v>41427</v>
          </cell>
          <cell r="C980" t="str">
            <v>Tabuleiro em vigas pré-moldadas CL.45, com ou sem laje entre vigas, vão
14,00 m, inclusive descarga e assentamento das vigas</v>
          </cell>
          <cell r="D980" t="str">
            <v>M2</v>
          </cell>
          <cell r="E980" t="str">
            <v>3.447,14</v>
          </cell>
          <cell r="F980">
            <v>2553.4370370370366</v>
          </cell>
        </row>
        <row r="981">
          <cell r="B981">
            <v>40381</v>
          </cell>
          <cell r="C981" t="str">
            <v>Acabamento em concreto fresco (15,0 MPA), para pavimento, inclusive endurecedor químico de superfície</v>
          </cell>
          <cell r="D981" t="str">
            <v>M2</v>
          </cell>
          <cell r="E981" t="str">
            <v>17,57</v>
          </cell>
          <cell r="F981">
            <v>13.014814814814814</v>
          </cell>
        </row>
        <row r="982">
          <cell r="B982">
            <v>41260</v>
          </cell>
          <cell r="C982" t="str">
            <v>Acessório para tirante protendido de aço Rocsolo ou similar diâmetro 29,3 mm</v>
          </cell>
          <cell r="D982" t="str">
            <v>Ud</v>
          </cell>
          <cell r="E982" t="str">
            <v>847,90</v>
          </cell>
          <cell r="F982">
            <v>628.07407407407402</v>
          </cell>
        </row>
        <row r="983">
          <cell r="B983">
            <v>41045</v>
          </cell>
          <cell r="C983" t="str">
            <v>Acessório para tirante protendido de aço ST 85/105</v>
          </cell>
          <cell r="D983" t="str">
            <v>Ud</v>
          </cell>
          <cell r="E983" t="str">
            <v>1.053,13</v>
          </cell>
          <cell r="F983">
            <v>780.09629629629637</v>
          </cell>
        </row>
        <row r="984">
          <cell r="B984">
            <v>41031</v>
          </cell>
          <cell r="C984" t="str">
            <v>Acessórios para tirante de aço Gewi 50/55 diâmetro de 32 mm</v>
          </cell>
          <cell r="D984" t="str">
            <v>Ud</v>
          </cell>
          <cell r="E984" t="str">
            <v>507,91</v>
          </cell>
          <cell r="F984">
            <v>376.22962962962964</v>
          </cell>
        </row>
        <row r="985">
          <cell r="B985">
            <v>40387</v>
          </cell>
          <cell r="C985" t="str">
            <v>Aparelho de apoio de neoprene fretado, fornecimento e assentamento, inclusive grauteamento e transporte do neoprene</v>
          </cell>
          <cell r="D985" t="str">
            <v>dm3</v>
          </cell>
          <cell r="E985" t="str">
            <v>135,25</v>
          </cell>
          <cell r="F985">
            <v>100.18518518518518</v>
          </cell>
        </row>
        <row r="986">
          <cell r="B986">
            <v>40339</v>
          </cell>
          <cell r="C986" t="str">
            <v>Cantoneiras (2 1/2" x 2 1/2" x 5/16") para extremidade de laje, fornecimento, montagem e pintura</v>
          </cell>
          <cell r="D986" t="str">
            <v>M</v>
          </cell>
          <cell r="E986" t="str">
            <v>53,23</v>
          </cell>
          <cell r="F986">
            <v>39.429629629629623</v>
          </cell>
        </row>
        <row r="987">
          <cell r="B987">
            <v>40379</v>
          </cell>
          <cell r="C987" t="str">
            <v>Chapas de aço SAC 41 de 1/4" para passarelas, fornecimento, soldagem e montagem</v>
          </cell>
          <cell r="D987" t="str">
            <v>kg</v>
          </cell>
          <cell r="E987" t="str">
            <v>7,31</v>
          </cell>
          <cell r="F987">
            <v>5.4148148148148145</v>
          </cell>
        </row>
        <row r="988">
          <cell r="B988">
            <v>42875</v>
          </cell>
          <cell r="C988" t="str">
            <v>Chumbador de aço de 25 mm, inclusive proteção anticorrosiva, exclusive a injeção e a perfuração</v>
          </cell>
          <cell r="D988" t="str">
            <v>M</v>
          </cell>
          <cell r="E988" t="str">
            <v>32,35</v>
          </cell>
          <cell r="F988">
            <v>23.962962962962962</v>
          </cell>
        </row>
        <row r="989">
          <cell r="B989">
            <v>40991</v>
          </cell>
          <cell r="C989" t="str">
            <v>Colagem das mantas de borracha nos berços de apoio das placas, com
Sikadur 32 ou equivalente, fornecimento e aplicação</v>
          </cell>
          <cell r="D989" t="str">
            <v>kg</v>
          </cell>
          <cell r="E989" t="str">
            <v>66,81</v>
          </cell>
          <cell r="F989">
            <v>49.488888888888887</v>
          </cell>
        </row>
        <row r="990">
          <cell r="B990">
            <v>40382</v>
          </cell>
          <cell r="C990" t="str">
            <v>Concreto projetado com cimento especial</v>
          </cell>
          <cell r="D990" t="str">
            <v>M3</v>
          </cell>
          <cell r="E990" t="str">
            <v>674,09</v>
          </cell>
          <cell r="F990">
            <v>499.3259259259259</v>
          </cell>
        </row>
        <row r="991">
          <cell r="B991">
            <v>42660</v>
          </cell>
          <cell r="C991" t="str">
            <v>Concreto projetado com cimento especial, inclusive aditivo de pega Sigunit
STM-35 AF</v>
          </cell>
          <cell r="D991" t="str">
            <v>M3</v>
          </cell>
          <cell r="E991" t="str">
            <v>663,79</v>
          </cell>
          <cell r="F991">
            <v>491.69629629629623</v>
          </cell>
        </row>
        <row r="992">
          <cell r="B992">
            <v>40401</v>
          </cell>
          <cell r="C992" t="str">
            <v>Cone de ancoragem de cabo de aço com 12 cordoalhas de 1/2", inclusive protensão dos cabos</v>
          </cell>
          <cell r="D992" t="str">
            <v>Ud</v>
          </cell>
          <cell r="E992" t="str">
            <v>1.440,67</v>
          </cell>
          <cell r="F992">
            <v>1067.1629629629629</v>
          </cell>
        </row>
        <row r="993">
          <cell r="B993">
            <v>41200</v>
          </cell>
          <cell r="C993" t="str">
            <v>Conectores diâmetro 16mm (h-&gt;10cm), fornecimento e soldagem</v>
          </cell>
          <cell r="D993" t="str">
            <v>Ud</v>
          </cell>
          <cell r="E993" t="str">
            <v>26,54</v>
          </cell>
          <cell r="F993">
            <v>19.659259259259258</v>
          </cell>
        </row>
        <row r="994">
          <cell r="B994">
            <v>42876</v>
          </cell>
          <cell r="C994" t="str">
            <v>Escoramento contínuo de cavas em estaca prancha de largura até 4000 mm</v>
          </cell>
          <cell r="D994" t="str">
            <v>M2</v>
          </cell>
          <cell r="E994" t="str">
            <v>68,32</v>
          </cell>
          <cell r="F994">
            <v>50.607407407407401</v>
          </cell>
        </row>
        <row r="995">
          <cell r="B995">
            <v>42239</v>
          </cell>
          <cell r="C995" t="str">
            <v>Escoramento de O.A.E. diretamente sobre o solo (altura média de 6,00m)</v>
          </cell>
          <cell r="D995" t="str">
            <v>M3</v>
          </cell>
          <cell r="E995" t="str">
            <v>79,63</v>
          </cell>
          <cell r="F995">
            <v>58.985185185185181</v>
          </cell>
        </row>
        <row r="996">
          <cell r="B996">
            <v>40330</v>
          </cell>
          <cell r="C996" t="str">
            <v>Escoramento de pontes</v>
          </cell>
          <cell r="D996" t="str">
            <v>M3</v>
          </cell>
          <cell r="E996" t="str">
            <v>248,85</v>
          </cell>
          <cell r="F996">
            <v>184.33333333333331</v>
          </cell>
        </row>
        <row r="997">
          <cell r="B997">
            <v>40329</v>
          </cell>
          <cell r="C997" t="str">
            <v>Escoramento e cimbramento (pontes e pontilhões)</v>
          </cell>
          <cell r="D997" t="str">
            <v>M3</v>
          </cell>
          <cell r="E997" t="str">
            <v>197,72</v>
          </cell>
          <cell r="F997">
            <v>146.45925925925926</v>
          </cell>
        </row>
        <row r="998">
          <cell r="B998">
            <v>41195</v>
          </cell>
          <cell r="C998" t="str">
            <v>Estrutura metálica provisória para macaqueamento de laje de ponte</v>
          </cell>
          <cell r="D998" t="str">
            <v>kg</v>
          </cell>
          <cell r="E998" t="str">
            <v>7,43</v>
          </cell>
          <cell r="F998">
            <v>5.5037037037037031</v>
          </cell>
        </row>
        <row r="999">
          <cell r="B999">
            <v>40315</v>
          </cell>
          <cell r="C999" t="str">
            <v>Formas curvas de madeira sem reutilização</v>
          </cell>
          <cell r="D999" t="str">
            <v>M2</v>
          </cell>
          <cell r="E999" t="str">
            <v>260,65</v>
          </cell>
          <cell r="F999">
            <v>193.07407407407405</v>
          </cell>
        </row>
        <row r="1000">
          <cell r="B1000">
            <v>40314</v>
          </cell>
          <cell r="C1000" t="str">
            <v>Formas planas de madeira com 05 (cinco) utilizações (guarda-corpo de pontes)</v>
          </cell>
          <cell r="D1000" t="str">
            <v>M2</v>
          </cell>
          <cell r="E1000" t="str">
            <v>94,72</v>
          </cell>
          <cell r="F1000">
            <v>70.162962962962951</v>
          </cell>
        </row>
        <row r="1001">
          <cell r="B1001">
            <v>40321</v>
          </cell>
          <cell r="C1001" t="str">
            <v>Formas planas de madeirit meso e superestrutura com 1 reaproveitamento esp. -&gt; 14 mm</v>
          </cell>
          <cell r="D1001" t="str">
            <v>M2</v>
          </cell>
          <cell r="E1001" t="str">
            <v>66,12</v>
          </cell>
          <cell r="F1001">
            <v>48.977777777777781</v>
          </cell>
        </row>
        <row r="1002">
          <cell r="B1002">
            <v>40323</v>
          </cell>
          <cell r="C1002" t="str">
            <v>Formas planas de madeirit meso e superestrutura com 1 reaproveitamento esp. -&gt; 17 mm</v>
          </cell>
          <cell r="D1002" t="str">
            <v>M2</v>
          </cell>
          <cell r="E1002" t="str">
            <v>69,05</v>
          </cell>
          <cell r="F1002">
            <v>51.148148148148145</v>
          </cell>
        </row>
        <row r="1003">
          <cell r="B1003">
            <v>40324</v>
          </cell>
          <cell r="C1003" t="str">
            <v>Formas planas de madeirit meso e superestrutura com 2 reaproveitamentos esp. -&gt; 17 mm</v>
          </cell>
          <cell r="D1003" t="str">
            <v>M2</v>
          </cell>
          <cell r="E1003" t="str">
            <v>60,35</v>
          </cell>
          <cell r="F1003">
            <v>44.703703703703702</v>
          </cell>
        </row>
        <row r="1004">
          <cell r="B1004">
            <v>40325</v>
          </cell>
          <cell r="C1004" t="str">
            <v>Formas planas de madeirit meso e superestrutura com 4 reaproveitamentos esp. -&gt; 17 mm</v>
          </cell>
          <cell r="D1004" t="str">
            <v>M2</v>
          </cell>
          <cell r="E1004" t="str">
            <v>52,74</v>
          </cell>
          <cell r="F1004">
            <v>39.066666666666663</v>
          </cell>
        </row>
        <row r="1005">
          <cell r="B1005">
            <v>40319</v>
          </cell>
          <cell r="C1005" t="str">
            <v>Formas planas de madeirit meso e superestrutura sem reaproveitamento esp. -&gt; 10 mm</v>
          </cell>
          <cell r="D1005" t="str">
            <v>M2</v>
          </cell>
          <cell r="E1005" t="str">
            <v>85,25</v>
          </cell>
          <cell r="F1005">
            <v>63.148148148148145</v>
          </cell>
        </row>
        <row r="1006">
          <cell r="B1006">
            <v>40320</v>
          </cell>
          <cell r="C1006" t="str">
            <v>Formas planas de madeirit meso e superestrutura sem reaproveitamento esp. -&gt; 14 mm</v>
          </cell>
          <cell r="D1006" t="str">
            <v>M2</v>
          </cell>
          <cell r="E1006" t="str">
            <v>91,89</v>
          </cell>
          <cell r="F1006">
            <v>68.066666666666663</v>
          </cell>
        </row>
        <row r="1007">
          <cell r="B1007">
            <v>40322</v>
          </cell>
          <cell r="C1007" t="str">
            <v>Formas planas de madeirit meso e superestrutura sem reaproveitamento esp. -&gt; 17 mm</v>
          </cell>
          <cell r="D1007" t="str">
            <v>M2</v>
          </cell>
          <cell r="E1007" t="str">
            <v>96,83</v>
          </cell>
          <cell r="F1007">
            <v>71.725925925925921</v>
          </cell>
        </row>
        <row r="1008">
          <cell r="B1008">
            <v>40342</v>
          </cell>
          <cell r="C1008" t="str">
            <v>Furação, fornecimento e fixação de grampos diam.16 mm com resina epoxi
(prof. 50 cm)</v>
          </cell>
          <cell r="D1008" t="str">
            <v>Ud</v>
          </cell>
          <cell r="E1008" t="str">
            <v>30,42</v>
          </cell>
          <cell r="F1008">
            <v>22.533333333333331</v>
          </cell>
        </row>
        <row r="1009">
          <cell r="B1009">
            <v>40338</v>
          </cell>
          <cell r="C1009" t="str">
            <v>Furação, fornecimento e fixação de grampos 10 mm com resina epoxi</v>
          </cell>
          <cell r="D1009" t="str">
            <v>Ud</v>
          </cell>
          <cell r="E1009" t="str">
            <v>24,59</v>
          </cell>
          <cell r="F1009">
            <v>18.214814814814815</v>
          </cell>
        </row>
        <row r="1010">
          <cell r="B1010">
            <v>40341</v>
          </cell>
          <cell r="C1010" t="str">
            <v>Furação, fornecimento e fixação de grampos 12,5 mm com resina epoxi em vigas pré-moldadas</v>
          </cell>
          <cell r="D1010" t="str">
            <v>Ud</v>
          </cell>
          <cell r="E1010" t="str">
            <v>6,49</v>
          </cell>
          <cell r="F1010">
            <v>4.8074074074074069</v>
          </cell>
        </row>
        <row r="1011">
          <cell r="B1011">
            <v>40416</v>
          </cell>
          <cell r="C1011" t="str">
            <v>Guarda corpo em toras de eucalipto conf. projeto</v>
          </cell>
          <cell r="D1011" t="str">
            <v>M</v>
          </cell>
          <cell r="E1011" t="str">
            <v>202,64</v>
          </cell>
          <cell r="F1011">
            <v>150.10370370370367</v>
          </cell>
        </row>
        <row r="1012">
          <cell r="B1012">
            <v>40389</v>
          </cell>
          <cell r="C1012" t="str">
            <v>Guarda corpo metálico</v>
          </cell>
          <cell r="D1012" t="str">
            <v>M</v>
          </cell>
          <cell r="E1012" t="str">
            <v>56,91</v>
          </cell>
          <cell r="F1012">
            <v>42.155555555555551</v>
          </cell>
        </row>
        <row r="1013">
          <cell r="B1013">
            <v>40388</v>
          </cell>
          <cell r="C1013" t="str">
            <v>Guarda corpo padrão (tipo DNIT)</v>
          </cell>
          <cell r="D1013" t="str">
            <v>M</v>
          </cell>
          <cell r="E1013" t="str">
            <v>225,15</v>
          </cell>
          <cell r="F1013">
            <v>166.77777777777777</v>
          </cell>
        </row>
        <row r="1014">
          <cell r="B1014">
            <v>41232</v>
          </cell>
          <cell r="C1014" t="str">
            <v>Hidrojateamento de superfícies de concreto</v>
          </cell>
          <cell r="D1014" t="str">
            <v>M2</v>
          </cell>
          <cell r="E1014" t="str">
            <v>9,70</v>
          </cell>
          <cell r="F1014">
            <v>7.1851851851851842</v>
          </cell>
        </row>
        <row r="1015">
          <cell r="B1015">
            <v>40402</v>
          </cell>
          <cell r="C1015" t="str">
            <v>Hidrojateamento de superfícies metálicas</v>
          </cell>
          <cell r="D1015" t="str">
            <v>M2</v>
          </cell>
          <cell r="E1015" t="str">
            <v>10,63</v>
          </cell>
          <cell r="F1015">
            <v>7.8740740740740742</v>
          </cell>
        </row>
        <row r="1016">
          <cell r="B1016">
            <v>41033</v>
          </cell>
          <cell r="C1016" t="str">
            <v>Injeção de calda de cimento para chumbamento de tirantes</v>
          </cell>
          <cell r="D1016" t="str">
            <v>SC</v>
          </cell>
          <cell r="E1016" t="str">
            <v>45,27</v>
          </cell>
          <cell r="F1016">
            <v>33.533333333333331</v>
          </cell>
        </row>
        <row r="1017">
          <cell r="B1017">
            <v>41233</v>
          </cell>
          <cell r="C1017" t="str">
            <v>Injeção de epoxi em fissuras, inclusive preparo e montagem de bicos de injeção</v>
          </cell>
          <cell r="D1017" t="str">
            <v>kg</v>
          </cell>
          <cell r="E1017" t="str">
            <v>503,33</v>
          </cell>
          <cell r="F1017">
            <v>372.83703703703702</v>
          </cell>
        </row>
        <row r="1018">
          <cell r="B1018">
            <v>40386</v>
          </cell>
          <cell r="C1018" t="str">
            <v>Junta de cantoneira L de 4" x 4" x 3/8"</v>
          </cell>
          <cell r="D1018" t="str">
            <v>M</v>
          </cell>
          <cell r="E1018" t="str">
            <v>119,79</v>
          </cell>
          <cell r="F1018">
            <v>88.733333333333334</v>
          </cell>
        </row>
        <row r="1019">
          <cell r="B1019">
            <v>41199</v>
          </cell>
          <cell r="C1019" t="str">
            <v>Junta de dilatação elástica pré-moldada para concreto</v>
          </cell>
          <cell r="D1019" t="str">
            <v>M</v>
          </cell>
          <cell r="E1019" t="str">
            <v>67,05</v>
          </cell>
          <cell r="F1019">
            <v>49.666666666666664</v>
          </cell>
        </row>
        <row r="1020">
          <cell r="B1020">
            <v>42529</v>
          </cell>
          <cell r="C1020" t="str">
            <v>Junta de dilatação JEENE mod. JJ-2540 W (construção)</v>
          </cell>
          <cell r="D1020" t="str">
            <v>M</v>
          </cell>
          <cell r="E1020" t="str">
            <v>746,19</v>
          </cell>
          <cell r="F1020">
            <v>552.73333333333335</v>
          </cell>
        </row>
        <row r="1021">
          <cell r="B1021">
            <v>40384</v>
          </cell>
          <cell r="C1021" t="str">
            <v>Junta de dilatação JEENE mod. JJ-5070 W (construção)</v>
          </cell>
          <cell r="D1021" t="str">
            <v>M</v>
          </cell>
          <cell r="E1021" t="str">
            <v>1.087,06</v>
          </cell>
          <cell r="F1021">
            <v>805.22962962962958</v>
          </cell>
        </row>
        <row r="1022">
          <cell r="B1022">
            <v>40385</v>
          </cell>
          <cell r="C1022" t="str">
            <v>Junta de dilatação JEENE mod. JJ-5070 W (substituição)</v>
          </cell>
          <cell r="D1022" t="str">
            <v>M</v>
          </cell>
          <cell r="E1022" t="str">
            <v>1.319,15</v>
          </cell>
          <cell r="F1022">
            <v>977.14814814814815</v>
          </cell>
        </row>
        <row r="1023">
          <cell r="B1023">
            <v>40393</v>
          </cell>
          <cell r="C1023" t="str">
            <v>Perfuração de concreto</v>
          </cell>
          <cell r="D1023" t="str">
            <v>M</v>
          </cell>
          <cell r="E1023" t="str">
            <v>14,76</v>
          </cell>
          <cell r="F1023">
            <v>10.933333333333332</v>
          </cell>
        </row>
        <row r="1024">
          <cell r="B1024">
            <v>40394</v>
          </cell>
          <cell r="C1024" t="str">
            <v>Perfuração de rocha para fixação de chumbadores</v>
          </cell>
          <cell r="D1024" t="str">
            <v>M</v>
          </cell>
          <cell r="E1024" t="str">
            <v>17,98</v>
          </cell>
          <cell r="F1024">
            <v>13.318518518518518</v>
          </cell>
        </row>
        <row r="1025">
          <cell r="B1025">
            <v>40390</v>
          </cell>
          <cell r="C1025" t="str">
            <v>Pintura a cal em pontes (2 demãos)</v>
          </cell>
          <cell r="D1025" t="str">
            <v>M2</v>
          </cell>
          <cell r="E1025" t="str">
            <v>3,56</v>
          </cell>
          <cell r="F1025">
            <v>2.6370370370370368</v>
          </cell>
        </row>
        <row r="1026">
          <cell r="B1026">
            <v>42256</v>
          </cell>
          <cell r="C1026" t="str">
            <v>Ponte provisoria para movimentação de equipamentos de execução de fundação composta de passadiço de madeira sobre estacas de madeira</v>
          </cell>
          <cell r="D1026" t="str">
            <v>M2</v>
          </cell>
          <cell r="E1026" t="str">
            <v>2.857,78</v>
          </cell>
          <cell r="F1026">
            <v>2116.8740740740741</v>
          </cell>
        </row>
        <row r="1027">
          <cell r="B1027">
            <v>40400</v>
          </cell>
          <cell r="C1027" t="str">
            <v>Preparo e colocação de 12 cordoalhas de 1/2" (Aço CP-190 RB) nas formas, inclusive injeção de nata de cimento</v>
          </cell>
          <cell r="D1027" t="str">
            <v>kg</v>
          </cell>
          <cell r="E1027" t="str">
            <v>11,70</v>
          </cell>
          <cell r="F1027">
            <v>8.6666666666666661</v>
          </cell>
        </row>
        <row r="1028">
          <cell r="B1028">
            <v>41201</v>
          </cell>
          <cell r="C1028" t="str">
            <v>Recuperação estrutural com uso de argamassa polimérica (espessura média-&gt;3,5cm)</v>
          </cell>
          <cell r="D1028" t="str">
            <v>M2</v>
          </cell>
          <cell r="E1028" t="str">
            <v>409,14</v>
          </cell>
          <cell r="F1028">
            <v>303.06666666666666</v>
          </cell>
        </row>
        <row r="1029">
          <cell r="B1029">
            <v>41035</v>
          </cell>
          <cell r="C1029" t="str">
            <v>Tirante de Aço CA-50, diâmetro de 25mm (1"), para comprimentos até 6m</v>
          </cell>
          <cell r="D1029" t="str">
            <v>M</v>
          </cell>
          <cell r="E1029" t="str">
            <v>108,89</v>
          </cell>
          <cell r="F1029">
            <v>80.659259259259258</v>
          </cell>
        </row>
        <row r="1030">
          <cell r="B1030">
            <v>41263</v>
          </cell>
          <cell r="C1030" t="str">
            <v>Tirante de aço Rocsolo ou similar, diâmetro 29,3mm, incluindo fornecimento da barra e da bainha proteção anticorrosiva, preparo e colocação no furo</v>
          </cell>
          <cell r="D1030" t="str">
            <v>M</v>
          </cell>
          <cell r="E1030" t="str">
            <v>145,28</v>
          </cell>
          <cell r="F1030">
            <v>107.61481481481481</v>
          </cell>
        </row>
        <row r="1031">
          <cell r="B1031">
            <v>41089</v>
          </cell>
          <cell r="C1031" t="str">
            <v>Tirante de aço ST 50/55, para carga trab. até 22 t, diam.32mm, incluindo fornecimento da bainha proteção anticorrosiva, preparo e colocação no furo.</v>
          </cell>
          <cell r="D1031" t="str">
            <v>M</v>
          </cell>
          <cell r="E1031" t="str">
            <v>142,29</v>
          </cell>
          <cell r="F1031">
            <v>105.39999999999999</v>
          </cell>
        </row>
        <row r="1032">
          <cell r="B1032">
            <v>41039</v>
          </cell>
          <cell r="C1032" t="str">
            <v>Tirante de aço ST 85/105, incluindo fornecimento da barr e da bainha proteção anticorrosiva, preparo e colocação no furo</v>
          </cell>
          <cell r="D1032" t="str">
            <v>M</v>
          </cell>
          <cell r="E1032" t="str">
            <v>194,75</v>
          </cell>
          <cell r="F1032">
            <v>144.25925925925924</v>
          </cell>
        </row>
        <row r="1033">
          <cell r="B1033">
            <v>41030</v>
          </cell>
          <cell r="C1033" t="str">
            <v>Tirante protendido em Aço GEWI 50/55 ou similar, diâmetro de 32mm</v>
          </cell>
          <cell r="D1033" t="str">
            <v>M</v>
          </cell>
          <cell r="E1033" t="str">
            <v>116,45</v>
          </cell>
          <cell r="F1033">
            <v>86.259259259259252</v>
          </cell>
        </row>
        <row r="1034">
          <cell r="B1034">
            <v>42509</v>
          </cell>
          <cell r="C1034" t="str">
            <v>Adensamento de material em bota-fora em Vias Urbanas</v>
          </cell>
          <cell r="D1034" t="str">
            <v>M3</v>
          </cell>
          <cell r="E1034" t="str">
            <v>2,55</v>
          </cell>
          <cell r="F1034">
            <v>1.8888888888888886</v>
          </cell>
        </row>
        <row r="1035">
          <cell r="B1035">
            <v>42510</v>
          </cell>
          <cell r="C1035" t="str">
            <v>Aquisição de solo de jazida em Vias Urbanas</v>
          </cell>
          <cell r="D1035" t="str">
            <v>M3</v>
          </cell>
          <cell r="E1035" t="str">
            <v>2,11</v>
          </cell>
          <cell r="F1035">
            <v>1.5629629629629627</v>
          </cell>
        </row>
        <row r="1036">
          <cell r="B1036">
            <v>41073</v>
          </cell>
          <cell r="C1036" t="str">
            <v>Aquisição, escavação e carga de argila (barreiras comerciais urbanas)</v>
          </cell>
          <cell r="D1036" t="str">
            <v>M3</v>
          </cell>
          <cell r="E1036" t="str">
            <v>5,75</v>
          </cell>
          <cell r="F1036">
            <v>4.2592592592592586</v>
          </cell>
        </row>
        <row r="1037">
          <cell r="B1037">
            <v>42512</v>
          </cell>
          <cell r="C1037" t="str">
            <v>Carga de material de 1ª categoria em Vias Urbanas</v>
          </cell>
          <cell r="D1037" t="str">
            <v>M3</v>
          </cell>
          <cell r="E1037" t="str">
            <v>2,91</v>
          </cell>
          <cell r="F1037">
            <v>2.1555555555555554</v>
          </cell>
        </row>
        <row r="1038">
          <cell r="B1038">
            <v>42513</v>
          </cell>
          <cell r="C1038" t="str">
            <v>Carga de material de 2ª categoria (solo, areia, brita, excl. rocha escavada)
em Vias Urbanas</v>
          </cell>
          <cell r="D1038" t="str">
            <v>M3</v>
          </cell>
          <cell r="E1038" t="str">
            <v>3,79</v>
          </cell>
          <cell r="F1038">
            <v>2.8074074074074074</v>
          </cell>
        </row>
        <row r="1039">
          <cell r="B1039">
            <v>42514</v>
          </cell>
          <cell r="C1039" t="str">
            <v>Carga de material de 3ª categoria (rocha) em Vias Urbanas</v>
          </cell>
          <cell r="D1039" t="str">
            <v>M3</v>
          </cell>
          <cell r="E1039" t="str">
            <v>5,73</v>
          </cell>
          <cell r="F1039">
            <v>4.2444444444444445</v>
          </cell>
        </row>
        <row r="1040">
          <cell r="B1040">
            <v>42516</v>
          </cell>
          <cell r="C1040" t="str">
            <v>Compactação de aterros 95% PN em Vias Urbanas</v>
          </cell>
          <cell r="D1040" t="str">
            <v>M3</v>
          </cell>
          <cell r="E1040" t="str">
            <v>3,83</v>
          </cell>
          <cell r="F1040">
            <v>2.837037037037037</v>
          </cell>
        </row>
        <row r="1041">
          <cell r="B1041">
            <v>42515</v>
          </cell>
          <cell r="C1041" t="str">
            <v>Compactação de aterros 100% PN em Vias Urbanas</v>
          </cell>
          <cell r="D1041" t="str">
            <v>M3</v>
          </cell>
          <cell r="E1041" t="str">
            <v>4,67</v>
          </cell>
          <cell r="F1041">
            <v>3.4592592592592588</v>
          </cell>
        </row>
        <row r="1042">
          <cell r="B1042">
            <v>42520</v>
          </cell>
          <cell r="C1042" t="str">
            <v>Desmonte de rocha em Vias Urbanas</v>
          </cell>
          <cell r="D1042" t="str">
            <v>M3</v>
          </cell>
          <cell r="E1042" t="str">
            <v>40,31</v>
          </cell>
          <cell r="F1042">
            <v>29.859259259259257</v>
          </cell>
        </row>
        <row r="1043">
          <cell r="B1043">
            <v>42523</v>
          </cell>
          <cell r="C1043" t="str">
            <v>Escalonamento de taludes com escavadeira em Vias Urbanas</v>
          </cell>
          <cell r="D1043" t="str">
            <v>M3</v>
          </cell>
          <cell r="E1043" t="str">
            <v>7,58</v>
          </cell>
          <cell r="F1043">
            <v>5.6148148148148147</v>
          </cell>
        </row>
        <row r="1044">
          <cell r="B1044">
            <v>42525</v>
          </cell>
          <cell r="C1044" t="str">
            <v>Escavação a fogo em material de 3ª categoria, rocha viva, a céu aberto, perfuração a ar comprimido em Vias Urbanas</v>
          </cell>
          <cell r="D1044" t="str">
            <v>M3</v>
          </cell>
          <cell r="E1044" t="str">
            <v>57,25</v>
          </cell>
          <cell r="F1044">
            <v>42.407407407407405</v>
          </cell>
        </row>
        <row r="1045">
          <cell r="B1045">
            <v>42576</v>
          </cell>
          <cell r="C1045" t="str">
            <v>Escavação, carga e transporte de material de 3ª categoria (fogo controlado)
em Vias Urbanas</v>
          </cell>
          <cell r="D1045" t="str">
            <v>M3</v>
          </cell>
          <cell r="E1045" t="str">
            <v>107,56</v>
          </cell>
          <cell r="F1045">
            <v>79.67407407407407</v>
          </cell>
        </row>
        <row r="1046">
          <cell r="B1046">
            <v>42577</v>
          </cell>
          <cell r="C1046" t="str">
            <v>Escavação e carga de material de barreira (remoção) em Vias Urbanas</v>
          </cell>
          <cell r="D1046" t="str">
            <v>M3</v>
          </cell>
          <cell r="E1046" t="str">
            <v>7,43</v>
          </cell>
          <cell r="F1046">
            <v>5.5037037037037031</v>
          </cell>
        </row>
        <row r="1047">
          <cell r="B1047">
            <v>42578</v>
          </cell>
          <cell r="C1047" t="str">
            <v>Escavação e carga de material de 1ª categoria com escavadeira em Vias
Urbanas</v>
          </cell>
          <cell r="D1047" t="str">
            <v>M3</v>
          </cell>
          <cell r="E1047" t="str">
            <v>2,26</v>
          </cell>
          <cell r="F1047">
            <v>1.6740740740740738</v>
          </cell>
        </row>
        <row r="1048">
          <cell r="B1048">
            <v>42580</v>
          </cell>
          <cell r="C1048" t="str">
            <v>Escavação e carga de material de 2ª categoria com escavadeira em Vias
Urbanas</v>
          </cell>
          <cell r="D1048" t="str">
            <v>M3</v>
          </cell>
          <cell r="E1048" t="str">
            <v>3,34</v>
          </cell>
          <cell r="F1048">
            <v>2.4740740740740739</v>
          </cell>
        </row>
        <row r="1049">
          <cell r="B1049">
            <v>42582</v>
          </cell>
          <cell r="C1049" t="str">
            <v>Escavação e carga de material de 3ª categoria (H bancada &gt;1,0 m) em Vias
Urbanas</v>
          </cell>
          <cell r="D1049" t="str">
            <v>M3</v>
          </cell>
          <cell r="E1049" t="str">
            <v>40,02</v>
          </cell>
          <cell r="F1049">
            <v>29.644444444444446</v>
          </cell>
        </row>
        <row r="1050">
          <cell r="B1050">
            <v>42586</v>
          </cell>
          <cell r="C1050" t="str">
            <v>Fragmentação de rocha (fogacheamento) em Vias Urbanas</v>
          </cell>
          <cell r="D1050" t="str">
            <v>M3</v>
          </cell>
          <cell r="E1050" t="str">
            <v>70,94</v>
          </cell>
          <cell r="F1050">
            <v>52.548148148148144</v>
          </cell>
        </row>
        <row r="1051">
          <cell r="B1051">
            <v>42587</v>
          </cell>
          <cell r="C1051" t="str">
            <v>Limpeza de acostamento em Vias Urbanas</v>
          </cell>
          <cell r="D1051" t="str">
            <v>M2</v>
          </cell>
          <cell r="E1051" t="str">
            <v>0,67</v>
          </cell>
          <cell r="F1051">
            <v>0.49629629629629629</v>
          </cell>
        </row>
        <row r="1052">
          <cell r="B1052">
            <v>42590</v>
          </cell>
          <cell r="C1052" t="str">
            <v>Limpeza e desmatamento em área alagada (pântano) com ferr. man., incl. moto serra em Vias Urbanas</v>
          </cell>
          <cell r="D1052" t="str">
            <v>M2</v>
          </cell>
          <cell r="E1052" t="str">
            <v>8,54</v>
          </cell>
          <cell r="F1052">
            <v>6.3259259259259251</v>
          </cell>
        </row>
        <row r="1053">
          <cell r="B1053">
            <v>42591</v>
          </cell>
          <cell r="C1053" t="str">
            <v>Pré-fissuramento de taludes de rocha em Vias Urbanas</v>
          </cell>
          <cell r="D1053" t="str">
            <v>M2</v>
          </cell>
          <cell r="E1053" t="str">
            <v>30,10</v>
          </cell>
          <cell r="F1053">
            <v>22.296296296296298</v>
          </cell>
        </row>
        <row r="1054">
          <cell r="B1054">
            <v>42592</v>
          </cell>
          <cell r="C1054" t="str">
            <v>Recomposição vegetal de jazidas, empréstimos e bota-fora em Vias Urbanas</v>
          </cell>
          <cell r="D1054" t="str">
            <v>M2</v>
          </cell>
          <cell r="E1054" t="str">
            <v>13,41</v>
          </cell>
          <cell r="F1054">
            <v>9.9333333333333336</v>
          </cell>
        </row>
        <row r="1055">
          <cell r="B1055">
            <v>42593</v>
          </cell>
          <cell r="C1055" t="str">
            <v>Remoção de solos moles, incluindo carregamento mecânico com escavadeira hidráulica em Vias Urbanas</v>
          </cell>
          <cell r="D1055" t="str">
            <v>M3</v>
          </cell>
          <cell r="E1055" t="str">
            <v>25,32</v>
          </cell>
          <cell r="F1055">
            <v>18.755555555555553</v>
          </cell>
        </row>
        <row r="1056">
          <cell r="B1056">
            <v>42596</v>
          </cell>
          <cell r="C1056" t="str">
            <v>Transporte horizontal com trator de lâmina de material de 1ª cat. DMTaté
50m em Vias Urbanas</v>
          </cell>
          <cell r="D1056" t="str">
            <v>M3</v>
          </cell>
          <cell r="E1056" t="str">
            <v>5,22</v>
          </cell>
          <cell r="F1056">
            <v>3.8666666666666663</v>
          </cell>
        </row>
        <row r="1057">
          <cell r="B1057">
            <v>42483</v>
          </cell>
          <cell r="C1057" t="str">
            <v>Base de brita graduada, inclusive fornecimento, exclusive transporte da brita em Vias Urbanas</v>
          </cell>
          <cell r="D1057" t="str">
            <v>M3</v>
          </cell>
          <cell r="E1057" t="str">
            <v>85,79</v>
          </cell>
          <cell r="F1057">
            <v>63.548148148148151</v>
          </cell>
        </row>
        <row r="1058">
          <cell r="B1058">
            <v>42695</v>
          </cell>
          <cell r="C1058" t="str">
            <v>Base de brita 1, inclusive fornecimento, exclusive transporte da brita em Vias
Urbanas</v>
          </cell>
          <cell r="D1058" t="str">
            <v>M3</v>
          </cell>
          <cell r="E1058" t="str">
            <v>103,42</v>
          </cell>
          <cell r="F1058">
            <v>76.607407407407408</v>
          </cell>
        </row>
        <row r="1059">
          <cell r="B1059">
            <v>42481</v>
          </cell>
          <cell r="C1059" t="str">
            <v>Base de solo brita, 50% em peso, inclusive fornecimento, exclusive transporte da brita em Vias Urbanas</v>
          </cell>
          <cell r="D1059" t="str">
            <v>M3</v>
          </cell>
          <cell r="E1059" t="str">
            <v>61,61</v>
          </cell>
          <cell r="F1059">
            <v>45.637037037037032</v>
          </cell>
        </row>
        <row r="1060">
          <cell r="B1060">
            <v>42491</v>
          </cell>
          <cell r="C1060" t="str">
            <v>CBUQ (camada pronta - binder) inclusive fornecimento e transporte comercial do CAP, exclusive transporte da massa em Vias Urbanas</v>
          </cell>
          <cell r="D1060" t="str">
            <v>t</v>
          </cell>
          <cell r="E1060" t="str">
            <v>214,79</v>
          </cell>
          <cell r="F1060">
            <v>159.1037037037037</v>
          </cell>
        </row>
        <row r="1061">
          <cell r="B1061">
            <v>42492</v>
          </cell>
          <cell r="C1061" t="str">
            <v>CBUQ (camada pronta - capa) inclusive fornecimento e transporte comercial do CAP, exclusive transporte da massa em Vias Urbanas</v>
          </cell>
          <cell r="D1061" t="str">
            <v>t</v>
          </cell>
          <cell r="E1061" t="str">
            <v>227,50</v>
          </cell>
          <cell r="F1061">
            <v>168.5185185185185</v>
          </cell>
        </row>
        <row r="1062">
          <cell r="B1062">
            <v>42508</v>
          </cell>
          <cell r="C1062" t="str">
            <v>CBUQ (massa asfáltica) inclusive fornecimento e transporte comercial do
CAP, em Vias Urbanas</v>
          </cell>
          <cell r="D1062" t="str">
            <v>t</v>
          </cell>
          <cell r="E1062" t="str">
            <v>207,19</v>
          </cell>
          <cell r="F1062">
            <v>153.47407407407405</v>
          </cell>
        </row>
        <row r="1063">
          <cell r="B1063">
            <v>42496</v>
          </cell>
          <cell r="C1063" t="str">
            <v>Demolição e remoção de pavimento asfáltico em Vias Urbanas</v>
          </cell>
          <cell r="D1063" t="str">
            <v>M2</v>
          </cell>
          <cell r="E1063" t="str">
            <v>2,98</v>
          </cell>
          <cell r="F1063">
            <v>2.2074074074074073</v>
          </cell>
        </row>
        <row r="1064">
          <cell r="B1064">
            <v>41133</v>
          </cell>
          <cell r="C1064" t="str">
            <v>Fresagem de pavimento asfáltico a frio, esp. até 15cm, exclusive transporte de materiais, em Vias Urbanas</v>
          </cell>
          <cell r="D1064" t="str">
            <v>M2</v>
          </cell>
          <cell r="E1064" t="str">
            <v>9,36</v>
          </cell>
          <cell r="F1064">
            <v>6.9333333333333327</v>
          </cell>
        </row>
        <row r="1065">
          <cell r="B1065">
            <v>42479</v>
          </cell>
          <cell r="C1065" t="str">
            <v>Fresagem de pavimento asfáltico a frio, esp-&gt;5cm, exclusive transporte de materiais em Vias Urbanas</v>
          </cell>
          <cell r="D1065" t="str">
            <v>M2</v>
          </cell>
          <cell r="E1065" t="str">
            <v>6,64</v>
          </cell>
          <cell r="F1065">
            <v>4.9185185185185176</v>
          </cell>
        </row>
        <row r="1066">
          <cell r="B1066">
            <v>42484</v>
          </cell>
          <cell r="C1066" t="str">
            <v>Imprimação inclusive fornecimento e transporte comercial do material betuminoso em Vias Urbanas</v>
          </cell>
          <cell r="D1066" t="str">
            <v>M2</v>
          </cell>
          <cell r="E1066" t="str">
            <v>3,98</v>
          </cell>
          <cell r="F1066">
            <v>2.9481481481481477</v>
          </cell>
        </row>
        <row r="1067">
          <cell r="B1067">
            <v>42497</v>
          </cell>
          <cell r="C1067" t="str">
            <v>Micro revestimento asfáltico à frio inclusive fornecimento e transporte comercial do material betuminoso, em Vias Urbanas</v>
          </cell>
          <cell r="D1067" t="str">
            <v>M2</v>
          </cell>
          <cell r="E1067" t="str">
            <v>9,70</v>
          </cell>
          <cell r="F1067">
            <v>7.1851851851851842</v>
          </cell>
        </row>
        <row r="1068">
          <cell r="B1068">
            <v>42493</v>
          </cell>
          <cell r="C1068" t="str">
            <v>Obturação de buracos c/ CBUQ inclusive fornecimento e transporte comercial dos materiais betuminosos em  Vias Urbanas</v>
          </cell>
          <cell r="D1068" t="str">
            <v>M2</v>
          </cell>
          <cell r="E1068" t="str">
            <v>61,29</v>
          </cell>
          <cell r="F1068">
            <v>45.4</v>
          </cell>
        </row>
        <row r="1069">
          <cell r="B1069">
            <v>42494</v>
          </cell>
          <cell r="C1069" t="str">
            <v>Obturação de buracos c/ CBUQ inclusive fornecimento e transporte dos materiais betuminosos em Vias Urbanas</v>
          </cell>
          <cell r="D1069" t="str">
            <v>t</v>
          </cell>
          <cell r="E1069" t="str">
            <v>319,01</v>
          </cell>
          <cell r="F1069">
            <v>236.30370370370369</v>
          </cell>
        </row>
        <row r="1070">
          <cell r="B1070">
            <v>42498</v>
          </cell>
          <cell r="C1070" t="str">
            <v>Pavimentação com blocos de concreto (35 MPa), esp.-&gt;06cm, sobre colchão areia esp.-&gt;5cm, inclusive fornecim. e transporte  blocos e areia,  Vias Urbanas</v>
          </cell>
          <cell r="D1070" t="str">
            <v>M2</v>
          </cell>
          <cell r="E1070" t="str">
            <v>80,86</v>
          </cell>
          <cell r="F1070">
            <v>59.896296296296292</v>
          </cell>
        </row>
        <row r="1071">
          <cell r="B1071">
            <v>42499</v>
          </cell>
          <cell r="C1071" t="str">
            <v>Pavimentação com blocos de concreto (35 MPa), esp.-&gt;08cm, sobre colchão de areia 5cm, inclusive fornecim. e transporte blocos e areia, em Vias Urbanas</v>
          </cell>
          <cell r="D1071" t="str">
            <v>M2</v>
          </cell>
          <cell r="E1071" t="str">
            <v>89,32</v>
          </cell>
          <cell r="F1071">
            <v>66.162962962962951</v>
          </cell>
        </row>
        <row r="1072">
          <cell r="B1072">
            <v>42500</v>
          </cell>
          <cell r="C1072" t="str">
            <v>Pavimentação com blocos de concreto (35 MPa), esp.-&gt;10cm, sobre colchão de areia esp.-&gt;5cm, inclusive fornecim.e transporte  blocos e areia,Vias Urbanas</v>
          </cell>
          <cell r="D1072" t="str">
            <v>M2</v>
          </cell>
          <cell r="E1072" t="str">
            <v>105,03</v>
          </cell>
          <cell r="F1072">
            <v>77.8</v>
          </cell>
        </row>
        <row r="1073">
          <cell r="B1073">
            <v>42501</v>
          </cell>
          <cell r="C1073" t="str">
            <v>Pavimentação com paralelepípedo, colchão areia 5cm, inclusive fornecimento e transporte do paralelepípedo e areia, em Vias Urbanas</v>
          </cell>
          <cell r="D1073" t="str">
            <v>M2</v>
          </cell>
          <cell r="E1073" t="str">
            <v>72,26</v>
          </cell>
          <cell r="F1073">
            <v>53.525925925925925</v>
          </cell>
        </row>
        <row r="1074">
          <cell r="B1074">
            <v>42502</v>
          </cell>
          <cell r="C1074" t="str">
            <v>Pavimentação com paralelepípedo sobre colchão pó de pedra esp.-&gt;5cm, inclusive fornecimento e transporte do paralelepípedo e pó de pedra,  Vias Urbanas</v>
          </cell>
          <cell r="D1074" t="str">
            <v>M2</v>
          </cell>
          <cell r="E1074" t="str">
            <v>71,42</v>
          </cell>
          <cell r="F1074">
            <v>52.903703703703698</v>
          </cell>
        </row>
        <row r="1075">
          <cell r="B1075">
            <v>42503</v>
          </cell>
          <cell r="C1075" t="str">
            <v>Pavimentação com pedra portuguesa, inclusive fornecimento e transporte do cimento, areia e pedra portuguesa em Vias Urbanas</v>
          </cell>
          <cell r="D1075" t="str">
            <v>M2</v>
          </cell>
          <cell r="E1075" t="str">
            <v>114,92</v>
          </cell>
          <cell r="F1075">
            <v>85.125925925925927</v>
          </cell>
        </row>
        <row r="1076">
          <cell r="B1076">
            <v>42485</v>
          </cell>
          <cell r="C1076" t="str">
            <v>Pintura de ligação inclusive fornecimento e transporte comercial do material betuminoso em Vias Urbanas</v>
          </cell>
          <cell r="D1076" t="str">
            <v>M2</v>
          </cell>
          <cell r="E1076" t="str">
            <v>1,80</v>
          </cell>
          <cell r="F1076">
            <v>1.3333333333333333</v>
          </cell>
        </row>
        <row r="1077">
          <cell r="B1077">
            <v>42478</v>
          </cell>
          <cell r="C1077" t="str">
            <v>Regularização e compactação do sub-leito (100% P.N.) H-&gt;0,15m em Vias
Urbanas</v>
          </cell>
          <cell r="D1077" t="str">
            <v>M2</v>
          </cell>
          <cell r="E1077" t="str">
            <v>2,87</v>
          </cell>
          <cell r="F1077">
            <v>2.1259259259259258</v>
          </cell>
        </row>
        <row r="1078">
          <cell r="B1078">
            <v>42477</v>
          </cell>
          <cell r="C1078" t="str">
            <v>Regularização e compactação do sub-leito (100% P.N.) H-&gt;0,20m Vias
Urbanas</v>
          </cell>
          <cell r="D1078" t="str">
            <v>M2</v>
          </cell>
          <cell r="E1078" t="str">
            <v>3,80</v>
          </cell>
          <cell r="F1078">
            <v>2.8148148148148144</v>
          </cell>
        </row>
        <row r="1079">
          <cell r="B1079">
            <v>42495</v>
          </cell>
          <cell r="C1079" t="str">
            <v>Remoção de capa asfáltica em TSS, TSD, ou TST exclusive transporte em
Vias Urbanas</v>
          </cell>
          <cell r="D1079" t="str">
            <v>M2</v>
          </cell>
          <cell r="E1079" t="str">
            <v>0,98</v>
          </cell>
          <cell r="F1079">
            <v>0.72592592592592586</v>
          </cell>
        </row>
        <row r="1080">
          <cell r="B1080">
            <v>42507</v>
          </cell>
          <cell r="C1080" t="str">
            <v>Remoção de meio fio em Vias Urbanas</v>
          </cell>
          <cell r="D1080" t="str">
            <v>M</v>
          </cell>
          <cell r="E1080" t="str">
            <v>21,91</v>
          </cell>
          <cell r="F1080">
            <v>16.229629629629628</v>
          </cell>
        </row>
        <row r="1081">
          <cell r="B1081">
            <v>42505</v>
          </cell>
          <cell r="C1081" t="str">
            <v>Remoção de pavimentação poliédrica em Vias Urbanas</v>
          </cell>
          <cell r="D1081" t="str">
            <v>M2</v>
          </cell>
          <cell r="E1081" t="str">
            <v>17,46</v>
          </cell>
          <cell r="F1081">
            <v>12.933333333333334</v>
          </cell>
        </row>
        <row r="1082">
          <cell r="B1082">
            <v>42504</v>
          </cell>
          <cell r="C1082" t="str">
            <v>Remoção e reassentamento de blocos de concreto, inclusive perdas em Vias
Urbanas</v>
          </cell>
          <cell r="D1082" t="str">
            <v>M2</v>
          </cell>
          <cell r="E1082" t="str">
            <v>61,88</v>
          </cell>
          <cell r="F1082">
            <v>45.837037037037035</v>
          </cell>
        </row>
        <row r="1083">
          <cell r="B1083">
            <v>42506</v>
          </cell>
          <cell r="C1083" t="str">
            <v>Remoção e reassentamento de paralelepípedos, inclusive perdas em Vias
Urbanas</v>
          </cell>
          <cell r="D1083" t="str">
            <v>M2</v>
          </cell>
          <cell r="E1083" t="str">
            <v>58,61</v>
          </cell>
          <cell r="F1083">
            <v>43.414814814814811</v>
          </cell>
        </row>
        <row r="1084">
          <cell r="B1084">
            <v>42482</v>
          </cell>
          <cell r="C1084" t="str">
            <v>Sub-base de brita graduada, inclusive fornecimento e transporte da brita em
Vias Urbanas</v>
          </cell>
          <cell r="D1084" t="str">
            <v>M3</v>
          </cell>
          <cell r="E1084" t="str">
            <v>81,13</v>
          </cell>
          <cell r="F1084">
            <v>60.096296296296288</v>
          </cell>
        </row>
        <row r="1085">
          <cell r="B1085">
            <v>42702</v>
          </cell>
          <cell r="C1085" t="str">
            <v>Sub-base de brita 1, inclusive fornecimento, exclusive transporte da brita em
Vias Urbanas</v>
          </cell>
          <cell r="D1085" t="str">
            <v>M3</v>
          </cell>
          <cell r="E1085" t="str">
            <v>103,42</v>
          </cell>
          <cell r="F1085">
            <v>76.607407407407408</v>
          </cell>
        </row>
        <row r="1086">
          <cell r="B1086">
            <v>42480</v>
          </cell>
          <cell r="C1086" t="str">
            <v>Sub-base solo brita, 50% em peso, inclusive fornecimento e transporte da brita em Vias Urbanas</v>
          </cell>
          <cell r="D1086" t="str">
            <v>M3</v>
          </cell>
          <cell r="E1086" t="str">
            <v>61,61</v>
          </cell>
          <cell r="F1086">
            <v>45.637037037037032</v>
          </cell>
        </row>
        <row r="1087">
          <cell r="B1087">
            <v>42489</v>
          </cell>
          <cell r="C1087" t="str">
            <v>T.S.B.D. com capa selante, executado com Multidistribuidor inclusive fornecimento e transporte da emulsão, areia, brita e lavagem da brita -V. Urbanas</v>
          </cell>
          <cell r="D1087" t="str">
            <v>M2</v>
          </cell>
          <cell r="E1087" t="str">
            <v>10,26</v>
          </cell>
          <cell r="F1087">
            <v>7.6</v>
          </cell>
        </row>
        <row r="1088">
          <cell r="B1088">
            <v>42487</v>
          </cell>
          <cell r="C1088" t="str">
            <v>T.S.B.D. com capa selante inclusive fornec. areia/brita/emulsão, transporte comerc. emulsão e lavagem brita, exclus. transp. areia e brita - V.Urbana</v>
          </cell>
          <cell r="D1088" t="str">
            <v>M2</v>
          </cell>
          <cell r="E1088" t="str">
            <v>13,79</v>
          </cell>
          <cell r="F1088">
            <v>10.214814814814813</v>
          </cell>
        </row>
        <row r="1089">
          <cell r="B1089">
            <v>42847</v>
          </cell>
          <cell r="C1089" t="str">
            <v>T.S.B.D. com capa selante inclusive fornec.areia/brita/emulsão, transp.comercial emulsão e lavagem brita, exclus. transp. areia e brita- Vias Urbanas</v>
          </cell>
          <cell r="D1089" t="str">
            <v>M2</v>
          </cell>
          <cell r="E1089" t="str">
            <v>14,75</v>
          </cell>
          <cell r="F1089">
            <v>10.925925925925926</v>
          </cell>
        </row>
        <row r="1090">
          <cell r="B1090">
            <v>42486</v>
          </cell>
          <cell r="C1090" t="str">
            <v>T.S.B.D. sem capa selante,  inclusive fornecimento e transporte comercial do material betuminoso e lavagem da brita em Vias Urbanas</v>
          </cell>
          <cell r="D1090" t="str">
            <v>M2</v>
          </cell>
          <cell r="E1090" t="str">
            <v>9,31</v>
          </cell>
          <cell r="F1090">
            <v>6.8962962962962964</v>
          </cell>
        </row>
        <row r="1091">
          <cell r="B1091">
            <v>42488</v>
          </cell>
          <cell r="C1091" t="str">
            <v>T.S.B.D. sem capa selante executado com Multidistribuidor excl. forn.e transp. com. da emulsão, inclus. fornecim., transp.e lavagem brita, V.Urbanas</v>
          </cell>
          <cell r="D1091" t="str">
            <v>M2</v>
          </cell>
          <cell r="E1091" t="str">
            <v>7,46</v>
          </cell>
          <cell r="F1091">
            <v>5.5259259259259252</v>
          </cell>
        </row>
        <row r="1092">
          <cell r="B1092">
            <v>42601</v>
          </cell>
          <cell r="C1092" t="str">
            <v>Alvenaria de bloco (39 x 19 x 09) cm espessura 09 cm em Vias Urbanas, inclusive transporte, areia, cimento e bloco</v>
          </cell>
          <cell r="D1092" t="str">
            <v>M2</v>
          </cell>
          <cell r="E1092" t="str">
            <v>49,38</v>
          </cell>
          <cell r="F1092">
            <v>36.577777777777776</v>
          </cell>
        </row>
        <row r="1093">
          <cell r="B1093">
            <v>43602</v>
          </cell>
          <cell r="C1093" t="str">
            <v>Alvenaria de bloco (39 x 19 x 19) cm espessura 19 cm em Vias Urbanas</v>
          </cell>
          <cell r="D1093" t="str">
            <v>M2</v>
          </cell>
          <cell r="E1093" t="str">
            <v>70,84</v>
          </cell>
          <cell r="F1093">
            <v>52.474074074074075</v>
          </cell>
        </row>
        <row r="1094">
          <cell r="B1094">
            <v>42602</v>
          </cell>
          <cell r="C1094" t="str">
            <v>Alvenaria de bloco (39 x 19 x 19) cm espessura 19 cm, inclusive transporte de areia, cimento e bloco em Vias Urbanas</v>
          </cell>
          <cell r="D1094" t="str">
            <v>M2</v>
          </cell>
          <cell r="E1094" t="str">
            <v>77,70</v>
          </cell>
          <cell r="F1094">
            <v>57.555555555555557</v>
          </cell>
        </row>
        <row r="1095">
          <cell r="B1095">
            <v>42603</v>
          </cell>
          <cell r="C1095" t="str">
            <v>Alvenaria de lajota (20 x 20 x 10) cm espessura 10 cm , inclusive transporte de areia, lajota e cimento, em Vias Urbanas</v>
          </cell>
          <cell r="D1095" t="str">
            <v>M2</v>
          </cell>
          <cell r="E1095" t="str">
            <v>59,88</v>
          </cell>
          <cell r="F1095">
            <v>44.355555555555554</v>
          </cell>
        </row>
        <row r="1096">
          <cell r="B1096">
            <v>42604</v>
          </cell>
          <cell r="C1096" t="str">
            <v>Alvenaria de pedra de mão (junta seca), inclusive transporte da pedra em
Vias Urbanas</v>
          </cell>
          <cell r="D1096" t="str">
            <v>M3</v>
          </cell>
          <cell r="E1096" t="str">
            <v>234,65</v>
          </cell>
          <cell r="F1096">
            <v>173.81481481481481</v>
          </cell>
        </row>
        <row r="1097">
          <cell r="B1097">
            <v>42605</v>
          </cell>
          <cell r="C1097" t="str">
            <v>Alvenaria de pedra de mão argamassada (argamassa cimento areia 1:4)
inclusive transporte da pedra de mão, em Vias Urbanas</v>
          </cell>
          <cell r="D1097" t="str">
            <v>M3</v>
          </cell>
          <cell r="E1097" t="str">
            <v>338,91</v>
          </cell>
          <cell r="F1097">
            <v>251.04444444444445</v>
          </cell>
        </row>
        <row r="1098">
          <cell r="B1098">
            <v>42606</v>
          </cell>
          <cell r="C1098" t="str">
            <v>Andaime de madeira para altura até 7 m, compreendendo montagem e desmontagem em Vias Urbanas</v>
          </cell>
          <cell r="D1098" t="str">
            <v>M3</v>
          </cell>
          <cell r="E1098" t="str">
            <v>25,19</v>
          </cell>
          <cell r="F1098">
            <v>18.659259259259258</v>
          </cell>
        </row>
        <row r="1099">
          <cell r="B1099">
            <v>42607</v>
          </cell>
          <cell r="C1099" t="str">
            <v>Andaime suspenso em madeira, inclusive montagem e desmontagem em
Vias Urbanas</v>
          </cell>
          <cell r="D1099" t="str">
            <v>M2</v>
          </cell>
          <cell r="E1099" t="str">
            <v>77,74</v>
          </cell>
          <cell r="F1099">
            <v>57.585185185185175</v>
          </cell>
        </row>
        <row r="1100">
          <cell r="B1100">
            <v>42608</v>
          </cell>
          <cell r="C1100" t="str">
            <v>Apicoamento manual de superfície de concreto em Vias Urbanas</v>
          </cell>
          <cell r="D1100" t="str">
            <v>M2</v>
          </cell>
          <cell r="E1100" t="str">
            <v>23,47</v>
          </cell>
          <cell r="F1100">
            <v>17.385185185185183</v>
          </cell>
        </row>
        <row r="1101">
          <cell r="B1101">
            <v>42609</v>
          </cell>
          <cell r="C1101" t="str">
            <v>Apiloamento manual em Vias Urbanas</v>
          </cell>
          <cell r="D1101" t="str">
            <v>M3</v>
          </cell>
          <cell r="E1101" t="str">
            <v>44,79</v>
          </cell>
          <cell r="F1101">
            <v>33.177777777777777</v>
          </cell>
        </row>
        <row r="1102">
          <cell r="B1102">
            <v>42611</v>
          </cell>
          <cell r="C1102" t="str">
            <v>Argamassa cimento e areia traço 1:4 em Vias Urbanas</v>
          </cell>
          <cell r="D1102" t="str">
            <v>M3</v>
          </cell>
          <cell r="E1102" t="str">
            <v>485,40</v>
          </cell>
          <cell r="F1102">
            <v>359.55555555555554</v>
          </cell>
        </row>
        <row r="1103">
          <cell r="B1103">
            <v>42612</v>
          </cell>
          <cell r="C1103" t="str">
            <v>Argamassa cimento (nata) em Vias Urbanas</v>
          </cell>
          <cell r="D1103" t="str">
            <v>M3</v>
          </cell>
          <cell r="E1103" t="str">
            <v>1.001,32</v>
          </cell>
          <cell r="F1103">
            <v>741.71851851851852</v>
          </cell>
        </row>
        <row r="1104">
          <cell r="B1104">
            <v>42613</v>
          </cell>
          <cell r="C1104" t="str">
            <v>Argamassa de cimento e areia, traço 1:4, consumo de cimento 400 kg/m³
em Vias Urbanas</v>
          </cell>
          <cell r="D1104" t="str">
            <v>M3</v>
          </cell>
          <cell r="E1104" t="str">
            <v>506,03</v>
          </cell>
          <cell r="F1104">
            <v>374.83703703703696</v>
          </cell>
        </row>
        <row r="1105">
          <cell r="B1105">
            <v>42615</v>
          </cell>
          <cell r="C1105" t="str">
            <v>Berço de concreto ciclópico para BDTC diâmetro 0,60 m em Via Urbanas</v>
          </cell>
          <cell r="D1105" t="str">
            <v>M</v>
          </cell>
          <cell r="E1105" t="str">
            <v>243,10</v>
          </cell>
          <cell r="F1105">
            <v>180.07407407407405</v>
          </cell>
        </row>
        <row r="1106">
          <cell r="B1106">
            <v>41173</v>
          </cell>
          <cell r="C1106" t="str">
            <v>Berço em brita para BSTC diâm. -&gt; 0,30 m em Vias Urbanas</v>
          </cell>
          <cell r="D1106" t="str">
            <v>M</v>
          </cell>
          <cell r="E1106" t="str">
            <v>15,39</v>
          </cell>
          <cell r="F1106">
            <v>11.4</v>
          </cell>
        </row>
        <row r="1107">
          <cell r="B1107">
            <v>41174</v>
          </cell>
          <cell r="C1107" t="str">
            <v>Berço em brita para BSTC diâm. -&gt; 0,40 m em Vias Urbanas</v>
          </cell>
          <cell r="D1107" t="str">
            <v>M</v>
          </cell>
          <cell r="E1107" t="str">
            <v>16,37</v>
          </cell>
          <cell r="F1107">
            <v>12.125925925925927</v>
          </cell>
        </row>
        <row r="1108">
          <cell r="B1108">
            <v>41175</v>
          </cell>
          <cell r="C1108" t="str">
            <v>Berço em brita para BSTC diâm. -&gt; 0,60 m em Vias Urbanas</v>
          </cell>
          <cell r="D1108" t="str">
            <v>M</v>
          </cell>
          <cell r="E1108" t="str">
            <v>20,31</v>
          </cell>
          <cell r="F1108">
            <v>15.044444444444443</v>
          </cell>
        </row>
        <row r="1109">
          <cell r="B1109">
            <v>41176</v>
          </cell>
          <cell r="C1109" t="str">
            <v>Berço em brita para BSTC diam. -&gt; 0,80 m em Vias Urbanas</v>
          </cell>
          <cell r="D1109" t="str">
            <v>M</v>
          </cell>
          <cell r="E1109" t="str">
            <v>30,18</v>
          </cell>
          <cell r="F1109">
            <v>22.355555555555554</v>
          </cell>
        </row>
        <row r="1110">
          <cell r="B1110">
            <v>42635</v>
          </cell>
          <cell r="C1110" t="str">
            <v>Boca de BDCC 2,00 x 1,20m conforme projeto em Vias Urbanas</v>
          </cell>
          <cell r="D1110" t="str">
            <v>Ud</v>
          </cell>
          <cell r="E1110" t="str">
            <v>12.107,82</v>
          </cell>
          <cell r="F1110">
            <v>8968.7555555555555</v>
          </cell>
        </row>
        <row r="1111">
          <cell r="B1111">
            <v>40628</v>
          </cell>
          <cell r="C1111" t="str">
            <v>Boca de BDCC 2,00 x 2,50 m em Vias Urbanas</v>
          </cell>
          <cell r="D1111" t="str">
            <v>Ud</v>
          </cell>
          <cell r="E1111" t="str">
            <v>24.598,75</v>
          </cell>
          <cell r="F1111">
            <v>18221.296296296296</v>
          </cell>
        </row>
        <row r="1112">
          <cell r="B1112">
            <v>40619</v>
          </cell>
          <cell r="C1112" t="str">
            <v>Boca de BSCC 2,50 x 2,50 m, projeto DNIT em Vias Urbanas</v>
          </cell>
          <cell r="D1112" t="str">
            <v>Ud</v>
          </cell>
          <cell r="E1112" t="str">
            <v>21.653,63</v>
          </cell>
          <cell r="F1112">
            <v>16039.725925925926</v>
          </cell>
        </row>
        <row r="1113">
          <cell r="B1113">
            <v>41087</v>
          </cell>
          <cell r="C1113" t="str">
            <v>Boca de lobo simples em blocos pré-moldados CR(0,40 x 0,80 m) em Vias
Urbanas</v>
          </cell>
          <cell r="D1113" t="str">
            <v>Ud</v>
          </cell>
          <cell r="E1113" t="str">
            <v>1.160,78</v>
          </cell>
          <cell r="F1113">
            <v>859.83703703703691</v>
          </cell>
        </row>
        <row r="1114">
          <cell r="B1114">
            <v>42676</v>
          </cell>
          <cell r="C1114" t="str">
            <v>Bueiro Metálico BSTM - D-&gt; 3,00 m - T.L. com tratamento epóxi e-&gt;2,7 mm - método não destrutivo em Vias Urbanas</v>
          </cell>
          <cell r="D1114" t="str">
            <v>M</v>
          </cell>
          <cell r="E1114" t="str">
            <v>10.029,96</v>
          </cell>
          <cell r="F1114">
            <v>7429.5999999999985</v>
          </cell>
        </row>
        <row r="1115">
          <cell r="B1115">
            <v>42677</v>
          </cell>
          <cell r="C1115" t="str">
            <v>Bueiro Metálico BSTM - D-&gt;3,05m - MP-152 com tratamento epóxi
e-&gt;2,7mm - método destrutivo, inclusive lastro de brita em Vias Urbanas</v>
          </cell>
          <cell r="D1115" t="str">
            <v>M</v>
          </cell>
          <cell r="E1115" t="str">
            <v>6.468,33</v>
          </cell>
          <cell r="F1115">
            <v>4791.3555555555549</v>
          </cell>
        </row>
        <row r="1116">
          <cell r="B1116">
            <v>42678</v>
          </cell>
          <cell r="C1116" t="str">
            <v>Caiação de meio fios, sarjetas, etc. em Vias Urbanas</v>
          </cell>
          <cell r="D1116" t="str">
            <v>M2</v>
          </cell>
          <cell r="E1116" t="str">
            <v>5,73</v>
          </cell>
          <cell r="F1116">
            <v>4.2444444444444445</v>
          </cell>
        </row>
        <row r="1117">
          <cell r="B1117">
            <v>41159</v>
          </cell>
          <cell r="C1117" t="str">
            <v>Caixa Boca de Lobo em bloco pré-moldado de concreto para diâm.-&gt;1,00m
(1,30 x 1,30m) em Vias Urbanas</v>
          </cell>
          <cell r="D1117" t="str">
            <v>Ud</v>
          </cell>
          <cell r="E1117" t="str">
            <v>2.730,86</v>
          </cell>
          <cell r="F1117">
            <v>2022.8592592592593</v>
          </cell>
        </row>
        <row r="1118">
          <cell r="B1118">
            <v>41144</v>
          </cell>
          <cell r="C1118" t="str">
            <v>Caixa Boca de Lobo em bloco pré-moldado para diâm. -&gt; 0,60m (1,00 x
1,00m) CBL2 (Vias Urbanas)</v>
          </cell>
          <cell r="D1118" t="str">
            <v>Ud</v>
          </cell>
          <cell r="E1118" t="str">
            <v>1.998,66</v>
          </cell>
          <cell r="F1118">
            <v>1480.4888888888888</v>
          </cell>
        </row>
        <row r="1119">
          <cell r="B1119">
            <v>41158</v>
          </cell>
          <cell r="C1119" t="str">
            <v>Caixa Boca de Lobo em bloco pré-moldado para diâm. -&gt; 0,80m (1,20 x
1,20m) (Vias Urbanas)</v>
          </cell>
          <cell r="D1119" t="str">
            <v>Ud</v>
          </cell>
          <cell r="E1119" t="str">
            <v>2.337,70</v>
          </cell>
          <cell r="F1119">
            <v>1731.6296296296293</v>
          </cell>
        </row>
        <row r="1120">
          <cell r="B1120">
            <v>41160</v>
          </cell>
          <cell r="C1120" t="str">
            <v>Caixa Boca de Lobo em bloco pré-moldado para diâm. -&gt; 1,20m(1,50 x
1,50m) (Vias Urbanas)</v>
          </cell>
          <cell r="D1120" t="str">
            <v>Ud</v>
          </cell>
          <cell r="E1120" t="str">
            <v>3.485,01</v>
          </cell>
          <cell r="F1120">
            <v>2581.4888888888891</v>
          </cell>
        </row>
        <row r="1121">
          <cell r="B1121">
            <v>41101</v>
          </cell>
          <cell r="C1121" t="str">
            <v>Caixa Boca de Lobo em bloco pré-moldado para diâm.-&gt; 0,30m e 0,40m
(0,80 x 0,80m) (Vias Urbanas)</v>
          </cell>
          <cell r="D1121" t="str">
            <v>Ud</v>
          </cell>
          <cell r="E1121" t="str">
            <v>1.671,39</v>
          </cell>
          <cell r="F1121">
            <v>1238.0666666666666</v>
          </cell>
        </row>
        <row r="1122">
          <cell r="B1122">
            <v>42679</v>
          </cell>
          <cell r="C1122" t="str">
            <v>Caixa Boca de Lobo em bloco pré-moldado 1,20 x 1,20m em Vias Urbanas</v>
          </cell>
          <cell r="D1122" t="str">
            <v>Ud</v>
          </cell>
          <cell r="E1122" t="str">
            <v>3.771,14</v>
          </cell>
          <cell r="F1122">
            <v>2793.4370370370366</v>
          </cell>
        </row>
        <row r="1123">
          <cell r="B1123">
            <v>42680</v>
          </cell>
          <cell r="C1123" t="str">
            <v>Caixa coletora concreto armado H-&gt; 2,00m, inclusive escavação em Vias
Urbanas</v>
          </cell>
          <cell r="D1123" t="str">
            <v>Ud</v>
          </cell>
          <cell r="E1123" t="str">
            <v>4.037,22</v>
          </cell>
          <cell r="F1123">
            <v>2990.5333333333328</v>
          </cell>
        </row>
        <row r="1124">
          <cell r="B1124">
            <v>42681</v>
          </cell>
          <cell r="C1124" t="str">
            <v>Caixa coletora concreto armado H-&gt; 2,50m, inclusive escavação em Vias
Urbanas</v>
          </cell>
          <cell r="D1124" t="str">
            <v>Ud</v>
          </cell>
          <cell r="E1124" t="str">
            <v>4.956,49</v>
          </cell>
          <cell r="F1124">
            <v>3671.4740740740735</v>
          </cell>
        </row>
        <row r="1125">
          <cell r="B1125">
            <v>42682</v>
          </cell>
          <cell r="C1125" t="str">
            <v>Caixa coletora em bloco pré-moldado para d-&gt;0,60m (1,00 x 1,00m) em Vias
Urbanas</v>
          </cell>
          <cell r="D1125" t="str">
            <v>Ud</v>
          </cell>
          <cell r="E1125" t="str">
            <v>1.922,71</v>
          </cell>
          <cell r="F1125">
            <v>1424.2296296296295</v>
          </cell>
        </row>
        <row r="1126">
          <cell r="B1126">
            <v>41334</v>
          </cell>
          <cell r="C1126" t="str">
            <v>Caixa coletora em bloco pré-moldado para d-&gt;0,80m (1,20 x 1,20m) em Vias
Urbanas</v>
          </cell>
          <cell r="D1126" t="str">
            <v>Ud</v>
          </cell>
          <cell r="E1126" t="str">
            <v>2.423,97</v>
          </cell>
          <cell r="F1126">
            <v>1795.5333333333331</v>
          </cell>
        </row>
        <row r="1127">
          <cell r="B1127">
            <v>42683</v>
          </cell>
          <cell r="C1127" t="str">
            <v>Caixa de concreto para BSTC diâmetro 0,40 m H-&gt;1,60 m em Vias Urbanas</v>
          </cell>
          <cell r="D1127" t="str">
            <v>Ud</v>
          </cell>
          <cell r="E1127" t="str">
            <v>1.873,94</v>
          </cell>
          <cell r="F1127">
            <v>1388.1037037037036</v>
          </cell>
        </row>
        <row r="1128">
          <cell r="B1128">
            <v>42684</v>
          </cell>
          <cell r="C1128" t="str">
            <v>Caixa de concreto para BSTC diâmetro 0,60m H-&gt;2,00m em Vias Urbanas</v>
          </cell>
          <cell r="D1128" t="str">
            <v>Ud</v>
          </cell>
          <cell r="E1128" t="str">
            <v>2.903,62</v>
          </cell>
          <cell r="F1128">
            <v>2150.8296296296294</v>
          </cell>
        </row>
        <row r="1129">
          <cell r="B1129">
            <v>42685</v>
          </cell>
          <cell r="C1129" t="str">
            <v>Caixa de concreto para BSTC diâmetro 0,80m H-&gt;2,50m em Vias Urbanas</v>
          </cell>
          <cell r="D1129" t="str">
            <v>Ud</v>
          </cell>
          <cell r="E1129" t="str">
            <v>3.601,97</v>
          </cell>
          <cell r="F1129">
            <v>2668.1259259259255</v>
          </cell>
        </row>
        <row r="1130">
          <cell r="B1130">
            <v>42686</v>
          </cell>
          <cell r="C1130" t="str">
            <v>Caixa de concreto para BSTC diâmetro 1,00m H-&gt;3,00m em Vias Urbanas</v>
          </cell>
          <cell r="D1130" t="str">
            <v>Ud</v>
          </cell>
          <cell r="E1130" t="str">
            <v>4.274,74</v>
          </cell>
          <cell r="F1130">
            <v>3166.4740740740735</v>
          </cell>
        </row>
        <row r="1131">
          <cell r="B1131">
            <v>41162</v>
          </cell>
          <cell r="C1131" t="str">
            <v>Caixa de passagem em bloco pré-moldado para d-&gt;0,30 e 0,40m
(0,80x0,80m) em Vias Urbanas</v>
          </cell>
          <cell r="D1131" t="str">
            <v>Ud</v>
          </cell>
          <cell r="E1131" t="str">
            <v>1.787,52</v>
          </cell>
          <cell r="F1131">
            <v>1324.0888888888887</v>
          </cell>
        </row>
        <row r="1132">
          <cell r="B1132">
            <v>41163</v>
          </cell>
          <cell r="C1132" t="str">
            <v>Caixa de passagem em bloco pré-moldado para d-&gt;0,60m (1,00x1,00m) em
Vias Urbanas</v>
          </cell>
          <cell r="D1132" t="str">
            <v>Ud</v>
          </cell>
          <cell r="E1132" t="str">
            <v>2.141,76</v>
          </cell>
          <cell r="F1132">
            <v>1586.4888888888891</v>
          </cell>
        </row>
        <row r="1133">
          <cell r="B1133">
            <v>41164</v>
          </cell>
          <cell r="C1133" t="str">
            <v>Caixa de passagem em bloco pré-moldado para d-&gt;0,80m (1,20 x 1,20m) em
Vias Urbanas</v>
          </cell>
          <cell r="D1133" t="str">
            <v>Ud</v>
          </cell>
          <cell r="E1133" t="str">
            <v>2.610,76</v>
          </cell>
          <cell r="F1133">
            <v>1933.8962962962964</v>
          </cell>
        </row>
        <row r="1134">
          <cell r="B1134">
            <v>41165</v>
          </cell>
          <cell r="C1134" t="str">
            <v>Caixa de passagem em bloco pré-moldado para d-&gt;1,00m (1,30 x 1,30m) em
Vias Urbanas</v>
          </cell>
          <cell r="D1134" t="str">
            <v>Ud</v>
          </cell>
          <cell r="E1134" t="str">
            <v>2.914,77</v>
          </cell>
          <cell r="F1134">
            <v>2159.088888888889</v>
          </cell>
        </row>
        <row r="1135">
          <cell r="B1135">
            <v>41166</v>
          </cell>
          <cell r="C1135" t="str">
            <v>Caixa de passagem em bloco pré-moldado para d-&gt;1,20m (1,50 x 1,50m) em
Vias Urbanas</v>
          </cell>
          <cell r="D1135" t="str">
            <v>Ud</v>
          </cell>
          <cell r="E1135" t="str">
            <v>3.573,00</v>
          </cell>
          <cell r="F1135">
            <v>2646.6666666666665</v>
          </cell>
        </row>
        <row r="1136">
          <cell r="B1136">
            <v>42687</v>
          </cell>
          <cell r="C1136" t="str">
            <v>Caixa de passagem para tubos de D-&gt;0,40m H-&gt;1,10m em Vias Urbanas</v>
          </cell>
          <cell r="D1136" t="str">
            <v>Ud</v>
          </cell>
          <cell r="E1136" t="str">
            <v>1.245,18</v>
          </cell>
          <cell r="F1136">
            <v>922.3555555555555</v>
          </cell>
        </row>
        <row r="1137">
          <cell r="B1137">
            <v>42688</v>
          </cell>
          <cell r="C1137" t="str">
            <v>Caixa de passagem para tubos de D-&gt;0,60m H-&gt;1,30m em Vias Urbanas</v>
          </cell>
          <cell r="D1137" t="str">
            <v>Ud</v>
          </cell>
          <cell r="E1137" t="str">
            <v>1.571,08</v>
          </cell>
          <cell r="F1137">
            <v>1163.7629629629628</v>
          </cell>
        </row>
        <row r="1138">
          <cell r="B1138">
            <v>42689</v>
          </cell>
          <cell r="C1138" t="str">
            <v>Caixa de passagem para tubos de D-&gt;0,80m H-&gt;1,50m em Vias Urbanas</v>
          </cell>
          <cell r="D1138" t="str">
            <v>Ud</v>
          </cell>
          <cell r="E1138" t="str">
            <v>1.974,80</v>
          </cell>
          <cell r="F1138">
            <v>1462.8148148148148</v>
          </cell>
        </row>
        <row r="1139">
          <cell r="B1139">
            <v>42690</v>
          </cell>
          <cell r="C1139" t="str">
            <v>Caixa de passagem para tubos de D-&gt;1,00m H-&gt;1,80m em Vias Urbanas</v>
          </cell>
          <cell r="D1139" t="str">
            <v>Ud</v>
          </cell>
          <cell r="E1139" t="str">
            <v>3.134,52</v>
          </cell>
          <cell r="F1139">
            <v>2321.8666666666663</v>
          </cell>
        </row>
        <row r="1140">
          <cell r="B1140">
            <v>42691</v>
          </cell>
          <cell r="C1140" t="str">
            <v>Caixa de passagem (2,50 x 2,50m) em Vias Urbanas</v>
          </cell>
          <cell r="D1140" t="str">
            <v>Ud</v>
          </cell>
          <cell r="E1140" t="str">
            <v>7.003,73</v>
          </cell>
          <cell r="F1140">
            <v>5187.9481481481471</v>
          </cell>
        </row>
        <row r="1141">
          <cell r="B1141">
            <v>42693</v>
          </cell>
          <cell r="C1141" t="str">
            <v>Caixa para rede de dutos dimensões 100 x100 x100 cm, em Vias Urbanas</v>
          </cell>
          <cell r="D1141" t="str">
            <v>M</v>
          </cell>
          <cell r="E1141" t="str">
            <v>3.432,32</v>
          </cell>
          <cell r="F1141">
            <v>2542.4592592592594</v>
          </cell>
        </row>
        <row r="1142">
          <cell r="B1142">
            <v>42692</v>
          </cell>
          <cell r="C1142" t="str">
            <v>Caixa para rede de dutos dimensões 60 x 60 x 60 cm, em Vias Urbanas</v>
          </cell>
          <cell r="D1142" t="str">
            <v>Ud</v>
          </cell>
          <cell r="E1142" t="str">
            <v>548,69</v>
          </cell>
          <cell r="F1142">
            <v>406.43703703703704</v>
          </cell>
        </row>
        <row r="1143">
          <cell r="B1143">
            <v>41085</v>
          </cell>
          <cell r="C1143" t="str">
            <v>Caixa ralo com grelha de concreto em blocos pré-moldados - CRG - Vias
Urbanas</v>
          </cell>
          <cell r="D1143" t="str">
            <v>Ud</v>
          </cell>
          <cell r="E1143" t="str">
            <v>1.219,27</v>
          </cell>
          <cell r="F1143">
            <v>903.16296296296287</v>
          </cell>
        </row>
        <row r="1144">
          <cell r="B1144">
            <v>42694</v>
          </cell>
          <cell r="C1144" t="str">
            <v>Caixa ralo de elementos pré-moldados em concreto (tudo incluído) em Vias
Urbanas</v>
          </cell>
          <cell r="D1144" t="str">
            <v>Ud</v>
          </cell>
          <cell r="E1144" t="str">
            <v>686,12</v>
          </cell>
          <cell r="F1144">
            <v>508.237037037037</v>
          </cell>
        </row>
        <row r="1145">
          <cell r="B1145">
            <v>41241</v>
          </cell>
          <cell r="C1145" t="str">
            <v>Caixa ralo em blocos pré-moldados e grelha articulada em FFA em Vias
Urbanas</v>
          </cell>
          <cell r="D1145" t="str">
            <v>Ud</v>
          </cell>
          <cell r="E1145" t="str">
            <v>1.350,71</v>
          </cell>
          <cell r="F1145">
            <v>1000.5259259259259</v>
          </cell>
        </row>
        <row r="1146">
          <cell r="B1146">
            <v>42697</v>
          </cell>
          <cell r="C1146" t="str">
            <v>Canaleta com grelha DP-1, inclusive transporte da grelha em Vias Urbanas</v>
          </cell>
          <cell r="D1146" t="str">
            <v>M</v>
          </cell>
          <cell r="E1146" t="str">
            <v>541,48</v>
          </cell>
          <cell r="F1146">
            <v>401.09629629629626</v>
          </cell>
        </row>
        <row r="1147">
          <cell r="B1147">
            <v>42698</v>
          </cell>
          <cell r="C1147" t="str">
            <v>Canaleta de concreto, com forma retangular inclusive caiação - parede 12 cm em Vias Urbanas</v>
          </cell>
          <cell r="D1147" t="str">
            <v>M</v>
          </cell>
          <cell r="E1147" t="str">
            <v>183,96</v>
          </cell>
          <cell r="F1147">
            <v>136.26666666666665</v>
          </cell>
        </row>
        <row r="1148">
          <cell r="B1148">
            <v>42699</v>
          </cell>
          <cell r="C1148" t="str">
            <v>Canaleta de concreto retangular (0,130m³/m) inclusive caiação em Vias
Urbanas</v>
          </cell>
          <cell r="D1148" t="str">
            <v>M</v>
          </cell>
          <cell r="E1148" t="str">
            <v>228,91</v>
          </cell>
          <cell r="F1148">
            <v>169.56296296296296</v>
          </cell>
        </row>
        <row r="1149">
          <cell r="B1149">
            <v>42700</v>
          </cell>
          <cell r="C1149" t="str">
            <v>Canaleta de concreto (0,130m³/m) forma trapezoidal inclusive caiação em
Vias Urbanas</v>
          </cell>
          <cell r="D1149" t="str">
            <v>M</v>
          </cell>
          <cell r="E1149" t="str">
            <v>160,78</v>
          </cell>
          <cell r="F1149">
            <v>119.09629629629629</v>
          </cell>
        </row>
        <row r="1150">
          <cell r="B1150">
            <v>42701</v>
          </cell>
          <cell r="C1150" t="str">
            <v>Cerca de tela de arame galvanizado h-&gt;1,20m em Vias Urbanas</v>
          </cell>
          <cell r="D1150" t="str">
            <v>M2</v>
          </cell>
          <cell r="E1150" t="str">
            <v>26,29</v>
          </cell>
          <cell r="F1150">
            <v>19.474074074074071</v>
          </cell>
        </row>
        <row r="1151">
          <cell r="B1151">
            <v>42703</v>
          </cell>
          <cell r="C1151" t="str">
            <v>Cerca em tela revestida em PVC com mourões de concreto, fornecimento e execução em Vias Urbanas</v>
          </cell>
          <cell r="D1151" t="str">
            <v>M2</v>
          </cell>
          <cell r="E1151" t="str">
            <v>67,97</v>
          </cell>
          <cell r="F1151">
            <v>50.348148148148141</v>
          </cell>
        </row>
        <row r="1152">
          <cell r="B1152">
            <v>42704</v>
          </cell>
          <cell r="C1152" t="str">
            <v>Chapisco com argamassa de cimento e areia 1:3 em Vias Urbanas</v>
          </cell>
          <cell r="D1152" t="str">
            <v>M2</v>
          </cell>
          <cell r="E1152" t="str">
            <v>6,04</v>
          </cell>
          <cell r="F1152">
            <v>4.4740740740740739</v>
          </cell>
        </row>
        <row r="1153">
          <cell r="B1153">
            <v>42705</v>
          </cell>
          <cell r="C1153" t="str">
            <v>Chapisco com argamassa de cimento e pedrisco 1:4 em Vias Urbanas</v>
          </cell>
          <cell r="D1153" t="str">
            <v>M2</v>
          </cell>
          <cell r="E1153" t="str">
            <v>9,72</v>
          </cell>
          <cell r="F1153">
            <v>7.2</v>
          </cell>
        </row>
        <row r="1154">
          <cell r="B1154">
            <v>42706</v>
          </cell>
          <cell r="C1154" t="str">
            <v>Colchão drenante de areia para fundação de aterros, exclusive o fornecimento de areia em Vias Urbanas</v>
          </cell>
          <cell r="D1154" t="str">
            <v>M3</v>
          </cell>
          <cell r="E1154" t="str">
            <v>4,88</v>
          </cell>
          <cell r="F1154">
            <v>3.6148148148148147</v>
          </cell>
        </row>
        <row r="1155">
          <cell r="B1155">
            <v>42707</v>
          </cell>
          <cell r="C1155" t="str">
            <v>Colchão drenante de areia para fundação de aterros, inclusive fornecimento e transporte da areia em Vias Urbanas</v>
          </cell>
          <cell r="D1155" t="str">
            <v>M3</v>
          </cell>
          <cell r="E1155" t="str">
            <v>67,66</v>
          </cell>
          <cell r="F1155">
            <v>50.118518518518513</v>
          </cell>
        </row>
        <row r="1156">
          <cell r="B1156">
            <v>42708</v>
          </cell>
          <cell r="C1156" t="str">
            <v>Colchão drenante de brita 1 inclusive fornecimento, espalhamento, compactação e transporte da brita em Vias Urbanas</v>
          </cell>
          <cell r="D1156" t="str">
            <v>M3</v>
          </cell>
          <cell r="E1156" t="str">
            <v>93,47</v>
          </cell>
          <cell r="F1156">
            <v>69.237037037037027</v>
          </cell>
        </row>
        <row r="1157">
          <cell r="B1157">
            <v>42709</v>
          </cell>
          <cell r="C1157" t="str">
            <v>Colchão drenante de brita 2 inclusive fornecimento, espalhamento, compactação e transporte da brita em Vias Urbanas</v>
          </cell>
          <cell r="D1157" t="str">
            <v>M3</v>
          </cell>
          <cell r="E1157" t="str">
            <v>93,19</v>
          </cell>
          <cell r="F1157">
            <v>69.029629629629625</v>
          </cell>
        </row>
        <row r="1158">
          <cell r="B1158">
            <v>42710</v>
          </cell>
          <cell r="C1158" t="str">
            <v>Colchão drenante de brita 3 inclusive fornecimento, espalhamento, compactação e transporte da brita em Vias Urbanas</v>
          </cell>
          <cell r="D1158" t="str">
            <v>M3</v>
          </cell>
          <cell r="E1158" t="str">
            <v>93,36</v>
          </cell>
          <cell r="F1158">
            <v>69.155555555555551</v>
          </cell>
        </row>
        <row r="1159">
          <cell r="B1159">
            <v>42711</v>
          </cell>
          <cell r="C1159" t="str">
            <v>Coleta drenante (1,00x1,00) m c/ geotêxtil não tecido RT 16kn/m, inclusive transporte da brita em Vias Urbanas</v>
          </cell>
          <cell r="D1159" t="str">
            <v>M</v>
          </cell>
          <cell r="E1159" t="str">
            <v>355,87</v>
          </cell>
          <cell r="F1159">
            <v>263.60740740740738</v>
          </cell>
        </row>
        <row r="1160">
          <cell r="B1160">
            <v>42712</v>
          </cell>
          <cell r="C1160" t="str">
            <v>Concreto armado, dosado para resist. 20 Mpa,  incluindo 60 kg aço CA-50 A, mão de obra p/ corte, dobragem e montagem, exclusive forma em Vias Urbanas</v>
          </cell>
          <cell r="D1160" t="str">
            <v>M3</v>
          </cell>
          <cell r="E1160" t="str">
            <v>765,67</v>
          </cell>
          <cell r="F1160">
            <v>567.16296296296287</v>
          </cell>
        </row>
        <row r="1161">
          <cell r="B1161">
            <v>42714</v>
          </cell>
          <cell r="C1161" t="str">
            <v>Concreto de regularização em Vias Urbanas</v>
          </cell>
          <cell r="D1161" t="str">
            <v>M3</v>
          </cell>
          <cell r="E1161" t="str">
            <v>442,63</v>
          </cell>
          <cell r="F1161">
            <v>327.87407407407403</v>
          </cell>
        </row>
        <row r="1162">
          <cell r="B1162">
            <v>42717</v>
          </cell>
          <cell r="C1162" t="str">
            <v>Concreto estrutural fck -&gt; 20,0 MPa com plastificante em Vias Urbanas</v>
          </cell>
          <cell r="D1162" t="str">
            <v>M3</v>
          </cell>
          <cell r="E1162" t="str">
            <v>631,96</v>
          </cell>
          <cell r="F1162">
            <v>468.1185185185185</v>
          </cell>
        </row>
        <row r="1163">
          <cell r="B1163">
            <v>42716</v>
          </cell>
          <cell r="C1163" t="str">
            <v>Concreto estrutural fck -&gt; 20,0 MPa em Vias Urbanas</v>
          </cell>
          <cell r="D1163" t="str">
            <v>M3</v>
          </cell>
          <cell r="E1163" t="str">
            <v>629,58</v>
          </cell>
          <cell r="F1163">
            <v>466.35555555555555</v>
          </cell>
        </row>
        <row r="1164">
          <cell r="B1164">
            <v>42719</v>
          </cell>
          <cell r="C1164" t="str">
            <v>Concreto estrutural fck -&gt; 25,0 MPa com plastificante em Vias Urbanas</v>
          </cell>
          <cell r="D1164" t="str">
            <v>M3</v>
          </cell>
          <cell r="E1164" t="str">
            <v>662,59</v>
          </cell>
          <cell r="F1164">
            <v>490.80740740740742</v>
          </cell>
        </row>
        <row r="1165">
          <cell r="B1165">
            <v>42718</v>
          </cell>
          <cell r="C1165" t="str">
            <v>Concreto estrutural fck -&gt; 25,0 MPa em Vias Urbanas</v>
          </cell>
          <cell r="D1165" t="str">
            <v>M3</v>
          </cell>
          <cell r="E1165" t="str">
            <v>659,92</v>
          </cell>
          <cell r="F1165">
            <v>488.82962962962955</v>
          </cell>
        </row>
        <row r="1166">
          <cell r="B1166">
            <v>42722</v>
          </cell>
          <cell r="C1166" t="str">
            <v>Concreto estrutural fck -&gt; 30,0 MPa com micro-silica e sikament em Vias
Urbanas</v>
          </cell>
          <cell r="D1166" t="str">
            <v>M3</v>
          </cell>
          <cell r="E1166" t="str">
            <v>734,77</v>
          </cell>
          <cell r="F1166">
            <v>544.27407407407406</v>
          </cell>
        </row>
        <row r="1167">
          <cell r="B1167">
            <v>42721</v>
          </cell>
          <cell r="C1167" t="str">
            <v>Concreto estrutural fck -&gt; 30,0 MPa com plastificante em Vias Urbanas</v>
          </cell>
          <cell r="D1167" t="str">
            <v>M3</v>
          </cell>
          <cell r="E1167" t="str">
            <v>690,80</v>
          </cell>
          <cell r="F1167">
            <v>511.70370370370364</v>
          </cell>
        </row>
        <row r="1168">
          <cell r="B1168">
            <v>42720</v>
          </cell>
          <cell r="C1168" t="str">
            <v>Concreto estrutural fck -&gt; 30,0 MPa em Vias Urbanas</v>
          </cell>
          <cell r="D1168" t="str">
            <v>M3</v>
          </cell>
          <cell r="E1168" t="str">
            <v>639,36</v>
          </cell>
          <cell r="F1168">
            <v>473.59999999999997</v>
          </cell>
        </row>
        <row r="1169">
          <cell r="B1169">
            <v>42723</v>
          </cell>
          <cell r="C1169" t="str">
            <v>Concreto estrutural fck -&gt; 35,0 MPa com micro-silica e sikament em Vias
Urbanas</v>
          </cell>
          <cell r="D1169" t="str">
            <v>M3</v>
          </cell>
          <cell r="E1169" t="str">
            <v>823,82</v>
          </cell>
          <cell r="F1169">
            <v>610.237037037037</v>
          </cell>
        </row>
        <row r="1170">
          <cell r="B1170">
            <v>42724</v>
          </cell>
          <cell r="C1170" t="str">
            <v>Concreto submerso fck -&gt; 20,0 MPa em Vias Urbanas</v>
          </cell>
          <cell r="D1170" t="str">
            <v>M3</v>
          </cell>
          <cell r="E1170" t="str">
            <v>1.259,61</v>
          </cell>
          <cell r="F1170">
            <v>933.04444444444425</v>
          </cell>
        </row>
        <row r="1171">
          <cell r="B1171">
            <v>42725</v>
          </cell>
          <cell r="C1171" t="str">
            <v>Conjunto Moto-bomba submersível de 15CV, fornecimento e assentamento em Vias Urbanas</v>
          </cell>
          <cell r="D1171" t="str">
            <v>Ud</v>
          </cell>
          <cell r="E1171" t="str">
            <v>35.116,49</v>
          </cell>
          <cell r="F1171">
            <v>26012.214814814812</v>
          </cell>
        </row>
        <row r="1172">
          <cell r="B1172">
            <v>42726</v>
          </cell>
          <cell r="C1172" t="str">
            <v>Corpo BDTC (grota) diâmetro 0,60 m CA-1 MF exclusive escavação e reaterro, inclusive transporte do tubo em Vias Urbanas</v>
          </cell>
          <cell r="D1172" t="str">
            <v>M</v>
          </cell>
          <cell r="E1172" t="str">
            <v>308,25</v>
          </cell>
          <cell r="F1172">
            <v>228.33333333333331</v>
          </cell>
        </row>
        <row r="1173">
          <cell r="B1173">
            <v>42727</v>
          </cell>
          <cell r="C1173" t="str">
            <v>Corpo BDTC (grota) diâmetro 0,60 m CA-1 PB exclusive escavação e reaterro, inclusive transporte do tubo em Vias Urbanas</v>
          </cell>
          <cell r="D1173" t="str">
            <v>M</v>
          </cell>
          <cell r="E1173" t="str">
            <v>313,60</v>
          </cell>
          <cell r="F1173">
            <v>232.2962962962963</v>
          </cell>
        </row>
        <row r="1174">
          <cell r="B1174">
            <v>42728</v>
          </cell>
          <cell r="C1174" t="str">
            <v>Corpo BDTC (grota) diâmetro 0,60 m CA-2 MF exclusive escavação e reaterro, inclusive transporte do tubo em Vias Urbanas</v>
          </cell>
          <cell r="D1174" t="str">
            <v>M</v>
          </cell>
          <cell r="E1174" t="str">
            <v>321,62</v>
          </cell>
          <cell r="F1174">
            <v>238.23703703703703</v>
          </cell>
        </row>
        <row r="1175">
          <cell r="B1175">
            <v>42729</v>
          </cell>
          <cell r="C1175" t="str">
            <v>Corpo BDTC (grota) diâmetro 0,60 m CA-2 PB exclusive escavação e reaterro, inclusive transporte do tubo em Vias Urbanas</v>
          </cell>
          <cell r="D1175" t="str">
            <v>M</v>
          </cell>
          <cell r="E1175" t="str">
            <v>326,97</v>
          </cell>
          <cell r="F1175">
            <v>242.20000000000002</v>
          </cell>
        </row>
        <row r="1176">
          <cell r="B1176">
            <v>42730</v>
          </cell>
          <cell r="C1176" t="str">
            <v>Corpo BDTC (grota) diâmetro 0,80 m CA-1 MF exclusive escavação e reaterro, inclusive transporte do tubo em Vias Urbanas</v>
          </cell>
          <cell r="D1176" t="str">
            <v>M</v>
          </cell>
          <cell r="E1176" t="str">
            <v>634,23</v>
          </cell>
          <cell r="F1176">
            <v>469.79999999999995</v>
          </cell>
        </row>
        <row r="1177">
          <cell r="B1177">
            <v>42731</v>
          </cell>
          <cell r="C1177" t="str">
            <v>Corpo BDTC (grota) diâmetro 0,80 m CA-1 PB exclusive escavação e reaterro, inclusive transporte do tubo em Vias Urbanas</v>
          </cell>
          <cell r="D1177" t="str">
            <v>M</v>
          </cell>
          <cell r="E1177" t="str">
            <v>647,62</v>
          </cell>
          <cell r="F1177">
            <v>479.71851851851847</v>
          </cell>
        </row>
        <row r="1178">
          <cell r="B1178">
            <v>42732</v>
          </cell>
          <cell r="C1178" t="str">
            <v>Corpo BDTC (grota) diâmetro 0,80 m CA-2 MF exclusive escavação e reaterro, inclusive transporte do tubo em Vias Urbanas</v>
          </cell>
          <cell r="D1178" t="str">
            <v>M</v>
          </cell>
          <cell r="E1178" t="str">
            <v>660,98</v>
          </cell>
          <cell r="F1178">
            <v>489.61481481481479</v>
          </cell>
        </row>
        <row r="1179">
          <cell r="B1179">
            <v>42733</v>
          </cell>
          <cell r="C1179" t="str">
            <v>Corpo BDTC (grota) diâmetro 0,80 m CA-2 PB exclusive escavação e reaterro, inclusive transporte do tubo em Vias Urbanas</v>
          </cell>
          <cell r="D1179" t="str">
            <v>M</v>
          </cell>
          <cell r="E1179" t="str">
            <v>687,71</v>
          </cell>
          <cell r="F1179">
            <v>509.4148148148148</v>
          </cell>
        </row>
        <row r="1180">
          <cell r="B1180">
            <v>42734</v>
          </cell>
          <cell r="C1180" t="str">
            <v>Corpo BDTC (grota) diâmetro 1,00 m CA-1 MF exclusive escavação e reaterro, inclusive transporte do tubo em Vias Urbanas</v>
          </cell>
          <cell r="D1180" t="str">
            <v>M</v>
          </cell>
          <cell r="E1180" t="str">
            <v>813,10</v>
          </cell>
          <cell r="F1180">
            <v>602.2962962962963</v>
          </cell>
        </row>
        <row r="1181">
          <cell r="B1181">
            <v>42735</v>
          </cell>
          <cell r="C1181" t="str">
            <v>Corpo BDTC (grota) diâmetro 1,00 m CA-1 PB exclusive escavação e reaterro, inclusive transporte do tubo em Vias Urbanas</v>
          </cell>
          <cell r="D1181" t="str">
            <v>M</v>
          </cell>
          <cell r="E1181" t="str">
            <v>768,21</v>
          </cell>
          <cell r="F1181">
            <v>569.04444444444448</v>
          </cell>
        </row>
        <row r="1182">
          <cell r="B1182">
            <v>42736</v>
          </cell>
          <cell r="C1182" t="str">
            <v>Corpo BDTC (grota) diâmetro 1,00 m CA-2 MF exclusive escavação e reaterro, inclusive transporte do tubo em Vias Urbanas</v>
          </cell>
          <cell r="D1182" t="str">
            <v>M</v>
          </cell>
          <cell r="E1182" t="str">
            <v>839,86</v>
          </cell>
          <cell r="F1182">
            <v>622.1185185185185</v>
          </cell>
        </row>
        <row r="1183">
          <cell r="B1183">
            <v>42737</v>
          </cell>
          <cell r="C1183" t="str">
            <v>Corpo BDTC (grota) diâmetro 1,00 m CA-2 PB exclusive escavação e reaterro, inclusive transporte do tubo em Vias Urbanas</v>
          </cell>
          <cell r="D1183" t="str">
            <v>M</v>
          </cell>
          <cell r="E1183" t="str">
            <v>853,22</v>
          </cell>
          <cell r="F1183">
            <v>632.01481481481483</v>
          </cell>
        </row>
        <row r="1184">
          <cell r="B1184">
            <v>42738</v>
          </cell>
          <cell r="C1184" t="str">
            <v>Corpo BDTC (grota) diâmetro 1,00 m CA-3 MF exclusive escavação e reaterro, inclusive transporte do tubo em Vias Urbanas</v>
          </cell>
          <cell r="D1184" t="str">
            <v>M</v>
          </cell>
          <cell r="E1184" t="str">
            <v>986,95</v>
          </cell>
          <cell r="F1184">
            <v>731.07407407407402</v>
          </cell>
        </row>
        <row r="1185">
          <cell r="B1185">
            <v>42739</v>
          </cell>
          <cell r="C1185" t="str">
            <v>Corpo BDTC (grota) diâmetro 1,20 m CA-1 MF exclusive escavação e reaterro, inclusive transporte do tubo em Vias Urbanas</v>
          </cell>
          <cell r="D1185" t="str">
            <v>M</v>
          </cell>
          <cell r="E1185" t="str">
            <v>1.296,22</v>
          </cell>
          <cell r="F1185">
            <v>960.16296296296287</v>
          </cell>
        </row>
        <row r="1186">
          <cell r="B1186">
            <v>42740</v>
          </cell>
          <cell r="C1186" t="str">
            <v>Corpo BDTC (grota) diâmetro 1,20 m CA-2 MF exclusive escavação e reaterro, inclusive transporte do tubo em Vias Urbanas</v>
          </cell>
          <cell r="D1186" t="str">
            <v>M</v>
          </cell>
          <cell r="E1186" t="str">
            <v>1.322,98</v>
          </cell>
          <cell r="F1186">
            <v>979.98518518518517</v>
          </cell>
        </row>
        <row r="1187">
          <cell r="B1187">
            <v>42741</v>
          </cell>
          <cell r="C1187" t="str">
            <v>Corpo BDTC (grota) diâmetro 1,20 m CA-2 PB exclusive escavação e reaterro, inclusive transporte do tubo em Vias Urbanas</v>
          </cell>
          <cell r="D1187" t="str">
            <v>M</v>
          </cell>
          <cell r="E1187" t="str">
            <v>1.349,71</v>
          </cell>
          <cell r="F1187">
            <v>999.78518518518513</v>
          </cell>
        </row>
        <row r="1188">
          <cell r="B1188">
            <v>42742</v>
          </cell>
          <cell r="C1188" t="str">
            <v>Corpo BDTC (grota) diâmetro 1,20 m CA-3 MF exclusive escavação e reaterro, inclusive transporte do tubo em Vias Urbanas</v>
          </cell>
          <cell r="D1188" t="str">
            <v>M</v>
          </cell>
          <cell r="E1188" t="str">
            <v>1.510,20</v>
          </cell>
          <cell r="F1188">
            <v>1118.6666666666665</v>
          </cell>
        </row>
        <row r="1189">
          <cell r="B1189">
            <v>42743</v>
          </cell>
          <cell r="C1189" t="str">
            <v>Corpo BDTC (grota) diâmetro 1,50 m CA-1 MF exclusive escavação e reaterro, inclusive transporte do tubo em Vias Urbanas</v>
          </cell>
          <cell r="D1189" t="str">
            <v>M</v>
          </cell>
          <cell r="E1189" t="str">
            <v>1.706,37</v>
          </cell>
          <cell r="F1189">
            <v>1263.9777777777776</v>
          </cell>
        </row>
        <row r="1190">
          <cell r="B1190">
            <v>42744</v>
          </cell>
          <cell r="C1190" t="str">
            <v>Corpo BDTC (grota) diâmetro 1,50 m CA-1 PB exclusive escavação e reaterro, inclusive transporte do tubo em Vias Urbanas</v>
          </cell>
          <cell r="D1190" t="str">
            <v>M</v>
          </cell>
          <cell r="E1190" t="str">
            <v>1.733,13</v>
          </cell>
          <cell r="F1190">
            <v>1283.8</v>
          </cell>
        </row>
        <row r="1191">
          <cell r="B1191">
            <v>42745</v>
          </cell>
          <cell r="C1191" t="str">
            <v>Corpo BDTC (grota) diâmetro 1,50 m CA-2 MF exclusive escavação e reaterro, inclusive transporte do tubo em Vias Urbanas</v>
          </cell>
          <cell r="D1191" t="str">
            <v>M</v>
          </cell>
          <cell r="E1191" t="str">
            <v>1.759,86</v>
          </cell>
          <cell r="F1191">
            <v>1303.5999999999999</v>
          </cell>
        </row>
        <row r="1192">
          <cell r="B1192">
            <v>42746</v>
          </cell>
          <cell r="C1192" t="str">
            <v>Corpo BDTC (grota) diâmetro 1,50 m CA-2 PB exclusive escavação e reaterro, inclusive transporte do tubo em Vias Urbanas</v>
          </cell>
          <cell r="D1192" t="str">
            <v>M</v>
          </cell>
          <cell r="E1192" t="str">
            <v>1.813,37</v>
          </cell>
          <cell r="F1192">
            <v>1343.2370370370368</v>
          </cell>
        </row>
        <row r="1193">
          <cell r="B1193">
            <v>42747</v>
          </cell>
          <cell r="C1193" t="str">
            <v>Corpo BDTC (grota) diâmetro 1,50 m CA-3 MF exclusive escavação e reaterro, inclusive transporte do tubo em Vias Urbanas</v>
          </cell>
          <cell r="D1193" t="str">
            <v>M</v>
          </cell>
          <cell r="E1193" t="str">
            <v>2.161,05</v>
          </cell>
          <cell r="F1193">
            <v>1600.7777777777778</v>
          </cell>
        </row>
        <row r="1194">
          <cell r="B1194">
            <v>42748</v>
          </cell>
          <cell r="C1194" t="str">
            <v>Corpo BSTC diâmetro 0,20 m C.S. MF inclusive escavação, reaterro e transporte do tubo em Vias Urbanas</v>
          </cell>
          <cell r="D1194" t="str">
            <v>M</v>
          </cell>
          <cell r="E1194" t="str">
            <v>87,18</v>
          </cell>
          <cell r="F1194">
            <v>64.577777777777783</v>
          </cell>
        </row>
        <row r="1195">
          <cell r="B1195">
            <v>42749</v>
          </cell>
          <cell r="C1195" t="str">
            <v>Corpo BSTC diâmetro 0,20 m C.S. PB inclusive escavação, reaterro e transporte do tubo em Vias Urbanas</v>
          </cell>
          <cell r="D1195" t="str">
            <v>M</v>
          </cell>
          <cell r="E1195" t="str">
            <v>88,51</v>
          </cell>
          <cell r="F1195">
            <v>65.562962962962956</v>
          </cell>
        </row>
        <row r="1196">
          <cell r="B1196">
            <v>42750</v>
          </cell>
          <cell r="C1196" t="str">
            <v>Corpo BSTC diâmetro 0,30 m C.S. MF inclusive escavação, reaterro e transporte do tubo em Vias Urbanas</v>
          </cell>
          <cell r="D1196" t="str">
            <v>M</v>
          </cell>
          <cell r="E1196" t="str">
            <v>112,09</v>
          </cell>
          <cell r="F1196">
            <v>83.029629629629625</v>
          </cell>
        </row>
        <row r="1197">
          <cell r="B1197">
            <v>42751</v>
          </cell>
          <cell r="C1197" t="str">
            <v>Corpo BSTC diâmetro 0,30 m C.S. PB inclusive escavação, reaterro e transporte do tubo em Vias Urbanas</v>
          </cell>
          <cell r="D1197" t="str">
            <v>M</v>
          </cell>
          <cell r="E1197" t="str">
            <v>114,76</v>
          </cell>
          <cell r="F1197">
            <v>85.007407407407399</v>
          </cell>
        </row>
        <row r="1198">
          <cell r="B1198">
            <v>42752</v>
          </cell>
          <cell r="C1198" t="str">
            <v>Corpo BSTC diâmetro 0,40 m C.S. MF inclusive escavação, reaterro e transporte do tubo em Vias Urbanas</v>
          </cell>
          <cell r="D1198" t="str">
            <v>M</v>
          </cell>
          <cell r="E1198" t="str">
            <v>155,39</v>
          </cell>
          <cell r="F1198">
            <v>115.10370370370369</v>
          </cell>
        </row>
        <row r="1199">
          <cell r="B1199">
            <v>42753</v>
          </cell>
          <cell r="C1199" t="str">
            <v>Corpo BSTC diâmetro 0,40 m C.S. PB inclusive escavação, reaterro e transporte do tubo em Vias Urbanas</v>
          </cell>
          <cell r="D1199" t="str">
            <v>M</v>
          </cell>
          <cell r="E1199" t="str">
            <v>158,07</v>
          </cell>
          <cell r="F1199">
            <v>117.08888888888887</v>
          </cell>
        </row>
        <row r="1200">
          <cell r="B1200">
            <v>42754</v>
          </cell>
          <cell r="C1200" t="str">
            <v>Corpo BSTC diâmetro 0,60 m C.S. MF inclusive escavação, reaterro e transporte do tubo em Vias Urbanas</v>
          </cell>
          <cell r="D1200" t="str">
            <v>M</v>
          </cell>
          <cell r="E1200" t="str">
            <v>237,49</v>
          </cell>
          <cell r="F1200">
            <v>175.91851851851851</v>
          </cell>
        </row>
        <row r="1201">
          <cell r="B1201">
            <v>42755</v>
          </cell>
          <cell r="C1201" t="str">
            <v>Corpo BSTC diâmetro 0,60 m C.S. PB inclusive escavação, reaterro e transporte do tubo em Vias Urbanas</v>
          </cell>
          <cell r="D1201" t="str">
            <v>M</v>
          </cell>
          <cell r="E1201" t="str">
            <v>241,50</v>
          </cell>
          <cell r="F1201">
            <v>178.88888888888889</v>
          </cell>
        </row>
        <row r="1202">
          <cell r="B1202">
            <v>42756</v>
          </cell>
          <cell r="C1202" t="str">
            <v>Corpo BSTC (greide) diâmetro 0,30 m CA-1 MF inclusive escavação, reaterro e transporte do tubo em Vias Urbanas</v>
          </cell>
          <cell r="D1202" t="str">
            <v>M</v>
          </cell>
          <cell r="E1202" t="str">
            <v>112,09</v>
          </cell>
          <cell r="F1202">
            <v>83.029629629629625</v>
          </cell>
        </row>
        <row r="1203">
          <cell r="B1203">
            <v>42757</v>
          </cell>
          <cell r="C1203" t="str">
            <v>Corpo BSTC (greide) diâmetro 0,40 m CA-1 MF inclusive escavação, reaterro e transporte do tubo em Vias Urbanas</v>
          </cell>
          <cell r="D1203" t="str">
            <v>M</v>
          </cell>
          <cell r="E1203" t="str">
            <v>158,07</v>
          </cell>
          <cell r="F1203">
            <v>117.08888888888887</v>
          </cell>
        </row>
        <row r="1204">
          <cell r="B1204">
            <v>42759</v>
          </cell>
          <cell r="C1204" t="str">
            <v>Corpo BSTC (greide) diâmetro 0,40 m CA-2 MF inclusive escavação, reaterro e transporte do tubo em Vias Urbanas</v>
          </cell>
          <cell r="D1204" t="str">
            <v>M</v>
          </cell>
          <cell r="E1204" t="str">
            <v>160,74</v>
          </cell>
          <cell r="F1204">
            <v>119.06666666666666</v>
          </cell>
        </row>
        <row r="1205">
          <cell r="B1205">
            <v>42760</v>
          </cell>
          <cell r="C1205" t="str">
            <v>Corpo BSTC (greide) diâmetro 0,60 m CA-1 MF inclusive escavação, reaterro e transporte do tubo em Vias Urbanas</v>
          </cell>
          <cell r="D1205" t="str">
            <v>M</v>
          </cell>
          <cell r="E1205" t="str">
            <v>244,18</v>
          </cell>
          <cell r="F1205">
            <v>180.87407407407406</v>
          </cell>
        </row>
        <row r="1206">
          <cell r="B1206">
            <v>42761</v>
          </cell>
          <cell r="C1206" t="str">
            <v>Corpo BSTC (greide) diâmetro 0,60 m CA-1 PB inclusive escavação, reaterro e transporte do tubo em Vias Urbanas</v>
          </cell>
          <cell r="D1206" t="str">
            <v>M</v>
          </cell>
          <cell r="E1206" t="str">
            <v>246,86</v>
          </cell>
          <cell r="F1206">
            <v>182.85925925925926</v>
          </cell>
        </row>
        <row r="1207">
          <cell r="B1207">
            <v>42762</v>
          </cell>
          <cell r="C1207" t="str">
            <v>Corpo BSTC (greide) diâmetro 0,60 m CA-2 MF inclusive escavação, reaterro e transporte do tubo em Vias Urbanas</v>
          </cell>
          <cell r="D1207" t="str">
            <v>M</v>
          </cell>
          <cell r="E1207" t="str">
            <v>250,87</v>
          </cell>
          <cell r="F1207">
            <v>185.82962962962961</v>
          </cell>
        </row>
        <row r="1208">
          <cell r="B1208">
            <v>42763</v>
          </cell>
          <cell r="C1208" t="str">
            <v>Corpo BSTC (greide) diâmetro 0,60 m CA-2 PB inclusive escavação, reaterro e transporte do tubo em Vias Urbanas</v>
          </cell>
          <cell r="D1208" t="str">
            <v>M</v>
          </cell>
          <cell r="E1208" t="str">
            <v>253,54</v>
          </cell>
          <cell r="F1208">
            <v>187.8074074074074</v>
          </cell>
        </row>
        <row r="1209">
          <cell r="B1209">
            <v>42764</v>
          </cell>
          <cell r="C1209" t="str">
            <v>Corpo BSTC (greide) diâmetro 0,80 m CA-1 MF inclusive escavação, reaterro e transporte do tubo em Vias Urbanas</v>
          </cell>
          <cell r="D1209" t="str">
            <v>M</v>
          </cell>
          <cell r="E1209" t="str">
            <v>486,28</v>
          </cell>
          <cell r="F1209">
            <v>360.20740740740735</v>
          </cell>
        </row>
        <row r="1210">
          <cell r="B1210">
            <v>42765</v>
          </cell>
          <cell r="C1210" t="str">
            <v>Corpo BSTC (greide) diâmetro 0,80 m CA-1 PB inclusive escavação, reaterro e transporte do tubo em Vias Urbanas</v>
          </cell>
          <cell r="D1210" t="str">
            <v>M</v>
          </cell>
          <cell r="E1210" t="str">
            <v>492,97</v>
          </cell>
          <cell r="F1210">
            <v>365.16296296296298</v>
          </cell>
        </row>
        <row r="1211">
          <cell r="B1211">
            <v>42766</v>
          </cell>
          <cell r="C1211" t="str">
            <v>Corpo BSTC (greide) diâmetro 0,80 m CA-2 MF inclusive escavação, reaterro e transporte do tubo em Vias Urbanas</v>
          </cell>
          <cell r="D1211" t="str">
            <v>M</v>
          </cell>
          <cell r="E1211" t="str">
            <v>499,66</v>
          </cell>
          <cell r="F1211">
            <v>370.1185185185185</v>
          </cell>
        </row>
        <row r="1212">
          <cell r="B1212">
            <v>42767</v>
          </cell>
          <cell r="C1212" t="str">
            <v>Corpo BSTC (greide) diâmetro 0,80 m CA-2 PB inclusive escavação, reaterro e transporte do tubo em Vias Urbanas</v>
          </cell>
          <cell r="D1212" t="str">
            <v>M</v>
          </cell>
          <cell r="E1212" t="str">
            <v>513,02</v>
          </cell>
          <cell r="F1212">
            <v>380.01481481481477</v>
          </cell>
        </row>
        <row r="1213">
          <cell r="B1213">
            <v>42768</v>
          </cell>
          <cell r="C1213" t="str">
            <v>Corpo BSTC (greide) diâmetro 1,00 m CA-1 MF inclusive escavação, reaterro e transporte do tubo em Vias Urbanas</v>
          </cell>
          <cell r="D1213" t="str">
            <v>M</v>
          </cell>
          <cell r="E1213" t="str">
            <v>651,33</v>
          </cell>
          <cell r="F1213">
            <v>482.46666666666664</v>
          </cell>
        </row>
        <row r="1214">
          <cell r="B1214">
            <v>42769</v>
          </cell>
          <cell r="C1214" t="str">
            <v>Corpo BSTC (greide) diâmetro 1,00 m CA-1 PB inclusive escavação, reaterro e transporte do tubo em Vias Urbanas</v>
          </cell>
          <cell r="D1214" t="str">
            <v>M</v>
          </cell>
          <cell r="E1214" t="str">
            <v>658,01</v>
          </cell>
          <cell r="F1214">
            <v>487.4148148148148</v>
          </cell>
        </row>
        <row r="1215">
          <cell r="B1215">
            <v>42770</v>
          </cell>
          <cell r="C1215" t="str">
            <v>Corpo BSTC (greide) diâmetro 1,00 m CA-2 MF inclusive escavação, reaterro e transporte do tubo em Vias Urbanas</v>
          </cell>
          <cell r="D1215" t="str">
            <v>M</v>
          </cell>
          <cell r="E1215" t="str">
            <v>664,71</v>
          </cell>
          <cell r="F1215">
            <v>492.37777777777779</v>
          </cell>
        </row>
        <row r="1216">
          <cell r="B1216">
            <v>42771</v>
          </cell>
          <cell r="C1216" t="str">
            <v>Corpo BSTC (greide) diâmetro 1,00 m CA-2 PB inclusive escavação, reaterro e transporte do tubo em Vias Urbanas</v>
          </cell>
          <cell r="D1216" t="str">
            <v>M</v>
          </cell>
          <cell r="E1216" t="str">
            <v>671,39</v>
          </cell>
          <cell r="F1216">
            <v>497.3259259259259</v>
          </cell>
        </row>
        <row r="1217">
          <cell r="B1217">
            <v>42772</v>
          </cell>
          <cell r="C1217" t="str">
            <v>Corpo BSTC (greide) diâmetro 1,20 m CA-1 MF inclusive escavação, reaterro e transporte do tubo em Vias Urbanas</v>
          </cell>
          <cell r="D1217" t="str">
            <v>M</v>
          </cell>
          <cell r="E1217" t="str">
            <v>953,93</v>
          </cell>
          <cell r="F1217">
            <v>706.61481481481474</v>
          </cell>
        </row>
        <row r="1218">
          <cell r="B1218">
            <v>42773</v>
          </cell>
          <cell r="C1218" t="str">
            <v>Corpo BSTC (greide) diâmetro 1,20 m CA-1 PB inclusive escavação, reaterro e transporte do tubo em Vias Urbanas</v>
          </cell>
          <cell r="D1218" t="str">
            <v>M</v>
          </cell>
          <cell r="E1218" t="str">
            <v>967,30</v>
          </cell>
          <cell r="F1218">
            <v>716.51851851851848</v>
          </cell>
        </row>
        <row r="1219">
          <cell r="B1219">
            <v>42774</v>
          </cell>
          <cell r="C1219" t="str">
            <v>Corpo BSTC (greide) diâmetro 1,20 m CA-2 MF inclusive escavação, reaterro e transporte do tubo, em Vias Urbanas</v>
          </cell>
          <cell r="D1219" t="str">
            <v>M</v>
          </cell>
          <cell r="E1219" t="str">
            <v>980,68</v>
          </cell>
          <cell r="F1219">
            <v>726.42962962962952</v>
          </cell>
        </row>
        <row r="1220">
          <cell r="B1220">
            <v>42775</v>
          </cell>
          <cell r="C1220" t="str">
            <v>Corpo BSTC (greide) diâmetro 1,20 m CA-2 PB inclusive escavação, reaterro e transporte do tubo em Vias Urbanas</v>
          </cell>
          <cell r="D1220" t="str">
            <v>M</v>
          </cell>
          <cell r="E1220" t="str">
            <v>994,04</v>
          </cell>
          <cell r="F1220">
            <v>736.32592592592584</v>
          </cell>
        </row>
        <row r="1221">
          <cell r="B1221">
            <v>42776</v>
          </cell>
          <cell r="C1221" t="str">
            <v>Corpo BSTC (grota) diâmetro 0,60 m CA-1 MF exclusive escavação e reaterro, inclusive transporte do tubo em Vias Urbanas</v>
          </cell>
          <cell r="D1221" t="str">
            <v>M</v>
          </cell>
          <cell r="E1221" t="str">
            <v>155,68</v>
          </cell>
          <cell r="F1221">
            <v>115.31851851851852</v>
          </cell>
        </row>
        <row r="1222">
          <cell r="B1222">
            <v>42777</v>
          </cell>
          <cell r="C1222" t="str">
            <v>Corpo BSTC (grota) diâmetro 0,60 m CA-1 PB exclusive escavação e reaterro, inclusive transporte do tubo em Vias Urbanas</v>
          </cell>
          <cell r="D1222" t="str">
            <v>M</v>
          </cell>
          <cell r="E1222" t="str">
            <v>158,35</v>
          </cell>
          <cell r="F1222">
            <v>117.29629629629629</v>
          </cell>
        </row>
        <row r="1223">
          <cell r="B1223">
            <v>42778</v>
          </cell>
          <cell r="C1223" t="str">
            <v>Corpo BSTC (grota) diâmetro 0,60 m CA-2 MF exclusive escavação e reaterro, inclusive transporte do tubo em Vias Urbanas</v>
          </cell>
          <cell r="D1223" t="str">
            <v>M</v>
          </cell>
          <cell r="E1223" t="str">
            <v>162,36</v>
          </cell>
          <cell r="F1223">
            <v>120.26666666666667</v>
          </cell>
        </row>
        <row r="1224">
          <cell r="B1224">
            <v>42779</v>
          </cell>
          <cell r="C1224" t="str">
            <v>Corpo BSTC (grota) diâmetro 0,60 m CA-2 PB exclusive escavação e reaterro, inclusive transporte do tubo em Vias Urbanas</v>
          </cell>
          <cell r="D1224" t="str">
            <v>M</v>
          </cell>
          <cell r="E1224" t="str">
            <v>165,03</v>
          </cell>
          <cell r="F1224">
            <v>122.24444444444444</v>
          </cell>
        </row>
        <row r="1225">
          <cell r="B1225">
            <v>42780</v>
          </cell>
          <cell r="C1225" t="str">
            <v>Corpo BSTC (grota) diâmetro 0,80 m CA-1 MF exclusive escavação e reaterro, inclusive transporte do tubo em Vias Urbanas</v>
          </cell>
          <cell r="D1225" t="str">
            <v>M</v>
          </cell>
          <cell r="E1225" t="str">
            <v>361,32</v>
          </cell>
          <cell r="F1225">
            <v>267.64444444444445</v>
          </cell>
        </row>
        <row r="1226">
          <cell r="B1226">
            <v>42781</v>
          </cell>
          <cell r="C1226" t="str">
            <v>Corpo BSTC (grota) diâmetro 0,80 m CA-1 PB exclusive escavação e reaterro, inclusive transporte do tubo em Vias Urbanas</v>
          </cell>
          <cell r="D1226" t="str">
            <v>M</v>
          </cell>
          <cell r="E1226" t="str">
            <v>368,02</v>
          </cell>
          <cell r="F1226">
            <v>272.60740740740738</v>
          </cell>
        </row>
        <row r="1227">
          <cell r="B1227">
            <v>42782</v>
          </cell>
          <cell r="C1227" t="str">
            <v>Corpo BSTC (grota) diâmetro 0,80 m CA-2 MF exclusive escavação e reaterro, inclusive transporte do tubo em Vias Urbanas</v>
          </cell>
          <cell r="D1227" t="str">
            <v>M</v>
          </cell>
          <cell r="E1227" t="str">
            <v>374,70</v>
          </cell>
          <cell r="F1227">
            <v>277.55555555555554</v>
          </cell>
        </row>
        <row r="1228">
          <cell r="B1228">
            <v>42783</v>
          </cell>
          <cell r="C1228" t="str">
            <v>Corpo BSTC (grota) diâmetro 0,80 m CA-2 PB exclusive escavação e reaterro, inclusive transporte do tubo em Vias Urbanas</v>
          </cell>
          <cell r="D1228" t="str">
            <v>M</v>
          </cell>
          <cell r="E1228" t="str">
            <v>388,07</v>
          </cell>
          <cell r="F1228">
            <v>287.45925925925923</v>
          </cell>
        </row>
        <row r="1229">
          <cell r="B1229">
            <v>42784</v>
          </cell>
          <cell r="C1229" t="str">
            <v>Corpo BSTC (grota) diâmetro 1,00 m CA-1 MF exclusive escavação e reaterro, inclusive transporte do tubo em Vias Urbanas</v>
          </cell>
          <cell r="D1229" t="str">
            <v>M</v>
          </cell>
          <cell r="E1229" t="str">
            <v>449,79</v>
          </cell>
          <cell r="F1229">
            <v>333.17777777777775</v>
          </cell>
        </row>
        <row r="1230">
          <cell r="B1230">
            <v>42785</v>
          </cell>
          <cell r="C1230" t="str">
            <v>Corpo BSTC (grota) diâmetro 1,00 m CA-1 PB exclusive escavação e reaterro, inclusive transporte do tubo em Vias Urbanas</v>
          </cell>
          <cell r="D1230" t="str">
            <v>M</v>
          </cell>
          <cell r="E1230" t="str">
            <v>456,47</v>
          </cell>
          <cell r="F1230">
            <v>338.12592592592591</v>
          </cell>
        </row>
        <row r="1231">
          <cell r="B1231">
            <v>42786</v>
          </cell>
          <cell r="C1231" t="str">
            <v>Corpo BSTC (grota) diâmetro 1,00 m CA-2 MF exclusive escavação e reaterro, inclusive transporte do tubo em Vias Urbanas</v>
          </cell>
          <cell r="D1231" t="str">
            <v>M</v>
          </cell>
          <cell r="E1231" t="str">
            <v>463,17</v>
          </cell>
          <cell r="F1231">
            <v>343.0888888888889</v>
          </cell>
        </row>
        <row r="1232">
          <cell r="B1232">
            <v>42787</v>
          </cell>
          <cell r="C1232" t="str">
            <v>Corpo BSTC (grota) diâmetro 1,00 m CA-2 PB exclusive escavação e reaterro, inclusive transporte do tubo em Vias Urbanas</v>
          </cell>
          <cell r="D1232" t="str">
            <v>M</v>
          </cell>
          <cell r="E1232" t="str">
            <v>469,85</v>
          </cell>
          <cell r="F1232">
            <v>348.03703703703701</v>
          </cell>
        </row>
        <row r="1233">
          <cell r="B1233">
            <v>42788</v>
          </cell>
          <cell r="C1233" t="str">
            <v>Corpo BSTC (grota) diâmetro 1,00 m CA-3 MF exclusive escavação e reaterro, inclusive transporte do tubo em Vias Urbanas</v>
          </cell>
          <cell r="D1233" t="str">
            <v>M</v>
          </cell>
          <cell r="E1233" t="str">
            <v>536,71</v>
          </cell>
          <cell r="F1233">
            <v>397.56296296296296</v>
          </cell>
        </row>
        <row r="1234">
          <cell r="B1234">
            <v>42789</v>
          </cell>
          <cell r="C1234" t="str">
            <v>Corpo BSTC (grota) diâmetro 1,20 m CA-1 MF exclusive escavação e reaterro, inclusive transporte do tubo em Vias Urbanas</v>
          </cell>
          <cell r="D1234" t="str">
            <v>M</v>
          </cell>
          <cell r="E1234" t="str">
            <v>681,12</v>
          </cell>
          <cell r="F1234">
            <v>504.5333333333333</v>
          </cell>
        </row>
        <row r="1235">
          <cell r="B1235">
            <v>42790</v>
          </cell>
          <cell r="C1235" t="str">
            <v>Corpo BSTC (grota) diâmetro 1,20 m CA-1 PB exclusive escavação e reaterro, inclusive transporte do tubo em Vias Urbanas</v>
          </cell>
          <cell r="D1235" t="str">
            <v>M</v>
          </cell>
          <cell r="E1235" t="str">
            <v>694,49</v>
          </cell>
          <cell r="F1235">
            <v>514.43703703703704</v>
          </cell>
        </row>
        <row r="1236">
          <cell r="B1236">
            <v>42791</v>
          </cell>
          <cell r="C1236" t="str">
            <v>Corpo BSTC (grota) diâmetro 1,20 m CA-2 MF exclusive escavação e reaterro, inclusive transporte do tubo em Vias Urbanas</v>
          </cell>
          <cell r="D1236" t="str">
            <v>M</v>
          </cell>
          <cell r="E1236" t="str">
            <v>707,87</v>
          </cell>
          <cell r="F1236">
            <v>524.34814814814808</v>
          </cell>
        </row>
        <row r="1237">
          <cell r="B1237">
            <v>42792</v>
          </cell>
          <cell r="C1237" t="str">
            <v>Corpo BSTC (grota) diâmetro 1,20 m CA-2 PB exclusive escavação e reaterro, inclusive transporte do tubo em Vias Urbanas</v>
          </cell>
          <cell r="D1237" t="str">
            <v>M</v>
          </cell>
          <cell r="E1237" t="str">
            <v>721,23</v>
          </cell>
          <cell r="F1237">
            <v>534.24444444444441</v>
          </cell>
        </row>
        <row r="1238">
          <cell r="B1238">
            <v>42793</v>
          </cell>
          <cell r="C1238" t="str">
            <v>Corpo BSTC (grota) diâmetro 1,20 m CA-3 MF exclusive escavação e reaterro, inclusive transporte do tubo em Vias Urbanas</v>
          </cell>
          <cell r="D1238" t="str">
            <v>M</v>
          </cell>
          <cell r="E1238" t="str">
            <v>801,48</v>
          </cell>
          <cell r="F1238">
            <v>593.68888888888887</v>
          </cell>
        </row>
        <row r="1239">
          <cell r="B1239">
            <v>42794</v>
          </cell>
          <cell r="C1239" t="str">
            <v>Corpo BSTC (grota) diâmetro 1,50 m CA-1 MF exclusive escavação e reaterro, inclusive transporte do tubo em Vias Urbanas</v>
          </cell>
          <cell r="D1239" t="str">
            <v>M</v>
          </cell>
          <cell r="E1239" t="str">
            <v>896,42</v>
          </cell>
          <cell r="F1239">
            <v>664.01481481481471</v>
          </cell>
        </row>
        <row r="1240">
          <cell r="B1240">
            <v>42758</v>
          </cell>
          <cell r="C1240" t="str">
            <v>Corpo BSTC (grota) diâmetro 1,50 m CA-1 PB exclusive escavação e reaterro, inclusive transporte do tubo em Vias Urbanas</v>
          </cell>
          <cell r="D1240" t="str">
            <v>M</v>
          </cell>
          <cell r="E1240" t="str">
            <v>909,80</v>
          </cell>
          <cell r="F1240">
            <v>673.92592592592587</v>
          </cell>
        </row>
        <row r="1241">
          <cell r="B1241">
            <v>42795</v>
          </cell>
          <cell r="C1241" t="str">
            <v>Corpo BSTC (grota) diâmetro 1,50 m CA-2 MF exclusive escavação e reaterro, inclusive transporte do tubo em Vias Urbanas</v>
          </cell>
          <cell r="D1241" t="str">
            <v>M</v>
          </cell>
          <cell r="E1241" t="str">
            <v>923,17</v>
          </cell>
          <cell r="F1241">
            <v>683.82962962962961</v>
          </cell>
        </row>
        <row r="1242">
          <cell r="B1242">
            <v>42796</v>
          </cell>
          <cell r="C1242" t="str">
            <v>Corpo BSTC (grota) diâmetro 1,50 m CA-2 PB exclusive escavação e reaterro, inclusive transporte do tubo em Vias Urbanas</v>
          </cell>
          <cell r="D1242" t="str">
            <v>M</v>
          </cell>
          <cell r="E1242" t="str">
            <v>949,92</v>
          </cell>
          <cell r="F1242">
            <v>703.64444444444439</v>
          </cell>
        </row>
        <row r="1243">
          <cell r="B1243">
            <v>42797</v>
          </cell>
          <cell r="C1243" t="str">
            <v>Corpo BSTC (grota) diâmetro 1,50 m CA-3 MF exclusive escavação e reaterro, inclusive transporte do tubo em Vias Urbanas</v>
          </cell>
          <cell r="D1243" t="str">
            <v>M</v>
          </cell>
          <cell r="E1243" t="str">
            <v>1.123,76</v>
          </cell>
          <cell r="F1243">
            <v>832.4148148148148</v>
          </cell>
        </row>
        <row r="1244">
          <cell r="B1244">
            <v>42798</v>
          </cell>
          <cell r="C1244" t="str">
            <v>Corpo BTTC (grota) diâmetro 0,60 m CA-1 MF exclusive escavação e reaterro, inclusive transporte do tubo em Vias Urbanas</v>
          </cell>
          <cell r="D1244" t="str">
            <v>M</v>
          </cell>
          <cell r="E1244" t="str">
            <v>464,00</v>
          </cell>
          <cell r="F1244">
            <v>343.7037037037037</v>
          </cell>
        </row>
        <row r="1245">
          <cell r="B1245">
            <v>42799</v>
          </cell>
          <cell r="C1245" t="str">
            <v>Corpo BTTC (grota) diâmetro 0,60 m CA-1 PB exclusive escavação e reaterro, inclusive transporte do tubo em Vias Urbanas</v>
          </cell>
          <cell r="D1245" t="str">
            <v>M</v>
          </cell>
          <cell r="E1245" t="str">
            <v>472,02</v>
          </cell>
          <cell r="F1245">
            <v>349.64444444444439</v>
          </cell>
        </row>
        <row r="1246">
          <cell r="B1246">
            <v>42800</v>
          </cell>
          <cell r="C1246" t="str">
            <v>Corpo BTTC (grota) diâmetro 0,60 m CA-2 MF exclusive escavação e reaterro, inclusive transporte do tubo em Vias Urbanas</v>
          </cell>
          <cell r="D1246" t="str">
            <v>M</v>
          </cell>
          <cell r="E1246" t="str">
            <v>484,05</v>
          </cell>
          <cell r="F1246">
            <v>358.55555555555554</v>
          </cell>
        </row>
        <row r="1247">
          <cell r="B1247">
            <v>42801</v>
          </cell>
          <cell r="C1247" t="str">
            <v>Corpo BTTC (grota) diâmetro 0,60 m CA-2 PB exclusive escavação e reaterro, inclusive transporte do tubo em Vias Urbanas</v>
          </cell>
          <cell r="D1247" t="str">
            <v>M</v>
          </cell>
          <cell r="E1247" t="str">
            <v>492,07</v>
          </cell>
          <cell r="F1247">
            <v>364.49629629629629</v>
          </cell>
        </row>
        <row r="1248">
          <cell r="B1248">
            <v>42802</v>
          </cell>
          <cell r="C1248" t="str">
            <v>Corpo BTTC (grota) diâmetro 0,80 m CA-1 MF exclusive escavação e reaterro, inclusive transporte do tubo em Vias Urbanas</v>
          </cell>
          <cell r="D1248" t="str">
            <v>M</v>
          </cell>
          <cell r="E1248" t="str">
            <v>911,06</v>
          </cell>
          <cell r="F1248">
            <v>674.85925925925915</v>
          </cell>
        </row>
        <row r="1249">
          <cell r="B1249">
            <v>42803</v>
          </cell>
          <cell r="C1249" t="str">
            <v>Corpo BTTC (grota) diâmetro 0,80 m CA-1 PB exclusive escavação e reaterro, inclusive transporte do tubo em Vias Urbanas</v>
          </cell>
          <cell r="D1249" t="str">
            <v>M</v>
          </cell>
          <cell r="E1249" t="str">
            <v>931,14</v>
          </cell>
          <cell r="F1249">
            <v>689.73333333333323</v>
          </cell>
        </row>
        <row r="1250">
          <cell r="B1250">
            <v>42804</v>
          </cell>
          <cell r="C1250" t="str">
            <v>Corpo BTTC (grota) diâmetro 0,80 m CA-2 MF exclusive escavação e reaterro, inclusive transporte do tubo em Vias Urbanas</v>
          </cell>
          <cell r="D1250" t="str">
            <v>M</v>
          </cell>
          <cell r="E1250" t="str">
            <v>951,19</v>
          </cell>
          <cell r="F1250">
            <v>704.5851851851852</v>
          </cell>
        </row>
        <row r="1251">
          <cell r="B1251">
            <v>42805</v>
          </cell>
          <cell r="C1251" t="str">
            <v>Corpo BTTC (grota) diâmetro 0,80 m CA-2 PB exclusive escavação e reaterro, inclusive transporte do tubo em Vias Urbanas</v>
          </cell>
          <cell r="D1251" t="str">
            <v>M</v>
          </cell>
          <cell r="E1251" t="str">
            <v>991,29</v>
          </cell>
          <cell r="F1251">
            <v>734.28888888888878</v>
          </cell>
        </row>
        <row r="1252">
          <cell r="B1252">
            <v>42806</v>
          </cell>
          <cell r="C1252" t="str">
            <v>Corpo BTTC (grota) diâmetro 1,00 m CA-1 MF exclusive escavação e reaterro, inclusive transporte do tubo em Vias Urbanas</v>
          </cell>
          <cell r="D1252" t="str">
            <v>M</v>
          </cell>
          <cell r="E1252" t="str">
            <v>1.176,41</v>
          </cell>
          <cell r="F1252">
            <v>871.4148148148148</v>
          </cell>
        </row>
        <row r="1253">
          <cell r="B1253">
            <v>42807</v>
          </cell>
          <cell r="C1253" t="str">
            <v>Corpo BTTC (grota) diâmetro 1,00 m CA-1 PB exclusive escavação e reaterro, inclusive transporte do tubo em Vias Urbanas</v>
          </cell>
          <cell r="D1253" t="str">
            <v>M</v>
          </cell>
          <cell r="E1253" t="str">
            <v>1.196,46</v>
          </cell>
          <cell r="F1253">
            <v>886.26666666666665</v>
          </cell>
        </row>
        <row r="1254">
          <cell r="B1254">
            <v>42808</v>
          </cell>
          <cell r="C1254" t="str">
            <v>Corpo BTTC (grota) diâmetro 1,00 m CA-2 MF exclusive escavação e reaterro, inclusive transporte do tubo em Vias Urbanas</v>
          </cell>
          <cell r="D1254" t="str">
            <v>M</v>
          </cell>
          <cell r="E1254" t="str">
            <v>1.216,55</v>
          </cell>
          <cell r="F1254">
            <v>901.14814814814804</v>
          </cell>
        </row>
        <row r="1255">
          <cell r="B1255">
            <v>42809</v>
          </cell>
          <cell r="C1255" t="str">
            <v>Corpo BTTC (grota) diâmetro 1,00 m CA-2 PB exclusive escavação e reaterro, inclusive transporte do tubo em Vias Urbanas</v>
          </cell>
          <cell r="D1255" t="str">
            <v>M</v>
          </cell>
          <cell r="E1255" t="str">
            <v>1.236,60</v>
          </cell>
          <cell r="F1255">
            <v>915.99999999999989</v>
          </cell>
        </row>
        <row r="1256">
          <cell r="B1256">
            <v>42810</v>
          </cell>
          <cell r="C1256" t="str">
            <v>Corpo BTTC (grota) diâmetro 1,00 m CA-3 MF exclusive escavação e reaterro, inclusive transporte do tubo em Vias Urbanas</v>
          </cell>
          <cell r="D1256" t="str">
            <v>M</v>
          </cell>
          <cell r="E1256" t="str">
            <v>1.437,19</v>
          </cell>
          <cell r="F1256">
            <v>1064.5851851851851</v>
          </cell>
        </row>
        <row r="1257">
          <cell r="B1257">
            <v>42811</v>
          </cell>
          <cell r="C1257" t="str">
            <v>Corpo BTTC (grota) diâmetro 1,20 m CA-1 MF exclusive escavação e reaterro, inclusive transporte do tubo em Vias Urbanas</v>
          </cell>
          <cell r="D1257" t="str">
            <v>M</v>
          </cell>
          <cell r="E1257" t="str">
            <v>1.870,41</v>
          </cell>
          <cell r="F1257">
            <v>1385.4888888888888</v>
          </cell>
        </row>
        <row r="1258">
          <cell r="B1258">
            <v>42812</v>
          </cell>
          <cell r="C1258" t="str">
            <v>Corpo BTTC (grota) diâmetro 1,20 m CA-1 PB exclusive escavação e reaterro, inclusive transporte do tubo em Vias Urbanas</v>
          </cell>
          <cell r="D1258" t="str">
            <v>M</v>
          </cell>
          <cell r="E1258" t="str">
            <v>1.910,50</v>
          </cell>
          <cell r="F1258">
            <v>1415.185185185185</v>
          </cell>
        </row>
        <row r="1259">
          <cell r="B1259">
            <v>42813</v>
          </cell>
          <cell r="C1259" t="str">
            <v>Corpo BTTC (grota) diâmetro 1,20 m CA-2 MF exclusive escavação e reaterro, inclusive transporte do tubo em Vias Urbanas</v>
          </cell>
          <cell r="D1259" t="str">
            <v>M</v>
          </cell>
          <cell r="E1259" t="str">
            <v>1.950,64</v>
          </cell>
          <cell r="F1259">
            <v>1444.9185185185186</v>
          </cell>
        </row>
        <row r="1260">
          <cell r="B1260">
            <v>42814</v>
          </cell>
          <cell r="C1260" t="str">
            <v>Corpo BTTC (grota) diâmetro 1,20 m CA-2 PB exclusive escavação e reaterro, inclusive transporte do tubo em Vias Urbanas</v>
          </cell>
          <cell r="D1260" t="str">
            <v>M</v>
          </cell>
          <cell r="E1260" t="str">
            <v>1.990,73</v>
          </cell>
          <cell r="F1260">
            <v>1474.6148148148147</v>
          </cell>
        </row>
        <row r="1261">
          <cell r="B1261">
            <v>42815</v>
          </cell>
          <cell r="C1261" t="str">
            <v>Corpo BTTC (grota) diâmetro 1,20 m CA-3 MF exclusive escavação e reaterro, inclusive transporte do tubo em Vias Urbanas</v>
          </cell>
          <cell r="D1261" t="str">
            <v>M</v>
          </cell>
          <cell r="E1261" t="str">
            <v>2.231,46</v>
          </cell>
          <cell r="F1261">
            <v>1652.9333333333332</v>
          </cell>
        </row>
        <row r="1262">
          <cell r="B1262">
            <v>42816</v>
          </cell>
          <cell r="C1262" t="str">
            <v>Corpo BTTC (grota) diâmetro 1,50 m CA-1 MF exclusive escavação e reaterro, inclusive transporte do tubo em Vias Urbanas</v>
          </cell>
          <cell r="D1262" t="str">
            <v>M</v>
          </cell>
          <cell r="E1262" t="str">
            <v>2.516,31</v>
          </cell>
          <cell r="F1262">
            <v>1863.9333333333332</v>
          </cell>
        </row>
        <row r="1263">
          <cell r="B1263">
            <v>42817</v>
          </cell>
          <cell r="C1263" t="str">
            <v>Corpo BTTC (grota) diâmetro 1,50 m CA-1 PB exclusive escavação e reaterro, inclusive transporte do tubo em Vias Urbanas</v>
          </cell>
          <cell r="D1263" t="str">
            <v>M</v>
          </cell>
          <cell r="E1263" t="str">
            <v>2.556,45</v>
          </cell>
          <cell r="F1263">
            <v>1893.6666666666665</v>
          </cell>
        </row>
        <row r="1264">
          <cell r="B1264">
            <v>42818</v>
          </cell>
          <cell r="C1264" t="str">
            <v>Corpo BTTC (grota) diâmetro 1,50 m CA-2 MF exclusive escavação e reaterro, inclusive transporte do tubo em Vias Urbanas</v>
          </cell>
          <cell r="D1264" t="str">
            <v>M</v>
          </cell>
          <cell r="E1264" t="str">
            <v>2.596,54</v>
          </cell>
          <cell r="F1264">
            <v>1923.3629629629629</v>
          </cell>
        </row>
        <row r="1265">
          <cell r="B1265">
            <v>42819</v>
          </cell>
          <cell r="C1265" t="str">
            <v>Corpo BTTC (grota) diâmetro 1,50 m CA-2 PB exclusive escavação e reaterro, inclusive transporte do tubo em Vias Urbanas</v>
          </cell>
          <cell r="D1265" t="str">
            <v>M</v>
          </cell>
          <cell r="E1265" t="str">
            <v>2.676,82</v>
          </cell>
          <cell r="F1265">
            <v>1982.8296296296296</v>
          </cell>
        </row>
        <row r="1266">
          <cell r="B1266">
            <v>42820</v>
          </cell>
          <cell r="C1266" t="str">
            <v>Corpo BTTC (grota) diâmetro 1,50 m CA-3 MF exclusive escavação e reaterro, inclusive transporte do tubo em Vias Urbanas</v>
          </cell>
          <cell r="D1266" t="str">
            <v>M</v>
          </cell>
          <cell r="E1266" t="str">
            <v>3.198,33</v>
          </cell>
          <cell r="F1266">
            <v>2369.1333333333332</v>
          </cell>
        </row>
        <row r="1267">
          <cell r="B1267">
            <v>41321</v>
          </cell>
          <cell r="C1267" t="str">
            <v>Corpo de BDCC 1,00 x 1,00 m em Vias Urbanas</v>
          </cell>
          <cell r="D1267" t="str">
            <v>M</v>
          </cell>
          <cell r="E1267" t="str">
            <v>4.949,70</v>
          </cell>
          <cell r="F1267">
            <v>3666.4444444444439</v>
          </cell>
        </row>
        <row r="1268">
          <cell r="B1268">
            <v>42821</v>
          </cell>
          <cell r="C1268" t="str">
            <v>Corpo de BDCC 1,50 x 1,50 m projeto DNIT para H &lt; -&gt; 2,50 m em Vias
Urbanas</v>
          </cell>
          <cell r="D1268" t="str">
            <v>M</v>
          </cell>
          <cell r="E1268" t="str">
            <v>3.703,65</v>
          </cell>
          <cell r="F1268">
            <v>2743.4444444444443</v>
          </cell>
        </row>
        <row r="1269">
          <cell r="B1269">
            <v>42822</v>
          </cell>
          <cell r="C1269" t="str">
            <v>Corpo de BDCC 1,50 x 1,50 m projeto DNIT para 2,50 &lt; H &lt; 5,00 m em Vias
Urbanas</v>
          </cell>
          <cell r="D1269" t="str">
            <v>M</v>
          </cell>
          <cell r="E1269" t="str">
            <v>3.859,98</v>
          </cell>
          <cell r="F1269">
            <v>2859.2444444444441</v>
          </cell>
        </row>
        <row r="1270">
          <cell r="B1270">
            <v>42823</v>
          </cell>
          <cell r="C1270" t="str">
            <v>Corpo de BDCC 2,00 x 1,20 m - tudo incluido conforme projeto em Vias
Urbanas</v>
          </cell>
          <cell r="D1270" t="str">
            <v>M</v>
          </cell>
          <cell r="E1270" t="str">
            <v>5.387,06</v>
          </cell>
          <cell r="F1270">
            <v>3990.4148148148147</v>
          </cell>
        </row>
        <row r="1271">
          <cell r="B1271">
            <v>42824</v>
          </cell>
          <cell r="C1271" t="str">
            <v>Corpo de BDCC 2,00 x 2,00 m projeto DNIT para H &lt; -&gt; 2,50 m em Vias
Urbanas</v>
          </cell>
          <cell r="D1271" t="str">
            <v>M</v>
          </cell>
          <cell r="E1271" t="str">
            <v>5.338,06</v>
          </cell>
          <cell r="F1271">
            <v>3954.1185185185186</v>
          </cell>
        </row>
        <row r="1272">
          <cell r="B1272">
            <v>42825</v>
          </cell>
          <cell r="C1272" t="str">
            <v>Corpo de BDCC 2,00 x 2,00 m projeto DNIT para 2,50 &lt; H &lt; 5,00 m em Vias
Urbanas</v>
          </cell>
          <cell r="D1272" t="str">
            <v>M</v>
          </cell>
          <cell r="E1272" t="str">
            <v>5.888,72</v>
          </cell>
          <cell r="F1272">
            <v>4362.0148148148146</v>
          </cell>
        </row>
        <row r="1273">
          <cell r="B1273">
            <v>40600</v>
          </cell>
          <cell r="C1273" t="str">
            <v>Corpo de BDCC 2,00 x 2,50 m em Vias Urbanas</v>
          </cell>
          <cell r="D1273" t="str">
            <v>M</v>
          </cell>
          <cell r="E1273" t="str">
            <v>7.968,46</v>
          </cell>
          <cell r="F1273">
            <v>5902.562962962963</v>
          </cell>
        </row>
        <row r="1274">
          <cell r="B1274">
            <v>42827</v>
          </cell>
          <cell r="C1274" t="str">
            <v>Corpo de BDCC 2,00 x 3,00 m projeto DNIT p/ 2,50 &lt; H &lt; 5,00 m em Vias
Urbanas</v>
          </cell>
          <cell r="D1274" t="str">
            <v>M</v>
          </cell>
          <cell r="E1274" t="str">
            <v>8.868,83</v>
          </cell>
          <cell r="F1274">
            <v>6569.5037037037036</v>
          </cell>
        </row>
        <row r="1275">
          <cell r="B1275">
            <v>42826</v>
          </cell>
          <cell r="C1275" t="str">
            <v>Corpo de BDCC 2,00 x 3,00 m projeto DNIT para H &lt; -&gt; 2,50 m em Vias
Urbanas</v>
          </cell>
          <cell r="D1275" t="str">
            <v>M</v>
          </cell>
          <cell r="E1275" t="str">
            <v>7.629,17</v>
          </cell>
          <cell r="F1275">
            <v>5651.2370370370363</v>
          </cell>
        </row>
        <row r="1276">
          <cell r="B1276">
            <v>42828</v>
          </cell>
          <cell r="C1276" t="str">
            <v>Corpo de BDCC 2,50 x 2,00m - tudo incluído conforme projeto em Vias
Urbanas</v>
          </cell>
          <cell r="D1276" t="str">
            <v>M</v>
          </cell>
          <cell r="E1276" t="str">
            <v>7.815,51</v>
          </cell>
          <cell r="F1276">
            <v>5789.2666666666664</v>
          </cell>
        </row>
        <row r="1277">
          <cell r="B1277">
            <v>42830</v>
          </cell>
          <cell r="C1277" t="str">
            <v>Corpo de BDCC 2,50 x 2,50 m projeto DNIT p/ 2,50&lt; H &lt;5,00 m em Vias
Urbanas</v>
          </cell>
          <cell r="D1277" t="str">
            <v>M</v>
          </cell>
          <cell r="E1277" t="str">
            <v>8.040,01</v>
          </cell>
          <cell r="F1277">
            <v>5955.562962962963</v>
          </cell>
        </row>
        <row r="1278">
          <cell r="B1278">
            <v>42829</v>
          </cell>
          <cell r="C1278" t="str">
            <v>Corpo de BDCC 2,50 x 2,50 m projeto DNIT para H&lt;-&gt;2,50m em Vias
Urbanas</v>
          </cell>
          <cell r="D1278" t="str">
            <v>M</v>
          </cell>
          <cell r="E1278" t="str">
            <v>7.202,80</v>
          </cell>
          <cell r="F1278">
            <v>5335.4074074074069</v>
          </cell>
        </row>
        <row r="1279">
          <cell r="B1279">
            <v>42831</v>
          </cell>
          <cell r="C1279" t="str">
            <v>Corpo de BDCC 2,50 x 3,00 m projeto DNIT p/ H &lt;-&gt; 2,50 m em Vias
Urbanas</v>
          </cell>
          <cell r="D1279" t="str">
            <v>M</v>
          </cell>
          <cell r="E1279" t="str">
            <v>8.737,71</v>
          </cell>
          <cell r="F1279">
            <v>6472.3777777777768</v>
          </cell>
        </row>
        <row r="1280">
          <cell r="B1280">
            <v>42832</v>
          </cell>
          <cell r="C1280" t="str">
            <v>Corpo de BDCC 2,50 x 3,00 m projeto DNIT p/ 2,50 &lt; H &lt; 5,00 m em Vias
Urbanas</v>
          </cell>
          <cell r="D1280" t="str">
            <v>M</v>
          </cell>
          <cell r="E1280" t="str">
            <v>9.664,23</v>
          </cell>
          <cell r="F1280">
            <v>7158.688888888888</v>
          </cell>
        </row>
        <row r="1281">
          <cell r="B1281">
            <v>42834</v>
          </cell>
          <cell r="C1281" t="str">
            <v>Corpo de BDCC 3,00 x 3,00 m projeto DNIT p/ 2,50 &lt; H &lt; 5,00 m em Vias
Urbanas</v>
          </cell>
          <cell r="D1281" t="str">
            <v>M</v>
          </cell>
          <cell r="E1281" t="str">
            <v>10.380,79</v>
          </cell>
          <cell r="F1281">
            <v>7689.4740740740745</v>
          </cell>
        </row>
        <row r="1282">
          <cell r="B1282">
            <v>42833</v>
          </cell>
          <cell r="C1282" t="str">
            <v>Corpo de BDCC 3,00 x 3,00 m projeto DNIT para  H &lt;-&gt; 2,50 m em Vias
Urbanas</v>
          </cell>
          <cell r="D1282" t="str">
            <v>M</v>
          </cell>
          <cell r="E1282" t="str">
            <v>9.618,89</v>
          </cell>
          <cell r="F1282">
            <v>7125.1037037037031</v>
          </cell>
        </row>
        <row r="1283">
          <cell r="B1283">
            <v>42835</v>
          </cell>
          <cell r="C1283" t="str">
            <v>Corpo de BSCC 1,50 x 1,50 m projeto DNIT p/ H &lt;-&gt; 2,50 m em Vias
Urbanas</v>
          </cell>
          <cell r="D1283" t="str">
            <v>M</v>
          </cell>
          <cell r="E1283" t="str">
            <v>2.236,39</v>
          </cell>
          <cell r="F1283">
            <v>1656.5851851851851</v>
          </cell>
        </row>
        <row r="1284">
          <cell r="B1284">
            <v>42836</v>
          </cell>
          <cell r="C1284" t="str">
            <v>Corpo de BSCC 1,50x1,50m projeto DNIT p/ 2,50&lt; H &lt;5,00m em Vias
Urbanas</v>
          </cell>
          <cell r="D1284" t="str">
            <v>M</v>
          </cell>
          <cell r="E1284" t="str">
            <v>2.353,64</v>
          </cell>
          <cell r="F1284">
            <v>1743.4370370370368</v>
          </cell>
        </row>
        <row r="1285">
          <cell r="B1285">
            <v>42837</v>
          </cell>
          <cell r="C1285" t="str">
            <v>Corpo de BSCC 2,00 x 2,00m projeto DNIT para  5,00 &lt; H &lt; 7,50 m em Vias
Urbanas</v>
          </cell>
          <cell r="D1285" t="str">
            <v>M</v>
          </cell>
          <cell r="E1285" t="str">
            <v>3.851,11</v>
          </cell>
          <cell r="F1285">
            <v>2852.6740740740738</v>
          </cell>
        </row>
        <row r="1286">
          <cell r="B1286">
            <v>42838</v>
          </cell>
          <cell r="C1286" t="str">
            <v>Corpo de BSCC 2,00x2,00m projeto DNIT p/ H&lt;-&gt;2,50m em Vias Urbanas</v>
          </cell>
          <cell r="D1286" t="str">
            <v>M</v>
          </cell>
          <cell r="E1286" t="str">
            <v>3.177,46</v>
          </cell>
          <cell r="F1286">
            <v>2353.6740740740738</v>
          </cell>
        </row>
        <row r="1287">
          <cell r="B1287">
            <v>42839</v>
          </cell>
          <cell r="C1287" t="str">
            <v>Corpo de BSCC 2,00x2,00m projeto DNIT p/ 2,50&lt; H &lt;5,00m em Vias
Urbanas</v>
          </cell>
          <cell r="D1287" t="str">
            <v>M</v>
          </cell>
          <cell r="E1287" t="str">
            <v>3.577,54</v>
          </cell>
          <cell r="F1287">
            <v>2650.0296296296297</v>
          </cell>
        </row>
        <row r="1288">
          <cell r="B1288">
            <v>42840</v>
          </cell>
          <cell r="C1288" t="str">
            <v>Corpo de BSCC 2,00x3,00m projeto DNIT p/ H&lt;-&gt;2,50m em Vias Urbanas</v>
          </cell>
          <cell r="D1288" t="str">
            <v>M</v>
          </cell>
          <cell r="E1288" t="str">
            <v>4.617,00</v>
          </cell>
          <cell r="F1288">
            <v>3420</v>
          </cell>
        </row>
        <row r="1289">
          <cell r="B1289">
            <v>42841</v>
          </cell>
          <cell r="C1289" t="str">
            <v>Corpo de BSCC 2,00x3,00m projeto DNIT p/ 2,50&lt; H &lt;5,00m em Vias
Urbanas</v>
          </cell>
          <cell r="D1289" t="str">
            <v>M</v>
          </cell>
          <cell r="E1289" t="str">
            <v>5.803,16</v>
          </cell>
          <cell r="F1289">
            <v>4298.6370370370369</v>
          </cell>
        </row>
        <row r="1290">
          <cell r="B1290">
            <v>40585</v>
          </cell>
          <cell r="C1290" t="str">
            <v>Corpo de BSCC 2,50 x 2,50 m, para H &lt; -&gt; 2,50 m em Vias Urbanas</v>
          </cell>
          <cell r="D1290" t="str">
            <v>M</v>
          </cell>
          <cell r="E1290" t="str">
            <v>4.975,14</v>
          </cell>
          <cell r="F1290">
            <v>3685.2888888888888</v>
          </cell>
        </row>
        <row r="1291">
          <cell r="B1291">
            <v>42843</v>
          </cell>
          <cell r="C1291" t="str">
            <v>Corpo de BSCC 2,50x2,50m projeto DNIT para 2,50&lt; H &lt;5,00m em Vias
Urbanas</v>
          </cell>
          <cell r="D1291" t="str">
            <v>M</v>
          </cell>
          <cell r="E1291" t="str">
            <v>4.945,75</v>
          </cell>
          <cell r="F1291">
            <v>3663.5185185185182</v>
          </cell>
        </row>
        <row r="1292">
          <cell r="B1292">
            <v>42844</v>
          </cell>
          <cell r="C1292" t="str">
            <v>Corpo de BSCC 2,50x3,00m projeto DNIT para H&lt;-&gt;2,50m em Vias Urbanas</v>
          </cell>
          <cell r="D1292" t="str">
            <v>M</v>
          </cell>
          <cell r="E1292" t="str">
            <v>5.701,94</v>
          </cell>
          <cell r="F1292">
            <v>4223.6592592592588</v>
          </cell>
        </row>
        <row r="1293">
          <cell r="B1293">
            <v>42845</v>
          </cell>
          <cell r="C1293" t="str">
            <v>Corpo de BSCC 2,50x3,00m projeto DNIT para 2,50&lt; H &lt;5,00m em Vias
Urbanas</v>
          </cell>
          <cell r="D1293" t="str">
            <v>M</v>
          </cell>
          <cell r="E1293" t="str">
            <v>6.771,84</v>
          </cell>
          <cell r="F1293">
            <v>5016.1777777777779</v>
          </cell>
        </row>
        <row r="1294">
          <cell r="B1294">
            <v>41179</v>
          </cell>
          <cell r="C1294" t="str">
            <v>Corpo de BSCC 3,00x1,50 para 2,50m&lt; H &lt; 5,00m , em Vias Urbanas</v>
          </cell>
          <cell r="D1294" t="str">
            <v>M</v>
          </cell>
          <cell r="E1294" t="str">
            <v>6.033,75</v>
          </cell>
          <cell r="F1294">
            <v>4469.4444444444443</v>
          </cell>
        </row>
        <row r="1295">
          <cell r="B1295">
            <v>42846</v>
          </cell>
          <cell r="C1295" t="str">
            <v>Corpo de BSCC 3,00x3,00m projeto DNIT para H&lt;-&gt;2,50m em Vias
Urabanas</v>
          </cell>
          <cell r="D1295" t="str">
            <v>M</v>
          </cell>
          <cell r="E1295" t="str">
            <v>6.224,08</v>
          </cell>
          <cell r="F1295">
            <v>4610.4296296296288</v>
          </cell>
        </row>
        <row r="1296">
          <cell r="B1296">
            <v>42842</v>
          </cell>
          <cell r="C1296" t="str">
            <v>Corpo de BSCC 3,00x3,00m projeto DNIT para H&lt;-&gt;2,50m em Vias Urbanas</v>
          </cell>
          <cell r="D1296" t="str">
            <v>M</v>
          </cell>
          <cell r="E1296" t="str">
            <v>6.224,08</v>
          </cell>
          <cell r="F1296">
            <v>4610.4296296296288</v>
          </cell>
        </row>
        <row r="1297">
          <cell r="B1297">
            <v>42848</v>
          </cell>
          <cell r="C1297" t="str">
            <v>Corpo de BSCC 3,00x3,00m projeto DNIT para 2,50&lt; H &lt;5,00m em Vias
Urbanas</v>
          </cell>
          <cell r="D1297" t="str">
            <v>M</v>
          </cell>
          <cell r="E1297" t="str">
            <v>7.099,77</v>
          </cell>
          <cell r="F1297">
            <v>5259.0888888888885</v>
          </cell>
        </row>
        <row r="1298">
          <cell r="B1298">
            <v>42849</v>
          </cell>
          <cell r="C1298" t="str">
            <v>Corpo de BTCC 1,50 x 1,50 m projeto DNIT para H &lt;-&gt; 2,50 m em Vias
Urbanas</v>
          </cell>
          <cell r="D1298" t="str">
            <v>M</v>
          </cell>
          <cell r="E1298" t="str">
            <v>5.201,50</v>
          </cell>
          <cell r="F1298">
            <v>3852.9629629629626</v>
          </cell>
        </row>
        <row r="1299">
          <cell r="B1299">
            <v>42850</v>
          </cell>
          <cell r="C1299" t="str">
            <v>Corpo de BTCC 1,50 x 1,50 m projeto DNIT para 2,50 &lt; H &lt; 5,00 m em Vias
Urbanas</v>
          </cell>
          <cell r="D1299" t="str">
            <v>M</v>
          </cell>
          <cell r="E1299" t="str">
            <v>5.490,72</v>
          </cell>
          <cell r="F1299">
            <v>4067.2</v>
          </cell>
        </row>
        <row r="1300">
          <cell r="B1300">
            <v>42851</v>
          </cell>
          <cell r="C1300" t="str">
            <v>Corpo de BTCC 2,00 x 2,00 m projeto DNIT para H &lt;-&gt; 2,50 m em Vias
Urbanas</v>
          </cell>
          <cell r="D1300" t="str">
            <v>M</v>
          </cell>
          <cell r="E1300" t="str">
            <v>7.602,33</v>
          </cell>
          <cell r="F1300">
            <v>5631.3555555555549</v>
          </cell>
        </row>
        <row r="1301">
          <cell r="B1301">
            <v>42852</v>
          </cell>
          <cell r="C1301" t="str">
            <v>Corpo de BTCC 2,00 x 2,00 m projeto DNIT para 2,50 &lt; H &lt; 5,00 m em Vias
Urbanas</v>
          </cell>
          <cell r="D1301" t="str">
            <v>M</v>
          </cell>
          <cell r="E1301" t="str">
            <v>8.083,44</v>
          </cell>
          <cell r="F1301">
            <v>5987.7333333333327</v>
          </cell>
        </row>
        <row r="1302">
          <cell r="B1302">
            <v>42853</v>
          </cell>
          <cell r="C1302" t="str">
            <v>Corpo de BTCC 2,00 x 3,00 m projeto DNIT para H &lt; -&gt; 2,50 m em Vias
Urbanas</v>
          </cell>
          <cell r="D1302" t="str">
            <v>M</v>
          </cell>
          <cell r="E1302" t="str">
            <v>11.065,12</v>
          </cell>
          <cell r="F1302">
            <v>8196.385185185185</v>
          </cell>
        </row>
        <row r="1303">
          <cell r="B1303">
            <v>42854</v>
          </cell>
          <cell r="C1303" t="str">
            <v>Corpo de BTCC 2,00 x 3,00 m projeto DNIT para 2,50 &lt; H &lt; 5,00 m em Vias
Urbanas</v>
          </cell>
          <cell r="D1303" t="str">
            <v>M</v>
          </cell>
          <cell r="E1303" t="str">
            <v>12.502,36</v>
          </cell>
          <cell r="F1303">
            <v>9261.0074074074073</v>
          </cell>
        </row>
        <row r="1304">
          <cell r="B1304">
            <v>42855</v>
          </cell>
          <cell r="C1304" t="str">
            <v>Corpo de BTCC 2,50 x 2,50 m projeto DNIT para H &lt; -&gt; 2,50 m em Vias
Urbanas</v>
          </cell>
          <cell r="D1304" t="str">
            <v>M</v>
          </cell>
          <cell r="E1304" t="str">
            <v>10.000,66</v>
          </cell>
          <cell r="F1304">
            <v>7407.896296296296</v>
          </cell>
        </row>
        <row r="1305">
          <cell r="B1305">
            <v>42856</v>
          </cell>
          <cell r="C1305" t="str">
            <v>Corpo de BTCC 2,50 x 2,50 m projeto DNIT para 2,50 &lt; H &lt; 5,00 m em Vias
Urbanas</v>
          </cell>
          <cell r="D1305" t="str">
            <v>M</v>
          </cell>
          <cell r="E1305" t="str">
            <v>11.193,55</v>
          </cell>
          <cell r="F1305">
            <v>8291.5185185185182</v>
          </cell>
        </row>
        <row r="1306">
          <cell r="B1306">
            <v>42858</v>
          </cell>
          <cell r="C1306" t="str">
            <v>Corpo de BTCC 2,50 x 3,00 m projeto DNIT para H &lt; -&gt; 2,50 m em Vias
Urbanas</v>
          </cell>
          <cell r="D1306" t="str">
            <v>M</v>
          </cell>
          <cell r="E1306" t="str">
            <v>12.419,16</v>
          </cell>
          <cell r="F1306">
            <v>9199.3777777777777</v>
          </cell>
        </row>
        <row r="1307">
          <cell r="B1307">
            <v>42857</v>
          </cell>
          <cell r="C1307" t="str">
            <v>Corpo de BTCC 2,50 x 3,00 m projeto DNIT para H &lt; -&gt; 2,50 m em vias
Urbanas</v>
          </cell>
          <cell r="D1307" t="str">
            <v>M</v>
          </cell>
          <cell r="E1307" t="str">
            <v>12.419,16</v>
          </cell>
          <cell r="F1307">
            <v>9199.3777777777777</v>
          </cell>
        </row>
        <row r="1308">
          <cell r="B1308">
            <v>42859</v>
          </cell>
          <cell r="C1308" t="str">
            <v>Corpo de BTCC 2,50 x 3,00 m projeto DNIT para 2,50 &lt; H &lt; 5,00 m em Vias
Urbanas</v>
          </cell>
          <cell r="D1308" t="str">
            <v>M</v>
          </cell>
          <cell r="E1308" t="str">
            <v>14.025,52</v>
          </cell>
          <cell r="F1308">
            <v>10389.274074074074</v>
          </cell>
        </row>
        <row r="1309">
          <cell r="B1309">
            <v>42860</v>
          </cell>
          <cell r="C1309" t="str">
            <v>Corpo de BTCC 3,00 x 3,00 m projeto DNIT para H &lt; -&gt; 2,50 m em Vias
Urbanas</v>
          </cell>
          <cell r="D1309" t="str">
            <v>M</v>
          </cell>
          <cell r="E1309" t="str">
            <v>13.414,62</v>
          </cell>
          <cell r="F1309">
            <v>9936.7555555555555</v>
          </cell>
        </row>
        <row r="1310">
          <cell r="B1310">
            <v>42861</v>
          </cell>
          <cell r="C1310" t="str">
            <v>Corpo de BTCC 3,00 x 3,00 m projeto DNIT para 2,50 &lt; H &lt; 5,00 m em Vias
Urbanas</v>
          </cell>
          <cell r="D1310" t="str">
            <v>M</v>
          </cell>
          <cell r="E1310" t="str">
            <v>14.986,59</v>
          </cell>
          <cell r="F1310">
            <v>11101.177777777777</v>
          </cell>
        </row>
        <row r="1311">
          <cell r="B1311">
            <v>42862</v>
          </cell>
          <cell r="C1311" t="str">
            <v>Corta-rio (escavação mecânica em material de 1ª cat.) H-&gt;1,50 a 3,00 m em
Vias Urbanas</v>
          </cell>
          <cell r="D1311" t="str">
            <v>M3</v>
          </cell>
          <cell r="E1311" t="str">
            <v>14,04</v>
          </cell>
          <cell r="F1311">
            <v>10.399999999999999</v>
          </cell>
        </row>
        <row r="1312">
          <cell r="B1312">
            <v>42863</v>
          </cell>
          <cell r="C1312" t="str">
            <v>Corta-rio (escavação mecânica em material de 2ª cat.) H-&gt;1,50 a 3,00m em
Vias Urbanas</v>
          </cell>
          <cell r="D1312" t="str">
            <v>M3</v>
          </cell>
          <cell r="E1312" t="str">
            <v>28,08</v>
          </cell>
          <cell r="F1312">
            <v>20.799999999999997</v>
          </cell>
        </row>
        <row r="1313">
          <cell r="B1313">
            <v>42864</v>
          </cell>
          <cell r="C1313" t="str">
            <v>Corta-rio (escavação mecânica em material de 3º cat.) H-&gt;0,00 a 1,50m em
Vias Urbanas</v>
          </cell>
          <cell r="D1313" t="str">
            <v>M3</v>
          </cell>
          <cell r="E1313" t="str">
            <v>110,36</v>
          </cell>
          <cell r="F1313">
            <v>81.748148148148147</v>
          </cell>
        </row>
        <row r="1314">
          <cell r="B1314">
            <v>42865</v>
          </cell>
          <cell r="C1314" t="str">
            <v>Corte e esmerilhamento de pontas de tubo de ferro fundido DN 500 a
200mm em Vias Urbanas</v>
          </cell>
          <cell r="D1314" t="str">
            <v>M</v>
          </cell>
          <cell r="E1314" t="str">
            <v>23,22</v>
          </cell>
          <cell r="F1314">
            <v>17.2</v>
          </cell>
        </row>
        <row r="1315">
          <cell r="B1315">
            <v>42866</v>
          </cell>
          <cell r="C1315" t="str">
            <v>Curva 90° de PVC, junta elástica PBA, D-&gt;75mm, fornecimento e assentamento em Vias Urbanas</v>
          </cell>
          <cell r="D1315" t="str">
            <v>Ud</v>
          </cell>
          <cell r="E1315" t="str">
            <v>53,64</v>
          </cell>
          <cell r="F1315">
            <v>39.733333333333334</v>
          </cell>
        </row>
        <row r="1316">
          <cell r="B1316">
            <v>42867</v>
          </cell>
          <cell r="C1316" t="str">
            <v>Demolição manual alvenaria tijolo furado assentado com argamassa em Vias
Urbanas</v>
          </cell>
          <cell r="D1316" t="str">
            <v>M3</v>
          </cell>
          <cell r="E1316" t="str">
            <v>180,79</v>
          </cell>
          <cell r="F1316">
            <v>133.91851851851851</v>
          </cell>
        </row>
        <row r="1317">
          <cell r="B1317">
            <v>42868</v>
          </cell>
          <cell r="C1317" t="str">
            <v>Demolição manual de concreto armado em Vias Urbanas</v>
          </cell>
          <cell r="D1317" t="str">
            <v>M3</v>
          </cell>
          <cell r="E1317" t="str">
            <v>285,26</v>
          </cell>
          <cell r="F1317">
            <v>211.30370370370369</v>
          </cell>
        </row>
        <row r="1318">
          <cell r="B1318">
            <v>42869</v>
          </cell>
          <cell r="C1318" t="str">
            <v>Demolição manual de concreto simples ou ciclópico em Vias Urbanas</v>
          </cell>
          <cell r="D1318" t="str">
            <v>M3</v>
          </cell>
          <cell r="E1318" t="str">
            <v>251,70</v>
          </cell>
          <cell r="F1318">
            <v>186.44444444444443</v>
          </cell>
        </row>
        <row r="1319">
          <cell r="B1319">
            <v>42870</v>
          </cell>
          <cell r="C1319" t="str">
            <v>Demolição mecânica de concreto em Vias Urbanas</v>
          </cell>
          <cell r="D1319" t="str">
            <v>M3</v>
          </cell>
          <cell r="E1319" t="str">
            <v>153,75</v>
          </cell>
          <cell r="F1319">
            <v>113.88888888888889</v>
          </cell>
        </row>
        <row r="1320">
          <cell r="B1320">
            <v>42880</v>
          </cell>
          <cell r="C1320" t="str">
            <v>Descida d'água concreto simples (degraus) c/ caiação (DSA-03) apoio em
Vias Urbanas</v>
          </cell>
          <cell r="D1320" t="str">
            <v>Ud</v>
          </cell>
          <cell r="E1320" t="str">
            <v>670,49</v>
          </cell>
          <cell r="F1320">
            <v>496.65925925925922</v>
          </cell>
        </row>
        <row r="1321">
          <cell r="B1321">
            <v>42883</v>
          </cell>
          <cell r="C1321" t="str">
            <v>Deslocamento de cerca de tela galvanizada fio 12 malha 3" x 3", em Vias
Urbanas</v>
          </cell>
          <cell r="D1321" t="str">
            <v>M</v>
          </cell>
          <cell r="E1321" t="str">
            <v>35,57</v>
          </cell>
          <cell r="F1321">
            <v>26.348148148148148</v>
          </cell>
        </row>
        <row r="1322">
          <cell r="B1322">
            <v>42899</v>
          </cell>
          <cell r="C1322" t="str">
            <v>Dreno de alívio de pavimento (DP - DAP - 01), com tubo PVC d-&gt;50mm, geotêxtil não tecido RT 07 kN/m inclusive transporte da brita em Vias Urbanas</v>
          </cell>
          <cell r="D1322" t="str">
            <v>M</v>
          </cell>
          <cell r="E1322" t="str">
            <v>46,46</v>
          </cell>
          <cell r="F1322">
            <v>34.414814814814811</v>
          </cell>
        </row>
        <row r="1323">
          <cell r="B1323">
            <v>42901</v>
          </cell>
          <cell r="C1323" t="str">
            <v>Dreno de PVC  D -&gt; 100 mm em Vias Urbanas</v>
          </cell>
          <cell r="D1323" t="str">
            <v>M</v>
          </cell>
          <cell r="E1323" t="str">
            <v>33,91</v>
          </cell>
          <cell r="F1323">
            <v>25.118518518518513</v>
          </cell>
        </row>
        <row r="1324">
          <cell r="B1324">
            <v>42900</v>
          </cell>
          <cell r="C1324" t="str">
            <v>Dreno de PVC  D -&gt; 50 mm em Vias Urbanas</v>
          </cell>
          <cell r="D1324" t="str">
            <v>M</v>
          </cell>
          <cell r="E1324" t="str">
            <v>17,61</v>
          </cell>
          <cell r="F1324">
            <v>13.044444444444443</v>
          </cell>
        </row>
        <row r="1325">
          <cell r="B1325">
            <v>41185</v>
          </cell>
          <cell r="C1325" t="str">
            <v>Dreno em PVC perfurado diâm. -&gt; 100 mm, em Vias Urbanas</v>
          </cell>
          <cell r="D1325" t="str">
            <v>M</v>
          </cell>
          <cell r="E1325" t="str">
            <v>19,71</v>
          </cell>
          <cell r="F1325">
            <v>14.6</v>
          </cell>
        </row>
        <row r="1326">
          <cell r="B1326">
            <v>42903</v>
          </cell>
          <cell r="C1326" t="str">
            <v>Dreno Longitudinal tipo Trincheira Drenante, H -&gt; 0,90 m com tubo poroso tipo PEAD d -&gt;110 mm, incluindo esc. mat. 3ª cat. em Vias Urbanas</v>
          </cell>
          <cell r="D1326" t="str">
            <v>M</v>
          </cell>
          <cell r="E1326" t="str">
            <v>107,54</v>
          </cell>
          <cell r="F1326">
            <v>79.659259259259258</v>
          </cell>
        </row>
        <row r="1327">
          <cell r="B1327">
            <v>42904</v>
          </cell>
          <cell r="C1327" t="str">
            <v>Dreno Longitudinal tipo Trincheira Drenante, H -&gt; 0,90 m com tubo poroso tipo PEAD d-&gt;110 mm, inclusive esc. em mat. 1ª cat. em Vias Urbanas</v>
          </cell>
          <cell r="D1327" t="str">
            <v>M</v>
          </cell>
          <cell r="E1327" t="str">
            <v>92,86</v>
          </cell>
          <cell r="F1327">
            <v>68.785185185185185</v>
          </cell>
        </row>
        <row r="1328">
          <cell r="B1328">
            <v>42902</v>
          </cell>
          <cell r="C1328" t="str">
            <v>Dreno Longitudinal tipo Trincheira Drenante, H-&gt;0,40m c/tubo poroso PEAD d -&gt; 65 mm, incl. esc. mat. 1ª cat., geotêxtil não tecido RT 07kN/m, V. Urbanas</v>
          </cell>
          <cell r="D1328" t="str">
            <v>M</v>
          </cell>
          <cell r="E1328" t="str">
            <v>98,19</v>
          </cell>
          <cell r="F1328">
            <v>72.73333333333332</v>
          </cell>
        </row>
        <row r="1329">
          <cell r="B1329">
            <v>42905</v>
          </cell>
          <cell r="C1329" t="str">
            <v>Dreno ou Barbacã em tubo PVC, diâmetro de 2" em Vias Urbanas</v>
          </cell>
          <cell r="D1329" t="str">
            <v>M</v>
          </cell>
          <cell r="E1329" t="str">
            <v>14,02</v>
          </cell>
          <cell r="F1329">
            <v>10.385185185185184</v>
          </cell>
        </row>
        <row r="1330">
          <cell r="B1330">
            <v>43120</v>
          </cell>
          <cell r="C1330" t="str">
            <v>Dreno profundo com enchimento de areia, escavação em material 1ª
categoria, inclusive transporte da areia, em vias Urbanas</v>
          </cell>
          <cell r="D1330" t="str">
            <v>M</v>
          </cell>
          <cell r="E1330" t="str">
            <v>87,33</v>
          </cell>
          <cell r="F1330">
            <v>64.688888888888883</v>
          </cell>
        </row>
        <row r="1331">
          <cell r="B1331">
            <v>42906</v>
          </cell>
          <cell r="C1331" t="str">
            <v>Dreno profundo com enchimento de brita e areia (1:1) escavação em material 1ª categoria, inclusive transporte da areia e da brita em Vias Urbanas</v>
          </cell>
          <cell r="D1331" t="str">
            <v>M</v>
          </cell>
          <cell r="E1331" t="str">
            <v>90,51</v>
          </cell>
          <cell r="F1331">
            <v>67.044444444444437</v>
          </cell>
        </row>
        <row r="1332">
          <cell r="B1332">
            <v>42907</v>
          </cell>
          <cell r="C1332" t="str">
            <v>Dreno profundo com enchimento de brita e areia (1:1) escavação em material 2ª categoria, inclusive transporte da areia e da brita em Vias Urbanas</v>
          </cell>
          <cell r="D1332" t="str">
            <v>M</v>
          </cell>
          <cell r="E1332" t="str">
            <v>97,13</v>
          </cell>
          <cell r="F1332">
            <v>71.948148148148135</v>
          </cell>
        </row>
        <row r="1333">
          <cell r="B1333">
            <v>42908</v>
          </cell>
          <cell r="C1333" t="str">
            <v>Dreno profundo com enchimento de brita, escavação em material 1ª
categoria,  inclusive transporte da brita em Vias Urbanas</v>
          </cell>
          <cell r="D1333" t="str">
            <v>M</v>
          </cell>
          <cell r="E1333" t="str">
            <v>86,37</v>
          </cell>
          <cell r="F1333">
            <v>63.977777777777774</v>
          </cell>
        </row>
        <row r="1334">
          <cell r="B1334">
            <v>43122</v>
          </cell>
          <cell r="C1334" t="str">
            <v>Dreno profundo com tubo poroso, D-&gt;0,20 m com enchim. de brita, escav. material 3ª categoria (DPR-01),  inclus. transporte brita e  tubo,  Vias Urbanas</v>
          </cell>
          <cell r="D1334" t="str">
            <v>M</v>
          </cell>
          <cell r="E1334" t="str">
            <v>86,64</v>
          </cell>
          <cell r="F1334">
            <v>64.177777777777777</v>
          </cell>
        </row>
        <row r="1335">
          <cell r="B1335">
            <v>42913</v>
          </cell>
          <cell r="C1335" t="str">
            <v>Dreno profundo com tubo poroso, D-&gt;0,20m com enchim. de brita e areia, escav. material 2ª categoria, inclusi. transp. areia,brita e  tubo Vias Urbanas</v>
          </cell>
          <cell r="D1335" t="str">
            <v>M</v>
          </cell>
          <cell r="E1335" t="str">
            <v>108,90</v>
          </cell>
          <cell r="F1335">
            <v>80.666666666666671</v>
          </cell>
        </row>
        <row r="1336">
          <cell r="B1336">
            <v>42910</v>
          </cell>
          <cell r="C1336" t="str">
            <v>Dreno profundo D-&gt;0,10m c/ enchim.brita, areia (1:1) escav. em mat. 3ª categoria, incl.geotêxtil não tecido RT 16kn/m, e transp. brita, areia V.Urbanas</v>
          </cell>
          <cell r="D1336" t="str">
            <v>M</v>
          </cell>
          <cell r="E1336" t="str">
            <v>187,15</v>
          </cell>
          <cell r="F1336">
            <v>138.62962962962962</v>
          </cell>
        </row>
        <row r="1337">
          <cell r="B1337">
            <v>42909</v>
          </cell>
          <cell r="C1337" t="str">
            <v>Dreno profundo D-&gt;0,10m c/ enchim.brita,areia (1:1) escav.mat. 1ª categoria, incl. geotêxtil não tecido RT16 kn/m e transp. areia,brita- Vias Urbanas</v>
          </cell>
          <cell r="D1337" t="str">
            <v>M</v>
          </cell>
          <cell r="E1337" t="str">
            <v>124,53</v>
          </cell>
          <cell r="F1337">
            <v>92.24444444444444</v>
          </cell>
        </row>
        <row r="1338">
          <cell r="B1338">
            <v>42911</v>
          </cell>
          <cell r="C1338" t="str">
            <v>Dreno profundo D-&gt;0,20m com enchimento de areia, escavação em material
1ª categoria (DPS-01), inclusive transporte da areia e do tubo em Vias
Urbanas</v>
          </cell>
          <cell r="D1338" t="str">
            <v>M</v>
          </cell>
          <cell r="E1338" t="str">
            <v>105,69</v>
          </cell>
          <cell r="F1338">
            <v>78.288888888888877</v>
          </cell>
        </row>
        <row r="1339">
          <cell r="B1339">
            <v>42912</v>
          </cell>
          <cell r="C1339" t="str">
            <v>Dreno profundo D-&gt;0,20m com enchimento de brita e areia, escavação em material 1ª categoria, inclusive transporte da brita e da areia, em Vias Urbanas</v>
          </cell>
          <cell r="D1339" t="str">
            <v>M</v>
          </cell>
          <cell r="E1339" t="str">
            <v>102,28</v>
          </cell>
          <cell r="F1339">
            <v>75.762962962962959</v>
          </cell>
        </row>
        <row r="1340">
          <cell r="B1340">
            <v>42915</v>
          </cell>
          <cell r="C1340" t="str">
            <v>Dreno profundo para corte em solo, com enchimento em brita revestido com geotêxtil não tecido RT-16, inclusive transporte da brita em Vias Urbanas</v>
          </cell>
          <cell r="D1340" t="str">
            <v>M</v>
          </cell>
          <cell r="E1340" t="str">
            <v>113,10</v>
          </cell>
          <cell r="F1340">
            <v>83.777777777777771</v>
          </cell>
        </row>
        <row r="1341">
          <cell r="B1341">
            <v>42914</v>
          </cell>
          <cell r="C1341" t="str">
            <v>Dreno profundo solo c/tubo PVC perfur. D-&gt;0,10 m envolto geotêxtil não tecidoRT16kn/mpreench.c/brita, inclus.transp.dreno exclus transp.brita V Urbanas</v>
          </cell>
          <cell r="D1341" t="str">
            <v>M</v>
          </cell>
          <cell r="E1341" t="str">
            <v>94,68</v>
          </cell>
          <cell r="F1341">
            <v>70.13333333333334</v>
          </cell>
        </row>
        <row r="1342">
          <cell r="B1342">
            <v>42917</v>
          </cell>
          <cell r="C1342" t="str">
            <v>Dreno sub-horizontal D -&gt; 50 mm em PVC inclus. escavação em alteração de rocha, geotêxtil não tecido RT-16 exclusive transp. em Vias Urbanas</v>
          </cell>
          <cell r="D1342" t="str">
            <v>M</v>
          </cell>
          <cell r="E1342" t="str">
            <v>619,13</v>
          </cell>
          <cell r="F1342">
            <v>458.61481481481479</v>
          </cell>
        </row>
        <row r="1343">
          <cell r="B1343">
            <v>42918</v>
          </cell>
          <cell r="C1343" t="str">
            <v>Dreno sub-horizontal D -&gt; 50 mm em PVC inclus.escavação em rocha sã, geotêxtil não tecido RT-16, exclusive transportes em Vias Urbanas</v>
          </cell>
          <cell r="D1343" t="str">
            <v>M</v>
          </cell>
          <cell r="E1343" t="str">
            <v>798,44</v>
          </cell>
          <cell r="F1343">
            <v>591.43703703703704</v>
          </cell>
        </row>
        <row r="1344">
          <cell r="B1344">
            <v>42916</v>
          </cell>
          <cell r="C1344" t="str">
            <v>Dreno sub-horizontal D-&gt;50 mm inclusive geotêxtil não tecido RT 16 kn/m, em PVC, exclusive transportes em Vias Urbanas</v>
          </cell>
          <cell r="D1344" t="str">
            <v>M</v>
          </cell>
          <cell r="E1344" t="str">
            <v>421,06</v>
          </cell>
          <cell r="F1344">
            <v>311.89629629629627</v>
          </cell>
        </row>
        <row r="1345">
          <cell r="B1345">
            <v>42919</v>
          </cell>
          <cell r="C1345" t="str">
            <v>Dreno sub-superficial rocha (h-&gt;0,55m) c/tubo PVC perfur.d-&gt;0,10m, env. geotêxtil RT-16, preenc.c/ brita, incl. transp. dreno, excl. transp brita-V. Urb</v>
          </cell>
          <cell r="D1345" t="str">
            <v>M</v>
          </cell>
          <cell r="E1345" t="str">
            <v>75,47</v>
          </cell>
          <cell r="F1345">
            <v>55.903703703703698</v>
          </cell>
        </row>
        <row r="1346">
          <cell r="B1346">
            <v>42920</v>
          </cell>
          <cell r="C1346" t="str">
            <v>Dreno vertical D -&gt; 75 mm em PVC, inclusive geotêxtil não tecido RT-16, exclusive transportes, em Vias Urbanas</v>
          </cell>
          <cell r="D1346" t="str">
            <v>M</v>
          </cell>
          <cell r="E1346" t="str">
            <v>432,37</v>
          </cell>
          <cell r="F1346">
            <v>320.27407407407406</v>
          </cell>
        </row>
        <row r="1347">
          <cell r="B1347">
            <v>42921</v>
          </cell>
          <cell r="C1347" t="str">
            <v>Eletroduto de ferro galvanizado DN 4" exclusive escavação e reaterro, fornecimento e assentamento, em Vias Urbanas</v>
          </cell>
          <cell r="D1347" t="str">
            <v>M</v>
          </cell>
          <cell r="E1347" t="str">
            <v>103,14</v>
          </cell>
          <cell r="F1347">
            <v>76.399999999999991</v>
          </cell>
        </row>
        <row r="1348">
          <cell r="B1348">
            <v>42922</v>
          </cell>
          <cell r="C1348" t="str">
            <v>Eletroduto para rede de lógica, inclusive conexões, em Vias Urbanas</v>
          </cell>
          <cell r="D1348" t="str">
            <v>M</v>
          </cell>
          <cell r="E1348" t="str">
            <v>18,60</v>
          </cell>
          <cell r="F1348">
            <v>13.777777777777779</v>
          </cell>
        </row>
        <row r="1349">
          <cell r="B1349">
            <v>42923</v>
          </cell>
          <cell r="C1349" t="str">
            <v>Eletroduto PVC diâmetro 75mm, fornecimento e assentamento em Vias
Urbanas</v>
          </cell>
          <cell r="D1349" t="str">
            <v>M</v>
          </cell>
          <cell r="E1349" t="str">
            <v>20,73</v>
          </cell>
          <cell r="F1349">
            <v>15.355555555555554</v>
          </cell>
        </row>
        <row r="1350">
          <cell r="B1350">
            <v>42924</v>
          </cell>
          <cell r="C1350" t="str">
            <v>Eletroduto PVC rígido roscável diâm. 50 mm, fornecimento e assentamento em Vias Urbanas</v>
          </cell>
          <cell r="D1350" t="str">
            <v>M</v>
          </cell>
          <cell r="E1350" t="str">
            <v>10,00</v>
          </cell>
          <cell r="F1350">
            <v>7.4074074074074066</v>
          </cell>
        </row>
        <row r="1351">
          <cell r="B1351">
            <v>42925</v>
          </cell>
          <cell r="C1351" t="str">
            <v>Eletroduto tipo Kanaflex  diâmetro 1 1/4", fornecimento e assentamento em
Vias Urbanas</v>
          </cell>
          <cell r="D1351" t="str">
            <v>M</v>
          </cell>
          <cell r="E1351" t="str">
            <v>11,86</v>
          </cell>
          <cell r="F1351">
            <v>8.7851851851851848</v>
          </cell>
        </row>
        <row r="1352">
          <cell r="B1352">
            <v>42926</v>
          </cell>
          <cell r="C1352" t="str">
            <v>Eletroduto tipo Kanaflex diâmetro 1 1/2", fornecimento e assentamento em
Vias Urbanas</v>
          </cell>
          <cell r="D1352" t="str">
            <v>M</v>
          </cell>
          <cell r="E1352" t="str">
            <v>13,55</v>
          </cell>
          <cell r="F1352">
            <v>10.037037037037036</v>
          </cell>
        </row>
        <row r="1353">
          <cell r="B1353">
            <v>42927</v>
          </cell>
          <cell r="C1353" t="str">
            <v>Eletroduto tipo Kanaflex diâmetro 2", fornecimento e assentamento em Vias
Urbanas</v>
          </cell>
          <cell r="D1353" t="str">
            <v>M</v>
          </cell>
          <cell r="E1353" t="str">
            <v>18,45</v>
          </cell>
          <cell r="F1353">
            <v>13.666666666666666</v>
          </cell>
        </row>
        <row r="1354">
          <cell r="B1354">
            <v>42928</v>
          </cell>
          <cell r="C1354" t="str">
            <v>Eletroduto tipo Kanaflex diâmetro 4", fornecimento e assentamento em Vias
Urbanas</v>
          </cell>
          <cell r="D1354" t="str">
            <v>M</v>
          </cell>
          <cell r="E1354" t="str">
            <v>29,11</v>
          </cell>
          <cell r="F1354">
            <v>21.56296296296296</v>
          </cell>
        </row>
        <row r="1355">
          <cell r="B1355">
            <v>42937</v>
          </cell>
          <cell r="C1355" t="str">
            <v>Ensecadeira simples de madeira esp.-&gt; 5 cm com 1 reaproveitamento, em
Vias Urbanas</v>
          </cell>
          <cell r="D1355" t="str">
            <v>M2</v>
          </cell>
          <cell r="E1355" t="str">
            <v>258,13</v>
          </cell>
          <cell r="F1355">
            <v>191.2074074074074</v>
          </cell>
        </row>
        <row r="1356">
          <cell r="B1356">
            <v>42938</v>
          </cell>
          <cell r="C1356" t="str">
            <v>Ensecadeira simples de madeira esp.-&gt; 5 cm sem reaproveitamento, em
Vias Urbanas</v>
          </cell>
          <cell r="D1356" t="str">
            <v>M2</v>
          </cell>
          <cell r="E1356" t="str">
            <v>331,15</v>
          </cell>
          <cell r="F1356">
            <v>245.29629629629628</v>
          </cell>
        </row>
        <row r="1357">
          <cell r="B1357">
            <v>42942</v>
          </cell>
          <cell r="C1357" t="str">
            <v>Escada de madeira executada sobre terreno inclinado, com 80 cm de largura mínima em Vias Urbanas</v>
          </cell>
          <cell r="D1357" t="str">
            <v>M</v>
          </cell>
          <cell r="E1357" t="str">
            <v>62,92</v>
          </cell>
          <cell r="F1357">
            <v>46.607407407407408</v>
          </cell>
        </row>
        <row r="1358">
          <cell r="B1358">
            <v>42944</v>
          </cell>
          <cell r="C1358" t="str">
            <v>Escavação manual em mat. 1ª cat. H-&gt; 0,00 a 1,50 m c/ esgotamento em
Vias Urbanas</v>
          </cell>
          <cell r="D1358" t="str">
            <v>M3</v>
          </cell>
          <cell r="E1358" t="str">
            <v>60,45</v>
          </cell>
          <cell r="F1358">
            <v>44.777777777777779</v>
          </cell>
        </row>
        <row r="1359">
          <cell r="B1359">
            <v>42943</v>
          </cell>
          <cell r="C1359" t="str">
            <v>Escavação manual em mat. 1ª cat. H-&gt; 0,00 a 1,50 m em Vias Urbanas</v>
          </cell>
          <cell r="D1359" t="str">
            <v>M3</v>
          </cell>
          <cell r="E1359" t="str">
            <v>55,01</v>
          </cell>
          <cell r="F1359">
            <v>40.748148148148147</v>
          </cell>
        </row>
        <row r="1360">
          <cell r="B1360">
            <v>42946</v>
          </cell>
          <cell r="C1360" t="str">
            <v>Escavação manual em mat. 1ª cat. H-&gt; 1,50 a 3,00 m c/ esgotamento em
Vias Urbanas</v>
          </cell>
          <cell r="D1360" t="str">
            <v>M3</v>
          </cell>
          <cell r="E1360" t="str">
            <v>84,46</v>
          </cell>
          <cell r="F1360">
            <v>62.562962962962956</v>
          </cell>
        </row>
        <row r="1361">
          <cell r="B1361">
            <v>42945</v>
          </cell>
          <cell r="C1361" t="str">
            <v>Escavação manual em mat. 1ª cat. H-&gt; 1,50 a 3,00 m em Vias Urbanas</v>
          </cell>
          <cell r="D1361" t="str">
            <v>M3</v>
          </cell>
          <cell r="E1361" t="str">
            <v>81,10</v>
          </cell>
          <cell r="F1361">
            <v>60.074074074074069</v>
          </cell>
        </row>
        <row r="1362">
          <cell r="B1362">
            <v>42948</v>
          </cell>
          <cell r="C1362" t="str">
            <v>Escavação manual em mat. 1ª cat. H-&gt; 3,00 a 4,50 m c/ esgotamento, em
Vias Urbanas</v>
          </cell>
          <cell r="D1362" t="str">
            <v>M3</v>
          </cell>
          <cell r="E1362" t="str">
            <v>120,48</v>
          </cell>
          <cell r="F1362">
            <v>89.24444444444444</v>
          </cell>
        </row>
        <row r="1363">
          <cell r="B1363">
            <v>42947</v>
          </cell>
          <cell r="C1363" t="str">
            <v>Escavação manual em mat. 1ª cat. H-&gt; 3,00 a 4,50 m, em Vias Urbanas</v>
          </cell>
          <cell r="D1363" t="str">
            <v>M3</v>
          </cell>
          <cell r="E1363" t="str">
            <v>120,25</v>
          </cell>
          <cell r="F1363">
            <v>89.074074074074062</v>
          </cell>
        </row>
        <row r="1364">
          <cell r="B1364">
            <v>42949</v>
          </cell>
          <cell r="C1364" t="str">
            <v>Escavação manual em mat. 2ª cat. H-&gt; 0,00 a 1,50 m c/ esgotamento, em
Vias Urbanas</v>
          </cell>
          <cell r="D1364" t="str">
            <v>M3</v>
          </cell>
          <cell r="E1364" t="str">
            <v>134,41</v>
          </cell>
          <cell r="F1364">
            <v>99.562962962962956</v>
          </cell>
        </row>
        <row r="1365">
          <cell r="B1365">
            <v>42950</v>
          </cell>
          <cell r="C1365" t="str">
            <v>Escavação manual em mat. 2ª cat. H-&gt; 0,00 a 1,50 m s/ detonação, em Vias
Urbanas</v>
          </cell>
          <cell r="D1365" t="str">
            <v>M3</v>
          </cell>
          <cell r="E1365" t="str">
            <v>135,40</v>
          </cell>
          <cell r="F1365">
            <v>100.29629629629629</v>
          </cell>
        </row>
        <row r="1366">
          <cell r="B1366">
            <v>42951</v>
          </cell>
          <cell r="C1366" t="str">
            <v>Escavação manual em mat. 2ª cat. H-&gt; 1,50 a 3,00 m c/ esgotamento, em
Vias Urbanas</v>
          </cell>
          <cell r="D1366" t="str">
            <v>M3</v>
          </cell>
          <cell r="E1366" t="str">
            <v>164,06</v>
          </cell>
          <cell r="F1366">
            <v>121.52592592592592</v>
          </cell>
        </row>
        <row r="1367">
          <cell r="B1367">
            <v>42952</v>
          </cell>
          <cell r="C1367" t="str">
            <v>Escavação manual em mat. 2ª cat. H-&gt; 1,50 a 3,00 m s/ detonação, em Vias
Urbanas</v>
          </cell>
          <cell r="D1367" t="str">
            <v>M3</v>
          </cell>
          <cell r="E1367" t="str">
            <v>167,62</v>
          </cell>
          <cell r="F1367">
            <v>124.16296296296296</v>
          </cell>
        </row>
        <row r="1368">
          <cell r="B1368">
            <v>42953</v>
          </cell>
          <cell r="C1368" t="str">
            <v>Escavação manual em mat. 2ª cat. H-&gt; 3,00 a 4,50 m c/ esgotamento, em
Vias Urbanas</v>
          </cell>
          <cell r="D1368" t="str">
            <v>M3</v>
          </cell>
          <cell r="E1368" t="str">
            <v>283,02</v>
          </cell>
          <cell r="F1368">
            <v>209.64444444444442</v>
          </cell>
        </row>
        <row r="1369">
          <cell r="B1369">
            <v>42954</v>
          </cell>
          <cell r="C1369" t="str">
            <v>Escavação manual em mat. 2ª cat. H-&gt; 3,00 a 4,50 m s/ detonação, em Vias
Urbanas</v>
          </cell>
          <cell r="D1369" t="str">
            <v>M3</v>
          </cell>
          <cell r="E1369" t="str">
            <v>296,93</v>
          </cell>
          <cell r="F1369">
            <v>219.94814814814814</v>
          </cell>
        </row>
        <row r="1370">
          <cell r="B1370">
            <v>42955</v>
          </cell>
          <cell r="C1370" t="str">
            <v>Escavação manual em mat. 3ª cat. H-&gt; 0,00 a 1,50 m, a fogo, em Vias
Urbanas</v>
          </cell>
          <cell r="D1370" t="str">
            <v>M3</v>
          </cell>
          <cell r="E1370" t="str">
            <v>341,03</v>
          </cell>
          <cell r="F1370">
            <v>252.61481481481476</v>
          </cell>
        </row>
        <row r="1371">
          <cell r="B1371">
            <v>42956</v>
          </cell>
          <cell r="C1371" t="str">
            <v>Escavação manual furos, valetas mat. 1ª cat. H-&gt; 0,00 a 1,50 m (dim. reduz.), em Vias Urbanas</v>
          </cell>
          <cell r="D1371" t="str">
            <v>M3</v>
          </cell>
          <cell r="E1371" t="str">
            <v>81,10</v>
          </cell>
          <cell r="F1371">
            <v>60.074074074074069</v>
          </cell>
        </row>
        <row r="1372">
          <cell r="B1372">
            <v>42957</v>
          </cell>
          <cell r="C1372" t="str">
            <v>Escavação manual furos, valetas mat. 2ª cat. H-&gt; 0,00 a 1,50 m s/detonação
(dim. reduz.), em Vias Urbanas</v>
          </cell>
          <cell r="D1372" t="str">
            <v>M3</v>
          </cell>
          <cell r="E1372" t="str">
            <v>201,70</v>
          </cell>
          <cell r="F1372">
            <v>149.40740740740739</v>
          </cell>
        </row>
        <row r="1373">
          <cell r="B1373">
            <v>42958</v>
          </cell>
          <cell r="C1373" t="str">
            <v>Escavação mecânica de valas em material de 1ª categoria, 3,00 a 4,50 m, c/
esgotamento, carga do material, transp. material p/ bota-fora -Vias Urbanas</v>
          </cell>
          <cell r="D1373" t="str">
            <v>M3</v>
          </cell>
          <cell r="E1373" t="str">
            <v>198,99</v>
          </cell>
          <cell r="F1373">
            <v>147.4</v>
          </cell>
        </row>
        <row r="1374">
          <cell r="B1374">
            <v>42959</v>
          </cell>
          <cell r="C1374" t="str">
            <v>Escavação mecânica de valas em 1ª categoria, profundidade de 4,50 a 6,00 m com esgotamento, transp. DMT-&gt;20km, descarga e espalhamento, em Vias Urbanas</v>
          </cell>
          <cell r="D1374" t="str">
            <v>M3</v>
          </cell>
          <cell r="E1374" t="str">
            <v>201,44</v>
          </cell>
          <cell r="F1374">
            <v>149.21481481481482</v>
          </cell>
        </row>
        <row r="1375">
          <cell r="B1375">
            <v>42962</v>
          </cell>
          <cell r="C1375" t="str">
            <v>Escavação mecânica em material de 1ª cat. H-&gt; 0,00 a 1,50 m c/
esgotamento, em Vias Urbanas</v>
          </cell>
          <cell r="D1375" t="str">
            <v>M3</v>
          </cell>
          <cell r="E1375" t="str">
            <v>20,42</v>
          </cell>
          <cell r="F1375">
            <v>15.125925925925927</v>
          </cell>
        </row>
        <row r="1376">
          <cell r="B1376">
            <v>42961</v>
          </cell>
          <cell r="C1376" t="str">
            <v>Escavação mecânica em material de 1ª cat. H-&gt; 0,00 a 1,50 m c/
esgotamento, em Vias Urbanas</v>
          </cell>
          <cell r="D1376" t="str">
            <v>M3</v>
          </cell>
          <cell r="E1376" t="str">
            <v>20,42</v>
          </cell>
          <cell r="F1376">
            <v>15.125925925925927</v>
          </cell>
        </row>
        <row r="1377">
          <cell r="B1377">
            <v>42960</v>
          </cell>
          <cell r="C1377" t="str">
            <v>Escavação mecânica em material de 1ª cat. H-&gt; 0,00 a 1,50 m, em Vias
Urbanas</v>
          </cell>
          <cell r="D1377" t="str">
            <v>M3</v>
          </cell>
          <cell r="E1377" t="str">
            <v>11,65</v>
          </cell>
          <cell r="F1377">
            <v>8.6296296296296298</v>
          </cell>
        </row>
        <row r="1378">
          <cell r="B1378">
            <v>42964</v>
          </cell>
          <cell r="C1378" t="str">
            <v>Escavação mecânica em material de 1ª cat. H-&gt; 1,50 a 3,00 m c/
esgotamento, em Vias Urbanas</v>
          </cell>
          <cell r="D1378" t="str">
            <v>M3</v>
          </cell>
          <cell r="E1378" t="str">
            <v>21,49</v>
          </cell>
          <cell r="F1378">
            <v>15.918518518518516</v>
          </cell>
        </row>
        <row r="1379">
          <cell r="B1379">
            <v>42963</v>
          </cell>
          <cell r="C1379" t="str">
            <v>Escavação mecânica em material de 1ª cat. H-&gt; 1,50 a 3,00 m, em Vias
Urbanas</v>
          </cell>
          <cell r="D1379" t="str">
            <v>M3</v>
          </cell>
          <cell r="E1379" t="str">
            <v>12,66</v>
          </cell>
          <cell r="F1379">
            <v>9.3777777777777764</v>
          </cell>
        </row>
        <row r="1380">
          <cell r="B1380">
            <v>42966</v>
          </cell>
          <cell r="C1380" t="str">
            <v>Escavação mecânica em material de 1º cat. H-&gt; 3,00 a 4,50 m c/
esgotamento, em Vias Urbanas</v>
          </cell>
          <cell r="D1380" t="str">
            <v>M3</v>
          </cell>
          <cell r="E1380" t="str">
            <v>23,54</v>
          </cell>
          <cell r="F1380">
            <v>17.437037037037037</v>
          </cell>
        </row>
        <row r="1381">
          <cell r="B1381">
            <v>42965</v>
          </cell>
          <cell r="C1381" t="str">
            <v>Escavação mecânica em material de 1ª cat. H-&gt; 3,00 a 4,50 m, em Vias
Urbanas</v>
          </cell>
          <cell r="D1381" t="str">
            <v>M3</v>
          </cell>
          <cell r="E1381" t="str">
            <v>14,70</v>
          </cell>
          <cell r="F1381">
            <v>10.888888888888888</v>
          </cell>
        </row>
        <row r="1382">
          <cell r="B1382">
            <v>42968</v>
          </cell>
          <cell r="C1382" t="str">
            <v>Escavação mecânica em material de 2ª cat. H-&gt; 0,00 a 1,50 m c/
esgotamento, em Vias Urbanas</v>
          </cell>
          <cell r="D1382" t="str">
            <v>M3</v>
          </cell>
          <cell r="E1382" t="str">
            <v>29,25</v>
          </cell>
          <cell r="F1382">
            <v>21.666666666666664</v>
          </cell>
        </row>
        <row r="1383">
          <cell r="B1383">
            <v>42967</v>
          </cell>
          <cell r="C1383" t="str">
            <v>Escavação mecânica em material de 2ª cat. H-&gt; 0,00 a 1,50 m, em Vias
Urbanas</v>
          </cell>
          <cell r="D1383" t="str">
            <v>M3</v>
          </cell>
          <cell r="E1383" t="str">
            <v>21,18</v>
          </cell>
          <cell r="F1383">
            <v>15.688888888888888</v>
          </cell>
        </row>
        <row r="1384">
          <cell r="B1384">
            <v>42970</v>
          </cell>
          <cell r="C1384" t="str">
            <v>Escavação mecânica em material de 2ª cat. H-&gt; 1,50 a 3,00 m c/
esgotamento, em Vias Urbanas</v>
          </cell>
          <cell r="D1384" t="str">
            <v>M3</v>
          </cell>
          <cell r="E1384" t="str">
            <v>33,14</v>
          </cell>
          <cell r="F1384">
            <v>24.548148148148147</v>
          </cell>
        </row>
        <row r="1385">
          <cell r="B1385">
            <v>42969</v>
          </cell>
          <cell r="C1385" t="str">
            <v>Escavação mecânica em material de 2ª cat. H-&gt; 1,50 a 3,00 m, em Vias
Urbanas</v>
          </cell>
          <cell r="D1385" t="str">
            <v>M3</v>
          </cell>
          <cell r="E1385" t="str">
            <v>25,32</v>
          </cell>
          <cell r="F1385">
            <v>18.755555555555553</v>
          </cell>
        </row>
        <row r="1386">
          <cell r="B1386">
            <v>42973</v>
          </cell>
          <cell r="C1386" t="str">
            <v>Escavação mecânica em material de 2ª cat. H-&gt; 3,00 a 4,50 m c/
esgotamento, em Vias Urbanas</v>
          </cell>
          <cell r="D1386" t="str">
            <v>M3</v>
          </cell>
          <cell r="E1386" t="str">
            <v>38,97</v>
          </cell>
          <cell r="F1386">
            <v>28.866666666666664</v>
          </cell>
        </row>
        <row r="1387">
          <cell r="B1387">
            <v>42979</v>
          </cell>
          <cell r="C1387" t="str">
            <v>Escavação mecânica em material de 2º cat. H-&gt; 3,00 a 4,50 m c/
esgotamento em Vias Urbanas</v>
          </cell>
          <cell r="D1387" t="str">
            <v>M3</v>
          </cell>
          <cell r="E1387" t="str">
            <v>38,97</v>
          </cell>
          <cell r="F1387">
            <v>28.866666666666664</v>
          </cell>
        </row>
        <row r="1388">
          <cell r="B1388">
            <v>42971</v>
          </cell>
          <cell r="C1388" t="str">
            <v>Escavação mecânica em material de 2ª cat. H-&gt; 3,00 a 4,50 m, em Vias
Urbanas</v>
          </cell>
          <cell r="D1388" t="str">
            <v>M3</v>
          </cell>
          <cell r="E1388" t="str">
            <v>31,69</v>
          </cell>
          <cell r="F1388">
            <v>23.474074074074075</v>
          </cell>
        </row>
        <row r="1389">
          <cell r="B1389">
            <v>42975</v>
          </cell>
          <cell r="C1389" t="str">
            <v>Escavação mecânica em material de 3ª cat. H-&gt; 0,00 a 1,50 m c/
esgotamento, em Vias Urbanas</v>
          </cell>
          <cell r="D1389" t="str">
            <v>M3</v>
          </cell>
          <cell r="E1389" t="str">
            <v>103,92</v>
          </cell>
          <cell r="F1389">
            <v>76.977777777777774</v>
          </cell>
        </row>
        <row r="1390">
          <cell r="B1390">
            <v>42974</v>
          </cell>
          <cell r="C1390" t="str">
            <v>Escavação mecânica em material de 3ª cat. H-&gt; 0,00 a 1,50 m, em Vias
Urbanas</v>
          </cell>
          <cell r="D1390" t="str">
            <v>M3</v>
          </cell>
          <cell r="E1390" t="str">
            <v>101,47</v>
          </cell>
          <cell r="F1390">
            <v>75.162962962962951</v>
          </cell>
        </row>
        <row r="1391">
          <cell r="B1391">
            <v>42978</v>
          </cell>
          <cell r="C1391" t="str">
            <v>Escavação mecânica em material de 3ª cat. H-&gt; 1,50 a 3,00 m c/
esgotamento em Vias Urbanas</v>
          </cell>
          <cell r="D1391" t="str">
            <v>M3</v>
          </cell>
          <cell r="E1391" t="str">
            <v>116,19</v>
          </cell>
          <cell r="F1391">
            <v>86.066666666666663</v>
          </cell>
        </row>
        <row r="1392">
          <cell r="B1392">
            <v>42976</v>
          </cell>
          <cell r="C1392" t="str">
            <v>Escavação mecânica em material de 3ª cat. H-&gt; 1,50 a 3,00 m, em Vias
Urbanas</v>
          </cell>
          <cell r="D1392" t="str">
            <v>M3</v>
          </cell>
          <cell r="E1392" t="str">
            <v>115,41</v>
          </cell>
          <cell r="F1392">
            <v>85.48888888888888</v>
          </cell>
        </row>
        <row r="1393">
          <cell r="B1393">
            <v>42980</v>
          </cell>
          <cell r="C1393" t="str">
            <v>Escavação mecânica em material de 3ª cat. H-&gt; 3,00 a 4,50 m c/
esgotamento em Vias Urbanas</v>
          </cell>
          <cell r="D1393" t="str">
            <v>M3</v>
          </cell>
          <cell r="E1393" t="str">
            <v>138,67</v>
          </cell>
          <cell r="F1393">
            <v>102.71851851851851</v>
          </cell>
        </row>
        <row r="1394">
          <cell r="B1394">
            <v>42981</v>
          </cell>
          <cell r="C1394" t="str">
            <v>Escoramento de cavas e valas em Vias Urbanas</v>
          </cell>
          <cell r="D1394" t="str">
            <v>M2</v>
          </cell>
          <cell r="E1394" t="str">
            <v>187,66</v>
          </cell>
          <cell r="F1394">
            <v>139.00740740740738</v>
          </cell>
        </row>
        <row r="1395">
          <cell r="B1395">
            <v>42982</v>
          </cell>
          <cell r="C1395" t="str">
            <v>Escoramento e cimbramento (bueiro celular) em Vias Urbanas</v>
          </cell>
          <cell r="D1395" t="str">
            <v>M3</v>
          </cell>
          <cell r="E1395" t="str">
            <v>128,64</v>
          </cell>
          <cell r="F1395">
            <v>95.288888888888877</v>
          </cell>
        </row>
        <row r="1396">
          <cell r="B1396">
            <v>42985</v>
          </cell>
          <cell r="C1396" t="str">
            <v>Esgotamento com auxilio de ponteria drenante para rebaixamento de lençol freático, inclusive mobilização e desmobilização, em Vias Urbanas</v>
          </cell>
          <cell r="D1396" t="str">
            <v>Mes</v>
          </cell>
          <cell r="E1396" t="str">
            <v>7.488,26</v>
          </cell>
          <cell r="F1396">
            <v>5546.8592592592595</v>
          </cell>
        </row>
        <row r="1397">
          <cell r="B1397">
            <v>42986</v>
          </cell>
          <cell r="C1397" t="str">
            <v>Estabilização de talude com revestimento de concreto dosado, inclusive geotêxtil não tecido RT 16 kn/m, em Vias Urbanas</v>
          </cell>
          <cell r="D1397" t="str">
            <v>M2</v>
          </cell>
          <cell r="E1397" t="str">
            <v>116,76</v>
          </cell>
          <cell r="F1397">
            <v>86.48888888888888</v>
          </cell>
        </row>
        <row r="1398">
          <cell r="B1398">
            <v>42987</v>
          </cell>
          <cell r="C1398" t="str">
            <v>Forma especial de madeira para meio fio, em Vias Urbanas</v>
          </cell>
          <cell r="D1398" t="str">
            <v>M2</v>
          </cell>
          <cell r="E1398" t="str">
            <v>71,21</v>
          </cell>
          <cell r="F1398">
            <v>52.74814814814814</v>
          </cell>
        </row>
        <row r="1399">
          <cell r="B1399">
            <v>42988</v>
          </cell>
          <cell r="C1399" t="str">
            <v>Forma especial de madeira para sarjeta (gabarito), em Vias Urbanas</v>
          </cell>
          <cell r="D1399" t="str">
            <v>M2</v>
          </cell>
          <cell r="E1399" t="str">
            <v>60,33</v>
          </cell>
          <cell r="F1399">
            <v>44.688888888888883</v>
          </cell>
        </row>
        <row r="1400">
          <cell r="B1400">
            <v>42989</v>
          </cell>
          <cell r="C1400" t="str">
            <v>Forma metálica para meio fio, em Vias Urbanas</v>
          </cell>
          <cell r="D1400" t="str">
            <v>M2</v>
          </cell>
          <cell r="E1400" t="str">
            <v>7,41</v>
          </cell>
          <cell r="F1400">
            <v>5.4888888888888889</v>
          </cell>
        </row>
        <row r="1401">
          <cell r="B1401">
            <v>42991</v>
          </cell>
          <cell r="C1401" t="str">
            <v>Formas planas de madeira com 01 (um) reaproveitamento, em Vias Urbanas</v>
          </cell>
          <cell r="D1401" t="str">
            <v>M2</v>
          </cell>
          <cell r="E1401" t="str">
            <v>100,44</v>
          </cell>
          <cell r="F1401">
            <v>74.399999999999991</v>
          </cell>
        </row>
        <row r="1402">
          <cell r="B1402">
            <v>42992</v>
          </cell>
          <cell r="C1402" t="str">
            <v>Formas planas de madeira com 02 (dois) reaproveitamentos, em Vias
Urbanas</v>
          </cell>
          <cell r="D1402" t="str">
            <v>M2</v>
          </cell>
          <cell r="E1402" t="str">
            <v>84,82</v>
          </cell>
          <cell r="F1402">
            <v>62.829629629629622</v>
          </cell>
        </row>
        <row r="1403">
          <cell r="B1403">
            <v>42993</v>
          </cell>
          <cell r="C1403" t="str">
            <v>Formas planas de madeira com 04 (quatro) reaproveitamentos, inclusive transporte das madeiras, em Vias Urbanas</v>
          </cell>
          <cell r="D1403" t="str">
            <v>M2</v>
          </cell>
          <cell r="E1403" t="str">
            <v>71,48</v>
          </cell>
          <cell r="F1403">
            <v>52.94814814814815</v>
          </cell>
        </row>
        <row r="1404">
          <cell r="B1404">
            <v>42994</v>
          </cell>
          <cell r="C1404" t="str">
            <v>Formas planas de madeira sem reaproveitamento (forma perdida), em Vias
Urbanas</v>
          </cell>
          <cell r="D1404" t="str">
            <v>M2</v>
          </cell>
          <cell r="E1404" t="str">
            <v>145,47</v>
          </cell>
          <cell r="F1404">
            <v>107.75555555555555</v>
          </cell>
        </row>
        <row r="1405">
          <cell r="B1405">
            <v>43070</v>
          </cell>
          <cell r="C1405" t="str">
            <v>Gabião manta/colchão, p/ revest. canal em malha hex 6x8mm Zn-Al/PVC, e-&gt;2,8mm,h-&gt;0,23m, inclus.aquis./assentam. pedra mão, exclus. transp., Vias Urbanas</v>
          </cell>
          <cell r="D1405" t="str">
            <v>M2</v>
          </cell>
          <cell r="E1405" t="str">
            <v>141,62</v>
          </cell>
          <cell r="F1405">
            <v>104.9037037037037</v>
          </cell>
        </row>
        <row r="1406">
          <cell r="B1406">
            <v>42995</v>
          </cell>
          <cell r="C1406" t="str">
            <v>Gabiões com caixas e sacos galvanizados, com geotêxtil não tecido RT 07 kN/m, em Vias Urbanas</v>
          </cell>
          <cell r="D1406" t="str">
            <v>M3</v>
          </cell>
          <cell r="E1406" t="str">
            <v>326,40</v>
          </cell>
          <cell r="F1406">
            <v>241.77777777777774</v>
          </cell>
        </row>
        <row r="1407">
          <cell r="B1407">
            <v>42996</v>
          </cell>
          <cell r="C1407" t="str">
            <v>Gabiões com caixas galvanizadas, sem manta, em Vias Urbanas</v>
          </cell>
          <cell r="D1407" t="str">
            <v>M3</v>
          </cell>
          <cell r="E1407" t="str">
            <v>316,65</v>
          </cell>
          <cell r="F1407">
            <v>234.55555555555551</v>
          </cell>
        </row>
        <row r="1408">
          <cell r="B1408">
            <v>43012</v>
          </cell>
          <cell r="C1408" t="str">
            <v>Geotêxtil não tecido RT-16 kn/m, fornecimento e aplicação em Vias Urbanas</v>
          </cell>
          <cell r="D1408" t="str">
            <v>M2</v>
          </cell>
          <cell r="E1408" t="str">
            <v>10,03</v>
          </cell>
          <cell r="F1408">
            <v>7.4296296296296287</v>
          </cell>
        </row>
        <row r="1409">
          <cell r="B1409">
            <v>43011</v>
          </cell>
          <cell r="C1409" t="str">
            <v>Geotêxtil não-tecido com resistência longitudinal a tração 10kN/m, fornecimento e aplicação em Vias Urbanas</v>
          </cell>
          <cell r="D1409" t="str">
            <v>M2</v>
          </cell>
          <cell r="E1409" t="str">
            <v>6,54</v>
          </cell>
          <cell r="F1409">
            <v>4.8444444444444441</v>
          </cell>
        </row>
        <row r="1410">
          <cell r="B1410">
            <v>43003</v>
          </cell>
          <cell r="C1410" t="str">
            <v>Lastro de brita, inclusive transporte da brita em Vias Urbanas</v>
          </cell>
          <cell r="D1410" t="str">
            <v>M3</v>
          </cell>
          <cell r="E1410" t="str">
            <v>105,97</v>
          </cell>
          <cell r="F1410">
            <v>78.496296296296293</v>
          </cell>
        </row>
        <row r="1411">
          <cell r="B1411">
            <v>43004</v>
          </cell>
          <cell r="C1411" t="str">
            <v>Limpeza e apicoamento manual de superfície de rocha em Vias Urbanas</v>
          </cell>
          <cell r="D1411" t="str">
            <v>M2</v>
          </cell>
          <cell r="E1411" t="str">
            <v>36,11</v>
          </cell>
          <cell r="F1411">
            <v>26.748148148148147</v>
          </cell>
        </row>
        <row r="1412">
          <cell r="B1412">
            <v>43005</v>
          </cell>
          <cell r="C1412" t="str">
            <v>Limpeza e desobstrução de BDTC e BDCC em Vias Urbanas</v>
          </cell>
          <cell r="D1412" t="str">
            <v>M</v>
          </cell>
          <cell r="E1412" t="str">
            <v>30,46</v>
          </cell>
          <cell r="F1412">
            <v>22.562962962962963</v>
          </cell>
        </row>
        <row r="1413">
          <cell r="B1413">
            <v>43006</v>
          </cell>
          <cell r="C1413" t="str">
            <v>Limpeza e desobstrução de BQTC em Vias Urbanas</v>
          </cell>
          <cell r="D1413" t="str">
            <v>M</v>
          </cell>
          <cell r="E1413" t="str">
            <v>49,30</v>
          </cell>
          <cell r="F1413">
            <v>36.518518518518512</v>
          </cell>
        </row>
        <row r="1414">
          <cell r="B1414">
            <v>43007</v>
          </cell>
          <cell r="C1414" t="str">
            <v>Limpeza e desobstrução de BSTC e BSCC em Vias Urbanas</v>
          </cell>
          <cell r="D1414" t="str">
            <v>M</v>
          </cell>
          <cell r="E1414" t="str">
            <v>15,99</v>
          </cell>
          <cell r="F1414">
            <v>11.844444444444443</v>
          </cell>
        </row>
        <row r="1415">
          <cell r="B1415">
            <v>43008</v>
          </cell>
          <cell r="C1415" t="str">
            <v>Limpeza e desobstrução de BTTC e BTCC em Vias Urbanas</v>
          </cell>
          <cell r="D1415" t="str">
            <v>M</v>
          </cell>
          <cell r="E1415" t="str">
            <v>44,92</v>
          </cell>
          <cell r="F1415">
            <v>33.274074074074072</v>
          </cell>
        </row>
        <row r="1416">
          <cell r="B1416">
            <v>43009</v>
          </cell>
          <cell r="C1416" t="str">
            <v>Limpeza e preparo de superfície de aço em Vias Urbanas</v>
          </cell>
          <cell r="D1416" t="str">
            <v>M2</v>
          </cell>
          <cell r="E1416" t="str">
            <v>91,36</v>
          </cell>
          <cell r="F1416">
            <v>67.67407407407407</v>
          </cell>
        </row>
        <row r="1417">
          <cell r="B1417">
            <v>43010</v>
          </cell>
          <cell r="C1417" t="str">
            <v>Lona plástica preta para isolamento de concretagem sobre solo, fornecimento e colocação em Vias Urbanas</v>
          </cell>
          <cell r="D1417" t="str">
            <v>M2</v>
          </cell>
          <cell r="E1417" t="str">
            <v>9,42</v>
          </cell>
          <cell r="F1417">
            <v>6.977777777777777</v>
          </cell>
        </row>
        <row r="1418">
          <cell r="B1418">
            <v>43018</v>
          </cell>
          <cell r="C1418" t="str">
            <v>Meio fio de concreto pré-moldado (12 x 30 x 15) cm, inclusive caiação e transporte do meio fio em Vias Urbanas</v>
          </cell>
          <cell r="D1418" t="str">
            <v>M</v>
          </cell>
          <cell r="E1418" t="str">
            <v>53,86</v>
          </cell>
          <cell r="F1418">
            <v>39.896296296296292</v>
          </cell>
        </row>
        <row r="1419">
          <cell r="B1419">
            <v>43016</v>
          </cell>
          <cell r="C1419" t="str">
            <v>Meio fio de concreto pré-moldado (1,20 m x 0,12 m x 0,15 m x 0,30 m),exclusive transporte, em Vias Urbanas</v>
          </cell>
          <cell r="D1419" t="str">
            <v>M</v>
          </cell>
          <cell r="E1419" t="str">
            <v>52,90</v>
          </cell>
          <cell r="F1419">
            <v>39.185185185185183</v>
          </cell>
        </row>
        <row r="1420">
          <cell r="B1420">
            <v>43019</v>
          </cell>
          <cell r="C1420" t="str">
            <v>Meio fio de pedra (fornecimento e assentamento), inclusive caiação e transporte do meio fio em Vias Urbanas</v>
          </cell>
          <cell r="D1420" t="str">
            <v>M</v>
          </cell>
          <cell r="E1420" t="str">
            <v>51,78</v>
          </cell>
          <cell r="F1420">
            <v>38.355555555555554</v>
          </cell>
        </row>
        <row r="1421">
          <cell r="B1421">
            <v>43025</v>
          </cell>
          <cell r="C1421" t="str">
            <v>Montagem de junta flangeada e/ou mecânica DN 100mm em Vias Urbanas</v>
          </cell>
          <cell r="D1421" t="str">
            <v>Ud</v>
          </cell>
          <cell r="E1421" t="str">
            <v>72,40</v>
          </cell>
          <cell r="F1421">
            <v>53.629629629629633</v>
          </cell>
        </row>
        <row r="1422">
          <cell r="B1422">
            <v>43021</v>
          </cell>
          <cell r="C1422" t="str">
            <v>Montagem de junta flangeada e/ou mecânica DN 200mm em Vias Urbanas</v>
          </cell>
          <cell r="D1422" t="str">
            <v>Ud</v>
          </cell>
          <cell r="E1422" t="str">
            <v>94,17</v>
          </cell>
          <cell r="F1422">
            <v>69.755555555555546</v>
          </cell>
        </row>
        <row r="1423">
          <cell r="B1423">
            <v>43022</v>
          </cell>
          <cell r="C1423" t="str">
            <v>Montagem de junta flangeada e/ou mecânica DN 250mm em Vias Urbanas</v>
          </cell>
          <cell r="D1423" t="str">
            <v>Ud</v>
          </cell>
          <cell r="E1423" t="str">
            <v>126,40</v>
          </cell>
          <cell r="F1423">
            <v>93.629629629629633</v>
          </cell>
        </row>
        <row r="1424">
          <cell r="B1424">
            <v>43023</v>
          </cell>
          <cell r="C1424" t="str">
            <v>Montagem de junta flangeada e/ou mecânica DN 300mm em Vias Urbanas</v>
          </cell>
          <cell r="D1424" t="str">
            <v>Ud</v>
          </cell>
          <cell r="E1424" t="str">
            <v>157,53</v>
          </cell>
          <cell r="F1424">
            <v>116.68888888888888</v>
          </cell>
        </row>
        <row r="1425">
          <cell r="B1425">
            <v>43024</v>
          </cell>
          <cell r="C1425" t="str">
            <v>Montagem de junta flangeada e/ou mecânica DN 500mm em Vias Urbanas</v>
          </cell>
          <cell r="D1425" t="str">
            <v>Ud</v>
          </cell>
          <cell r="E1425" t="str">
            <v>325,71</v>
          </cell>
          <cell r="F1425">
            <v>241.26666666666662</v>
          </cell>
        </row>
        <row r="1426">
          <cell r="B1426">
            <v>43026</v>
          </cell>
          <cell r="C1426" t="str">
            <v>Montagem e desmontagem de escoramento tubular normal, em obras de arte na densidade de 5m de tubo por m³ de escoramento em Vias Urbanas</v>
          </cell>
          <cell r="D1426" t="str">
            <v>M</v>
          </cell>
          <cell r="E1426" t="str">
            <v>19,46</v>
          </cell>
          <cell r="F1426">
            <v>14.414814814814815</v>
          </cell>
        </row>
        <row r="1427">
          <cell r="B1427">
            <v>42871</v>
          </cell>
          <cell r="C1427" t="str">
            <v>Muro de contenção em concreto armado fck-&gt;20 MPa, c/ geotêxtil não tecido
RT 16 kn/m, dreno PVC D-&gt;50mm - Vias Urbanas</v>
          </cell>
          <cell r="D1427" t="str">
            <v>M</v>
          </cell>
          <cell r="E1427" t="str">
            <v>2.021,09</v>
          </cell>
          <cell r="F1427">
            <v>1497.1037037037036</v>
          </cell>
        </row>
        <row r="1428">
          <cell r="B1428">
            <v>43033</v>
          </cell>
          <cell r="C1428" t="str">
            <v>Muro de testa em concreto para saída de dreno profundo em rocha, inclusive transporte do tubo em Vias Urbanas</v>
          </cell>
          <cell r="D1428" t="str">
            <v>Ud</v>
          </cell>
          <cell r="E1428" t="str">
            <v>1.019,58</v>
          </cell>
          <cell r="F1428">
            <v>755.24444444444441</v>
          </cell>
        </row>
        <row r="1429">
          <cell r="B1429">
            <v>43037</v>
          </cell>
          <cell r="C1429" t="str">
            <v>Pedra de mão p/ (concreto ciclópico ou alvenaria) rocha paga em medição em Vias Urbanas</v>
          </cell>
          <cell r="D1429" t="str">
            <v>M3</v>
          </cell>
          <cell r="E1429" t="str">
            <v>53,63</v>
          </cell>
          <cell r="F1429">
            <v>39.725925925925928</v>
          </cell>
        </row>
        <row r="1430">
          <cell r="B1430">
            <v>43038</v>
          </cell>
          <cell r="C1430" t="str">
            <v>Pescoço de poço de visita H-&gt;0,30m, diâm. -&gt; 0,60 m, fornecimento, assentamento e transporte em Vias Urbanas</v>
          </cell>
          <cell r="D1430" t="str">
            <v>Ud</v>
          </cell>
          <cell r="E1430" t="str">
            <v>104,35</v>
          </cell>
          <cell r="F1430">
            <v>77.296296296296291</v>
          </cell>
        </row>
        <row r="1431">
          <cell r="B1431">
            <v>43039</v>
          </cell>
          <cell r="C1431" t="str">
            <v>Pintura com nata de cimento em Vias Urbanas</v>
          </cell>
          <cell r="D1431" t="str">
            <v>M2</v>
          </cell>
          <cell r="E1431" t="str">
            <v>5,18</v>
          </cell>
          <cell r="F1431">
            <v>3.8370370370370366</v>
          </cell>
        </row>
        <row r="1432">
          <cell r="B1432">
            <v>43040</v>
          </cell>
          <cell r="C1432" t="str">
            <v>Pintura interna ou externa sobre ferro, com tinta a base de resina de borracha clorada em Vias Urbanas</v>
          </cell>
          <cell r="D1432" t="str">
            <v>M2</v>
          </cell>
          <cell r="E1432" t="str">
            <v>37,97</v>
          </cell>
          <cell r="F1432">
            <v>28.125925925925923</v>
          </cell>
        </row>
        <row r="1433">
          <cell r="B1433">
            <v>43042</v>
          </cell>
          <cell r="C1433" t="str">
            <v>Plataforma ou passarela de pinho de 1ª ou similar, 1" x 12", em Vias
Urbanas</v>
          </cell>
          <cell r="D1433" t="str">
            <v>M2</v>
          </cell>
          <cell r="E1433" t="str">
            <v>2,70</v>
          </cell>
          <cell r="F1433">
            <v>2</v>
          </cell>
        </row>
        <row r="1434">
          <cell r="B1434">
            <v>43043</v>
          </cell>
          <cell r="C1434" t="str">
            <v>Poço de visita em bloco pré-moldado para d-&gt;0,30 e 0,40 m (0,80 x 0,8 0m), em Vias Urbanas</v>
          </cell>
          <cell r="D1434" t="str">
            <v>Ud</v>
          </cell>
          <cell r="E1434" t="str">
            <v>2.145,25</v>
          </cell>
          <cell r="F1434">
            <v>1589.0740740740739</v>
          </cell>
        </row>
        <row r="1435">
          <cell r="B1435">
            <v>43044</v>
          </cell>
          <cell r="C1435" t="str">
            <v>Poço de visita em bloco pré-moldado para d-&gt;0,60 m (1,00 x 1,00 m), em
Vias Urbanas</v>
          </cell>
          <cell r="D1435" t="str">
            <v>Ud</v>
          </cell>
          <cell r="E1435" t="str">
            <v>2.499,49</v>
          </cell>
          <cell r="F1435">
            <v>1851.4740740740738</v>
          </cell>
        </row>
        <row r="1436">
          <cell r="B1436">
            <v>41169</v>
          </cell>
          <cell r="C1436" t="str">
            <v>Poço de visita em bloco pré-moldado para d-&gt;0,80m (1,20x1,20m), em Vias
Urbanas</v>
          </cell>
          <cell r="D1436" t="str">
            <v>Ud</v>
          </cell>
          <cell r="E1436" t="str">
            <v>2.968,50</v>
          </cell>
          <cell r="F1436">
            <v>2198.8888888888887</v>
          </cell>
        </row>
        <row r="1437">
          <cell r="B1437">
            <v>41170</v>
          </cell>
          <cell r="C1437" t="str">
            <v>Poço de visita em bloco pré-moldado para d-&gt;1,00m (1,30x1,30m) (Vias
Urbanas)</v>
          </cell>
          <cell r="D1437" t="str">
            <v>Ud</v>
          </cell>
          <cell r="E1437" t="str">
            <v>3.272,50</v>
          </cell>
          <cell r="F1437">
            <v>2424.0740740740739</v>
          </cell>
        </row>
        <row r="1438">
          <cell r="B1438">
            <v>41171</v>
          </cell>
          <cell r="C1438" t="str">
            <v>Poço de visita em bloco pré-moldado para d-&gt;1,20m (1,50x1,50m), em Vias
Urbanas</v>
          </cell>
          <cell r="D1438" t="str">
            <v>Ud</v>
          </cell>
          <cell r="E1438" t="str">
            <v>3.921,38</v>
          </cell>
          <cell r="F1438">
            <v>2904.7259259259258</v>
          </cell>
        </row>
        <row r="1439">
          <cell r="B1439">
            <v>43046</v>
          </cell>
          <cell r="C1439" t="str">
            <v>Poço de Visita para BSTC diâm. 0,40 m em blocos de concreto, em Vias
Urbanas</v>
          </cell>
          <cell r="D1439" t="str">
            <v>Ud</v>
          </cell>
          <cell r="E1439" t="str">
            <v>1.233,52</v>
          </cell>
          <cell r="F1439">
            <v>913.71851851851841</v>
          </cell>
        </row>
        <row r="1440">
          <cell r="B1440">
            <v>43047</v>
          </cell>
          <cell r="C1440" t="str">
            <v>Poço de visita para BSTC diâm. 0,60 m em blocos de concreto, em Vias
Urbanas</v>
          </cell>
          <cell r="D1440" t="str">
            <v>Ud</v>
          </cell>
          <cell r="E1440" t="str">
            <v>1.611,22</v>
          </cell>
          <cell r="F1440">
            <v>1193.4962962962964</v>
          </cell>
        </row>
        <row r="1441">
          <cell r="B1441">
            <v>43048</v>
          </cell>
          <cell r="C1441" t="str">
            <v>Poço de visita para BSTC diâm. 0,80 m em blocos de concreto, em Vias
Urbanas</v>
          </cell>
          <cell r="D1441" t="str">
            <v>Ud</v>
          </cell>
          <cell r="E1441" t="str">
            <v>1.978,23</v>
          </cell>
          <cell r="F1441">
            <v>1465.3555555555554</v>
          </cell>
        </row>
        <row r="1442">
          <cell r="B1442">
            <v>43050</v>
          </cell>
          <cell r="C1442" t="str">
            <v>Poço de visita (tubo D-&gt;0,40 m) H-&gt;1,50 m com tampão F.F.A.P., inclusive escavação e transporte do tampão, em Vias Urbanas</v>
          </cell>
          <cell r="D1442" t="str">
            <v>Ud</v>
          </cell>
          <cell r="E1442" t="str">
            <v>3.347,10</v>
          </cell>
          <cell r="F1442">
            <v>2479.333333333333</v>
          </cell>
        </row>
        <row r="1443">
          <cell r="B1443">
            <v>43051</v>
          </cell>
          <cell r="C1443" t="str">
            <v>Poço de visita (tubo D-&gt;0,60 m) H-&gt;1,70 m com tampão F.F.A.P., inclusive escavação e transporte do tampão, em Vias Urbanas</v>
          </cell>
          <cell r="D1443" t="str">
            <v>Ud</v>
          </cell>
          <cell r="E1443" t="str">
            <v>3.713,97</v>
          </cell>
          <cell r="F1443">
            <v>2751.0888888888885</v>
          </cell>
        </row>
        <row r="1444">
          <cell r="B1444">
            <v>43052</v>
          </cell>
          <cell r="C1444" t="str">
            <v>Poço de visita (tubo D-&gt;0,80 m) H-&gt;1,90 m com tampão F.F.A.P., inclusive escavação e transporte do tampão, em Vias Urbanas</v>
          </cell>
          <cell r="D1444" t="str">
            <v>Ud</v>
          </cell>
          <cell r="E1444" t="str">
            <v>4.080,84</v>
          </cell>
          <cell r="F1444">
            <v>3022.8444444444444</v>
          </cell>
        </row>
        <row r="1445">
          <cell r="B1445">
            <v>43053</v>
          </cell>
          <cell r="C1445" t="str">
            <v>Poço de visita (tubo D-&gt;1,00 m) H-&gt;2,10 m com tampão F.F.A.P., inclusive escavação e transporte do tampão, em Vias Urbanas</v>
          </cell>
          <cell r="D1445" t="str">
            <v>Ud</v>
          </cell>
          <cell r="E1445" t="str">
            <v>4.447,75</v>
          </cell>
          <cell r="F1445">
            <v>3294.6296296296296</v>
          </cell>
        </row>
        <row r="1446">
          <cell r="B1446">
            <v>43054</v>
          </cell>
          <cell r="C1446" t="str">
            <v>Preparo manual de talude, compreendendo acerto, raspagem eventual de até 0,30 m de prof. e afastamento lateral, em Vias Urbanas</v>
          </cell>
          <cell r="D1446" t="str">
            <v>M2</v>
          </cell>
          <cell r="E1446" t="str">
            <v>9,20</v>
          </cell>
          <cell r="F1446">
            <v>6.814814814814814</v>
          </cell>
        </row>
        <row r="1447">
          <cell r="B1447">
            <v>43055</v>
          </cell>
          <cell r="C1447" t="str">
            <v>Preparo manual de terreno, compreendendo acerto raspagem até 25 cm de profundidade e afastamento lateral do material excedente, em Vias Urbanas</v>
          </cell>
          <cell r="D1447" t="str">
            <v>M2</v>
          </cell>
          <cell r="E1447" t="str">
            <v>7,45</v>
          </cell>
          <cell r="F1447">
            <v>5.5185185185185182</v>
          </cell>
        </row>
        <row r="1448">
          <cell r="B1448">
            <v>43056</v>
          </cell>
          <cell r="C1448" t="str">
            <v>Reaterro com areia, tudo incluído, em Vias Urbanas</v>
          </cell>
          <cell r="D1448" t="str">
            <v>M3</v>
          </cell>
          <cell r="E1448" t="str">
            <v>55,93</v>
          </cell>
          <cell r="F1448">
            <v>41.429629629629623</v>
          </cell>
        </row>
        <row r="1449">
          <cell r="B1449">
            <v>43058</v>
          </cell>
          <cell r="C1449" t="str">
            <v>Reaterro de cavas c/ compactação manual (apiloamento) (dim. reduz.), em
Vias Urbanas</v>
          </cell>
          <cell r="D1449" t="str">
            <v>M3</v>
          </cell>
          <cell r="E1449" t="str">
            <v>83,94</v>
          </cell>
          <cell r="F1449">
            <v>62.17777777777777</v>
          </cell>
        </row>
        <row r="1450">
          <cell r="B1450">
            <v>43057</v>
          </cell>
          <cell r="C1450" t="str">
            <v>Reaterro de cavas c/ compactação manual (apiloamento) em Vias Urbanas</v>
          </cell>
          <cell r="D1450" t="str">
            <v>M3</v>
          </cell>
          <cell r="E1450" t="str">
            <v>57,83</v>
          </cell>
          <cell r="F1450">
            <v>42.837037037037035</v>
          </cell>
        </row>
        <row r="1451">
          <cell r="B1451">
            <v>43059</v>
          </cell>
          <cell r="C1451" t="str">
            <v>Reaterro de cavas c/ compactação mecânica (compactador manual), em
Vias Urbanas</v>
          </cell>
          <cell r="D1451" t="str">
            <v>M3</v>
          </cell>
          <cell r="E1451" t="str">
            <v>37,00</v>
          </cell>
          <cell r="F1451">
            <v>27.407407407407405</v>
          </cell>
        </row>
        <row r="1452">
          <cell r="B1452">
            <v>43060</v>
          </cell>
          <cell r="C1452" t="str">
            <v>Recuperação de poço de visita inclusive fornecimento tampão F.F.A.P., em
Vias Urbanas</v>
          </cell>
          <cell r="D1452" t="str">
            <v>Ud</v>
          </cell>
          <cell r="E1452" t="str">
            <v>585,56</v>
          </cell>
          <cell r="F1452">
            <v>433.74814814814806</v>
          </cell>
        </row>
        <row r="1453">
          <cell r="B1453">
            <v>41183</v>
          </cell>
          <cell r="C1453" t="str">
            <v>Rede de dutos - Vias Urbanas</v>
          </cell>
          <cell r="D1453" t="str">
            <v>M</v>
          </cell>
          <cell r="E1453" t="str">
            <v>69,29</v>
          </cell>
          <cell r="F1453">
            <v>51.32592592592593</v>
          </cell>
        </row>
        <row r="1454">
          <cell r="B1454">
            <v>43061</v>
          </cell>
          <cell r="C1454" t="str">
            <v>Rede de dutos 65mm (duplo), envelopada com brita 3, em Vias Urbanas</v>
          </cell>
          <cell r="D1454" t="str">
            <v>M</v>
          </cell>
          <cell r="E1454" t="str">
            <v>71,75</v>
          </cell>
          <cell r="F1454">
            <v>53.148148148148145</v>
          </cell>
        </row>
        <row r="1455">
          <cell r="B1455">
            <v>43062</v>
          </cell>
          <cell r="C1455" t="str">
            <v>Rede em PVC Vinilfort ou similar DN -&gt; 200 mm, em Vias Urbanas</v>
          </cell>
          <cell r="D1455" t="str">
            <v>M</v>
          </cell>
          <cell r="E1455" t="str">
            <v>209,73</v>
          </cell>
          <cell r="F1455">
            <v>155.35555555555553</v>
          </cell>
        </row>
        <row r="1456">
          <cell r="B1456">
            <v>43064</v>
          </cell>
          <cell r="C1456" t="str">
            <v>Religação de rede de água em PVC DN 20 mm, inclusive conexões, em Vias
Urbanas</v>
          </cell>
          <cell r="D1456" t="str">
            <v>M</v>
          </cell>
          <cell r="E1456" t="str">
            <v>14,16</v>
          </cell>
          <cell r="F1456">
            <v>10.488888888888889</v>
          </cell>
        </row>
        <row r="1457">
          <cell r="B1457">
            <v>43065</v>
          </cell>
          <cell r="C1457" t="str">
            <v>Religação de rede de água em PVC DN 25 mm, inclusive conexões, em Vias
Urbanas</v>
          </cell>
          <cell r="D1457" t="str">
            <v>M</v>
          </cell>
          <cell r="E1457" t="str">
            <v>17,92</v>
          </cell>
          <cell r="F1457">
            <v>13.274074074074074</v>
          </cell>
        </row>
        <row r="1458">
          <cell r="B1458">
            <v>43066</v>
          </cell>
          <cell r="C1458" t="str">
            <v>Religação de rede de água em PVC DN 32 mm, inclusive conexões, em Vias
Urbanas</v>
          </cell>
          <cell r="D1458" t="str">
            <v>M</v>
          </cell>
          <cell r="E1458" t="str">
            <v>22,62</v>
          </cell>
          <cell r="F1458">
            <v>16.755555555555556</v>
          </cell>
        </row>
        <row r="1459">
          <cell r="B1459">
            <v>43067</v>
          </cell>
          <cell r="C1459" t="str">
            <v>Religação de rede de água em PVC DN 75 mm, inclusive conexões, em Vias
Urbanas</v>
          </cell>
          <cell r="D1459" t="str">
            <v>M</v>
          </cell>
          <cell r="E1459" t="str">
            <v>49,68</v>
          </cell>
          <cell r="F1459">
            <v>36.799999999999997</v>
          </cell>
        </row>
        <row r="1460">
          <cell r="B1460">
            <v>43063</v>
          </cell>
          <cell r="C1460" t="str">
            <v>Religação de rede de água em PVC PBA CL 15 DN 100 mm, inclusive conexões, em Vias Urbanas</v>
          </cell>
          <cell r="D1460" t="str">
            <v>M</v>
          </cell>
          <cell r="E1460" t="str">
            <v>60,64</v>
          </cell>
          <cell r="F1460">
            <v>44.918518518518518</v>
          </cell>
        </row>
        <row r="1461">
          <cell r="B1461">
            <v>43068</v>
          </cell>
          <cell r="C1461" t="str">
            <v>Remanejamento de ligação e religação de redes de esgoto, em Vias
Urbanas</v>
          </cell>
          <cell r="D1461" t="str">
            <v>M</v>
          </cell>
          <cell r="E1461" t="str">
            <v>64,96</v>
          </cell>
          <cell r="F1461">
            <v>48.118518518518513</v>
          </cell>
        </row>
        <row r="1462">
          <cell r="B1462">
            <v>43069</v>
          </cell>
          <cell r="C1462" t="str">
            <v>Remoção de bueiros existentes, em Vias Urbanas</v>
          </cell>
          <cell r="D1462" t="str">
            <v>M</v>
          </cell>
          <cell r="E1462" t="str">
            <v>129,85</v>
          </cell>
          <cell r="F1462">
            <v>96.185185185185176</v>
          </cell>
        </row>
        <row r="1463">
          <cell r="B1463">
            <v>43071</v>
          </cell>
          <cell r="C1463" t="str">
            <v>Rip-rap c/ argamassa cimento areia 1:6, inclusive aquisição e transporte dos materiais, em Vias Urbanas</v>
          </cell>
          <cell r="D1463" t="str">
            <v>M3</v>
          </cell>
          <cell r="E1463" t="str">
            <v>330,22</v>
          </cell>
          <cell r="F1463">
            <v>244.60740740740741</v>
          </cell>
        </row>
        <row r="1464">
          <cell r="B1464">
            <v>43078</v>
          </cell>
          <cell r="C1464" t="str">
            <v>Sarjeta de concreto DP-1 (0,081 m³/m) calha triangular, inclusive caiação, em Vias Urbanas</v>
          </cell>
          <cell r="D1464" t="str">
            <v>M</v>
          </cell>
          <cell r="E1464" t="str">
            <v>82,82</v>
          </cell>
          <cell r="F1464">
            <v>61.348148148148141</v>
          </cell>
        </row>
        <row r="1465">
          <cell r="B1465">
            <v>43079</v>
          </cell>
          <cell r="C1465" t="str">
            <v>Sarjeta de concreto DP-2 (0,085 m³/m) calha triangular, inclusive caiação, em Vias Urbanas</v>
          </cell>
          <cell r="D1465" t="str">
            <v>M</v>
          </cell>
          <cell r="E1465" t="str">
            <v>86,33</v>
          </cell>
          <cell r="F1465">
            <v>63.948148148148142</v>
          </cell>
        </row>
        <row r="1466">
          <cell r="B1466">
            <v>43080</v>
          </cell>
          <cell r="C1466" t="str">
            <v>Sarjeta de concreto SCA 40/10 - Vias Urbanas em Vias Urbanas</v>
          </cell>
          <cell r="D1466" t="str">
            <v>M</v>
          </cell>
          <cell r="E1466" t="str">
            <v>71,63</v>
          </cell>
          <cell r="F1466">
            <v>53.05925925925925</v>
          </cell>
        </row>
        <row r="1467">
          <cell r="B1467">
            <v>43081</v>
          </cell>
          <cell r="C1467" t="str">
            <v>Sarjeta de concreto (SCA 70/15) calha triangular, inclusive caiação, em Vias
Urbanas</v>
          </cell>
          <cell r="D1467" t="str">
            <v>M</v>
          </cell>
          <cell r="E1467" t="str">
            <v>95,74</v>
          </cell>
          <cell r="F1467">
            <v>70.918518518518511</v>
          </cell>
        </row>
        <row r="1468">
          <cell r="B1468">
            <v>43085</v>
          </cell>
          <cell r="C1468" t="str">
            <v>Sarjeta de concreto (SCA 90/10) calha triangular, inclusive caiação, em Vias
Urbanas</v>
          </cell>
          <cell r="D1468" t="str">
            <v>M</v>
          </cell>
          <cell r="E1468" t="str">
            <v>167,31</v>
          </cell>
          <cell r="F1468">
            <v>123.93333333333332</v>
          </cell>
        </row>
        <row r="1469">
          <cell r="B1469">
            <v>43083</v>
          </cell>
          <cell r="C1469" t="str">
            <v>Sarjeta de concreto (STC - 02) calha triangular em corte/aterro, inclusive caiação, em Vias Urbanas</v>
          </cell>
          <cell r="D1469" t="str">
            <v>M</v>
          </cell>
          <cell r="E1469" t="str">
            <v>79,73</v>
          </cell>
          <cell r="F1469">
            <v>59.059259259259257</v>
          </cell>
        </row>
        <row r="1470">
          <cell r="B1470">
            <v>43084</v>
          </cell>
          <cell r="C1470" t="str">
            <v>Sarjeta de concreto (STC - 04) calha triangular de bancada em corte, inclusive caiação, em Vias Urbanas</v>
          </cell>
          <cell r="D1470" t="str">
            <v>M</v>
          </cell>
          <cell r="E1470" t="str">
            <v>59,88</v>
          </cell>
          <cell r="F1470">
            <v>44.355555555555554</v>
          </cell>
        </row>
        <row r="1471">
          <cell r="B1471">
            <v>43086</v>
          </cell>
          <cell r="C1471" t="str">
            <v>Tampa de concreto em grelha, fornecimento, assentamento e transporte, em
Vias Urbanas</v>
          </cell>
          <cell r="D1471" t="str">
            <v>Ud</v>
          </cell>
          <cell r="E1471" t="str">
            <v>157,42</v>
          </cell>
          <cell r="F1471">
            <v>116.60740740740739</v>
          </cell>
        </row>
        <row r="1472">
          <cell r="B1472">
            <v>43087</v>
          </cell>
          <cell r="C1472" t="str">
            <v>Tampão F.F.A.P. com 100 kg, fornecimento, assentamento e transporte em
Vias Urbanas</v>
          </cell>
          <cell r="D1472" t="str">
            <v>Ud</v>
          </cell>
          <cell r="E1472" t="str">
            <v>353,80</v>
          </cell>
          <cell r="F1472">
            <v>262.07407407407408</v>
          </cell>
        </row>
        <row r="1473">
          <cell r="B1473">
            <v>43088</v>
          </cell>
          <cell r="C1473" t="str">
            <v>Tapume com tela em PVC, na cor laranja para proteção de segurança em
Vias Urbanas</v>
          </cell>
          <cell r="D1473" t="str">
            <v>M</v>
          </cell>
          <cell r="E1473" t="str">
            <v>32,81</v>
          </cell>
          <cell r="F1473">
            <v>24.303703703703704</v>
          </cell>
        </row>
        <row r="1474">
          <cell r="B1474">
            <v>43089</v>
          </cell>
          <cell r="C1474" t="str">
            <v>Tapume de vedação e proteção, executado com chapas de compensado resinado com 6 mm de espessura, exclusive pintura, em Vias Urbanas</v>
          </cell>
          <cell r="D1474" t="str">
            <v>M2</v>
          </cell>
          <cell r="E1474" t="str">
            <v>37,81</v>
          </cell>
          <cell r="F1474">
            <v>28.007407407407406</v>
          </cell>
        </row>
        <row r="1475">
          <cell r="B1475">
            <v>43090</v>
          </cell>
          <cell r="C1475" t="str">
            <v>Tela de aço soldada Telcon Q-138 ou similar, fornecimento e assentamento em Vias Urbanas</v>
          </cell>
          <cell r="D1475" t="str">
            <v>M2</v>
          </cell>
          <cell r="E1475" t="str">
            <v>29,07</v>
          </cell>
          <cell r="F1475">
            <v>21.533333333333331</v>
          </cell>
        </row>
        <row r="1476">
          <cell r="B1476">
            <v>43091</v>
          </cell>
          <cell r="C1476" t="str">
            <v>Terminal de dreno de alívio de pavimento (DP - TDA - 01) em Vias Urbanas</v>
          </cell>
          <cell r="D1476" t="str">
            <v>Ud</v>
          </cell>
          <cell r="E1476" t="str">
            <v>337,40</v>
          </cell>
          <cell r="F1476">
            <v>249.9259259259259</v>
          </cell>
        </row>
        <row r="1477">
          <cell r="B1477">
            <v>43092</v>
          </cell>
          <cell r="C1477" t="str">
            <v>Transporte de materiais encosta abaixo, serviço manual, inclusive carga e descarga em Vias Urbanas</v>
          </cell>
          <cell r="D1477" t="str">
            <v>t dam</v>
          </cell>
          <cell r="E1477" t="str">
            <v>21,11</v>
          </cell>
          <cell r="F1477">
            <v>15.637037037037036</v>
          </cell>
        </row>
        <row r="1478">
          <cell r="B1478">
            <v>43093</v>
          </cell>
          <cell r="C1478" t="str">
            <v>Transporte de materiais encosta acima, serviço manual, inclusive carga e descarga em Vias Urbanas</v>
          </cell>
          <cell r="D1478" t="str">
            <v>t dam</v>
          </cell>
          <cell r="E1478" t="str">
            <v>28,57</v>
          </cell>
          <cell r="F1478">
            <v>21.162962962962961</v>
          </cell>
        </row>
        <row r="1479">
          <cell r="B1479">
            <v>43094</v>
          </cell>
          <cell r="C1479" t="str">
            <v>Transposição de segmento de sarjeta - TSS 01, inclusive transporte do tubo de concreto em Vias Urbanas</v>
          </cell>
          <cell r="D1479" t="str">
            <v>M</v>
          </cell>
          <cell r="E1479" t="str">
            <v>279,50</v>
          </cell>
          <cell r="F1479">
            <v>207.03703703703701</v>
          </cell>
        </row>
        <row r="1480">
          <cell r="B1480">
            <v>43095</v>
          </cell>
          <cell r="C1480" t="str">
            <v>Trincheira drenante cega (0,50 x 1,70) m, com utilização de geotêxtil não tecido Rt-16 kn/m, inclusive transporte da brita em Vias Urbanas</v>
          </cell>
          <cell r="D1480" t="str">
            <v>M</v>
          </cell>
          <cell r="E1480" t="str">
            <v>378,54</v>
          </cell>
          <cell r="F1480">
            <v>280.39999999999998</v>
          </cell>
        </row>
        <row r="1481">
          <cell r="B1481">
            <v>43096</v>
          </cell>
          <cell r="C1481" t="str">
            <v>Trincheira drenante em madeira em Vias Urbanas</v>
          </cell>
          <cell r="D1481" t="str">
            <v>M</v>
          </cell>
          <cell r="E1481" t="str">
            <v>393,90</v>
          </cell>
          <cell r="F1481">
            <v>291.77777777777771</v>
          </cell>
        </row>
        <row r="1482">
          <cell r="B1482">
            <v>43098</v>
          </cell>
          <cell r="C1482" t="str">
            <v>Tubo de PVC NBR 5648 diâmetro 50 mm, fornecimento e assentamento em
Vias Urbanas</v>
          </cell>
          <cell r="D1482" t="str">
            <v>M</v>
          </cell>
          <cell r="E1482" t="str">
            <v>14,17</v>
          </cell>
          <cell r="F1482">
            <v>10.496296296296295</v>
          </cell>
        </row>
        <row r="1483">
          <cell r="B1483">
            <v>43097</v>
          </cell>
          <cell r="C1483" t="str">
            <v>Tubo de PVC NBR 5648 diâmetro 75 mm, fornecimento e assentamento em
Vias Urbanas</v>
          </cell>
          <cell r="D1483" t="str">
            <v>M</v>
          </cell>
          <cell r="E1483" t="str">
            <v>26,21</v>
          </cell>
          <cell r="F1483">
            <v>19.414814814814815</v>
          </cell>
        </row>
        <row r="1484">
          <cell r="B1484">
            <v>43099</v>
          </cell>
          <cell r="C1484" t="str">
            <v>Tubo de PVC PBA diâmetro 300 mm, fornecimento e assentamento em Vias
Urbanas</v>
          </cell>
          <cell r="D1484" t="str">
            <v>M</v>
          </cell>
          <cell r="E1484" t="str">
            <v>123,87</v>
          </cell>
          <cell r="F1484">
            <v>91.75555555555556</v>
          </cell>
        </row>
        <row r="1485">
          <cell r="B1485">
            <v>43100</v>
          </cell>
          <cell r="C1485" t="str">
            <v>Tubo de PVC rígido série R diâmetro 100 mm, fornecimento e assentamento em Vias Urbanas</v>
          </cell>
          <cell r="D1485" t="str">
            <v>M</v>
          </cell>
          <cell r="E1485" t="str">
            <v>18,98</v>
          </cell>
          <cell r="F1485">
            <v>14.059259259259258</v>
          </cell>
        </row>
        <row r="1486">
          <cell r="B1486">
            <v>43101</v>
          </cell>
          <cell r="C1486" t="str">
            <v>Tubo irrifort agropecuário diâmetro 32 mm, fornecimento e assentamento em
Vias Urbanas</v>
          </cell>
          <cell r="D1486" t="str">
            <v>M</v>
          </cell>
          <cell r="E1486" t="str">
            <v>6,18</v>
          </cell>
          <cell r="F1486">
            <v>4.5777777777777775</v>
          </cell>
        </row>
        <row r="1487">
          <cell r="B1487">
            <v>43102</v>
          </cell>
          <cell r="C1487" t="str">
            <v>Tubo para irrigação linha fixa PN40 50 mm, fornecimento e assentamento em Vias Urbanas</v>
          </cell>
          <cell r="D1487" t="str">
            <v>M</v>
          </cell>
          <cell r="E1487" t="str">
            <v>7,53</v>
          </cell>
          <cell r="F1487">
            <v>5.5777777777777775</v>
          </cell>
        </row>
        <row r="1488">
          <cell r="B1488">
            <v>43103</v>
          </cell>
          <cell r="C1488" t="str">
            <v>Tubo PVC PBA diâmetro 150 mm, fornecimento e assentamento em Vias
Urbanas</v>
          </cell>
          <cell r="D1488" t="str">
            <v>M</v>
          </cell>
          <cell r="E1488" t="str">
            <v>32,84</v>
          </cell>
          <cell r="F1488">
            <v>24.325925925925926</v>
          </cell>
        </row>
        <row r="1489">
          <cell r="B1489">
            <v>42614</v>
          </cell>
          <cell r="C1489" t="str">
            <v>Tubos de ferro fundido diâmetro 0,90 m, assentamentos em Vias Urbanas</v>
          </cell>
          <cell r="D1489" t="str">
            <v>M</v>
          </cell>
          <cell r="E1489" t="str">
            <v>193,05</v>
          </cell>
          <cell r="F1489">
            <v>143</v>
          </cell>
        </row>
        <row r="1490">
          <cell r="B1490">
            <v>43104</v>
          </cell>
          <cell r="C1490" t="str">
            <v>Tubos para irrigação Linha fixa PN40, diâmetro 75 mm, fornecimento e assentamento em Vias Urbanas</v>
          </cell>
          <cell r="D1490" t="str">
            <v>M</v>
          </cell>
          <cell r="E1490" t="str">
            <v>10,62</v>
          </cell>
          <cell r="F1490">
            <v>7.8666666666666654</v>
          </cell>
        </row>
        <row r="1491">
          <cell r="B1491">
            <v>43105</v>
          </cell>
          <cell r="C1491" t="str">
            <v>Valeta de pedra argamassada VPAR em Vias Urbanas</v>
          </cell>
          <cell r="D1491" t="str">
            <v>M3</v>
          </cell>
          <cell r="E1491" t="str">
            <v>315,72</v>
          </cell>
          <cell r="F1491">
            <v>233.86666666666667</v>
          </cell>
        </row>
        <row r="1492">
          <cell r="B1492">
            <v>43106</v>
          </cell>
          <cell r="C1492" t="str">
            <v>Valeta de pedra jogada VPJ, inclusive transporte da pedra em Vias Urbanas</v>
          </cell>
          <cell r="D1492" t="str">
            <v>M3</v>
          </cell>
          <cell r="E1492" t="str">
            <v>150,10</v>
          </cell>
          <cell r="F1492">
            <v>111.18518518518518</v>
          </cell>
        </row>
        <row r="1493">
          <cell r="B1493">
            <v>43111</v>
          </cell>
          <cell r="C1493" t="str">
            <v>Valeta de proteção de corte - desobstrução e limpeza em Vias Urbanas</v>
          </cell>
          <cell r="D1493" t="str">
            <v>M</v>
          </cell>
          <cell r="E1493" t="str">
            <v>3,17</v>
          </cell>
          <cell r="F1493">
            <v>2.3481481481481481</v>
          </cell>
        </row>
        <row r="1494">
          <cell r="B1494">
            <v>41578</v>
          </cell>
          <cell r="C1494" t="str">
            <v>Aluguel de container p/ escritório c/ ar condicionado e banheiro, isolam.térmico e acústico, 2 luminárias, janela de vidro, tomada p/ comput. e telef.</v>
          </cell>
          <cell r="D1494" t="str">
            <v>Mes</v>
          </cell>
          <cell r="E1494" t="str">
            <v>1.068,33</v>
          </cell>
          <cell r="F1494">
            <v>791.3555555555555</v>
          </cell>
        </row>
        <row r="1495">
          <cell r="B1495">
            <v>42511</v>
          </cell>
          <cell r="C1495" t="str">
            <v>Aluguel de container p/ escritório com ar condicionado, isolamento term/acust., 2 luminárias, janela de vidro, tomadas computador e telefone</v>
          </cell>
          <cell r="D1495" t="str">
            <v>Mes</v>
          </cell>
          <cell r="E1495" t="str">
            <v>1.001,91</v>
          </cell>
          <cell r="F1495">
            <v>742.15555555555545</v>
          </cell>
        </row>
        <row r="1496">
          <cell r="B1496">
            <v>41579</v>
          </cell>
          <cell r="C1496" t="str">
            <v>Aluguel de container para almoxarifado</v>
          </cell>
          <cell r="D1496" t="str">
            <v>Mes</v>
          </cell>
          <cell r="E1496" t="str">
            <v>617,39</v>
          </cell>
          <cell r="F1496">
            <v>457.3259259259259</v>
          </cell>
        </row>
        <row r="1497">
          <cell r="B1497">
            <v>41494</v>
          </cell>
          <cell r="C1497" t="str">
            <v>Aluguel de container tipo cozinha com isolamento térmico e acústico, 2 luminárias, piso especial e janela</v>
          </cell>
          <cell r="D1497" t="str">
            <v>Mes</v>
          </cell>
          <cell r="E1497" t="str">
            <v>798,75</v>
          </cell>
          <cell r="F1497">
            <v>591.66666666666663</v>
          </cell>
        </row>
        <row r="1498">
          <cell r="B1498">
            <v>41678</v>
          </cell>
          <cell r="C1498" t="str">
            <v>Aluguel de container tipo refeitório simples, c/ 1 aparelho de ar condicionado,
2 luminárias e 2 janelas de vidro</v>
          </cell>
          <cell r="D1498" t="str">
            <v>Mes</v>
          </cell>
          <cell r="E1498" t="str">
            <v>798,75</v>
          </cell>
          <cell r="F1498">
            <v>591.66666666666663</v>
          </cell>
        </row>
        <row r="1499">
          <cell r="B1499">
            <v>41455</v>
          </cell>
          <cell r="C1499" t="str">
            <v>Aluguel de container tipo refeitório (2 unidades acopladas), c/ 2 aparelhos de ar condicionado, 4 lumináriase 4 janelas de vidro</v>
          </cell>
          <cell r="D1499" t="str">
            <v>Mes</v>
          </cell>
          <cell r="E1499" t="str">
            <v>1.799,99</v>
          </cell>
          <cell r="F1499">
            <v>1333.325925925926</v>
          </cell>
        </row>
        <row r="1500">
          <cell r="B1500">
            <v>41456</v>
          </cell>
          <cell r="C1500" t="str">
            <v>Aluguel de container tipo refeitório (3 unidades acopladas), c/ 3 aparelhos de ar condiocionado, 6 luminárias e 6 janelas de vidro</v>
          </cell>
          <cell r="D1500" t="str">
            <v>Mes</v>
          </cell>
          <cell r="E1500" t="str">
            <v>2.740,50</v>
          </cell>
          <cell r="F1500">
            <v>2029.9999999999998</v>
          </cell>
        </row>
        <row r="1501">
          <cell r="B1501">
            <v>41580</v>
          </cell>
          <cell r="C1501" t="str">
            <v>Aluguel de container tipo sanitário com 3 vasos sanitários, lavatório, mictório,
5 chuveiros, 2 venezianas e piso especial</v>
          </cell>
          <cell r="D1501" t="str">
            <v>Mes</v>
          </cell>
          <cell r="E1501" t="str">
            <v>945,00</v>
          </cell>
          <cell r="F1501">
            <v>700</v>
          </cell>
        </row>
        <row r="1502">
          <cell r="B1502">
            <v>41454</v>
          </cell>
          <cell r="C1502" t="str">
            <v>Aluguel de container tipo vestiário, 2 luminárias, piso especial e janela</v>
          </cell>
          <cell r="D1502" t="str">
            <v>Mes</v>
          </cell>
          <cell r="E1502" t="str">
            <v>654,07</v>
          </cell>
          <cell r="F1502">
            <v>484.49629629629629</v>
          </cell>
        </row>
        <row r="1503">
          <cell r="B1503">
            <v>41498</v>
          </cell>
          <cell r="C1503" t="str">
            <v>Barracão com sanitário, em chapa compensada 12 mm e pont. 8x8cm, piso cimentado e cobertura em telha de fibroc. 6mm, incl. ponto de luz e cx. inspeção</v>
          </cell>
          <cell r="D1503" t="str">
            <v>M2</v>
          </cell>
          <cell r="E1503" t="str">
            <v>570,34</v>
          </cell>
          <cell r="F1503">
            <v>422.47407407407405</v>
          </cell>
        </row>
        <row r="1504">
          <cell r="B1504">
            <v>41531</v>
          </cell>
          <cell r="C1504" t="str">
            <v>Barracão em chapa compensada 12mm e pont. 8x8cm, piso cimentado e cobertura de telhas fibrocimento 6mm, incl. ponto de luz</v>
          </cell>
          <cell r="D1504" t="str">
            <v>M2</v>
          </cell>
          <cell r="E1504" t="str">
            <v>425,03</v>
          </cell>
          <cell r="F1504">
            <v>314.83703703703702</v>
          </cell>
        </row>
        <row r="1505">
          <cell r="B1505">
            <v>41557</v>
          </cell>
          <cell r="C1505" t="str">
            <v>Canaleta de concreto retangular com grelha em barra de aço</v>
          </cell>
          <cell r="D1505" t="str">
            <v>M</v>
          </cell>
          <cell r="E1505" t="str">
            <v>151,76</v>
          </cell>
          <cell r="F1505">
            <v>112.4148148148148</v>
          </cell>
        </row>
        <row r="1506">
          <cell r="B1506">
            <v>41506</v>
          </cell>
          <cell r="C1506" t="str">
            <v>Cobertura nova de telhas onduladas de fibrocimento 6,0mm, inclusive cumeeiras e acessórios de fixação</v>
          </cell>
          <cell r="D1506" t="str">
            <v>M2</v>
          </cell>
          <cell r="E1506" t="str">
            <v>38,11</v>
          </cell>
          <cell r="F1506">
            <v>28.229629629629628</v>
          </cell>
        </row>
        <row r="1507">
          <cell r="B1507">
            <v>41504</v>
          </cell>
          <cell r="C1507" t="str">
            <v>Depósito em alvenaria de blocos 14x19x39cm, cobertura em fibrocimento
6mm, incl. ponto de luz</v>
          </cell>
          <cell r="D1507" t="str">
            <v>M2</v>
          </cell>
          <cell r="E1507" t="str">
            <v>570,34</v>
          </cell>
          <cell r="F1507">
            <v>422.47407407407405</v>
          </cell>
        </row>
        <row r="1508">
          <cell r="B1508">
            <v>41505</v>
          </cell>
          <cell r="C1508" t="str">
            <v>Estrutura de madeira lei para telhado de telha ondulada de fibroc. esp. 6mm, c/ pontaletes e caibros, incl. com cupinicida, excl. telhas</v>
          </cell>
          <cell r="D1508" t="str">
            <v>M2</v>
          </cell>
          <cell r="E1508" t="str">
            <v>60,62</v>
          </cell>
          <cell r="F1508">
            <v>44.903703703703698</v>
          </cell>
        </row>
        <row r="1509">
          <cell r="B1509">
            <v>41528</v>
          </cell>
          <cell r="C1509" t="str">
            <v>Galpão em peças de madeira 8x8cm e contravent. de 5x7cm, cobertura de telhas de fibroc. de 6mm, incl. ponto e cabo de alimentação da máquina</v>
          </cell>
          <cell r="D1509" t="str">
            <v>M2</v>
          </cell>
          <cell r="E1509" t="str">
            <v>245,71</v>
          </cell>
          <cell r="F1509">
            <v>182.00740740740741</v>
          </cell>
        </row>
        <row r="1510">
          <cell r="B1510">
            <v>41546</v>
          </cell>
          <cell r="C1510" t="str">
            <v>Mobilização e desmobilização de caminhão basculante (máximo)</v>
          </cell>
          <cell r="D1510" t="str">
            <v>h</v>
          </cell>
          <cell r="E1510" t="str">
            <v>183,03</v>
          </cell>
          <cell r="F1510">
            <v>135.57777777777778</v>
          </cell>
        </row>
        <row r="1511">
          <cell r="B1511">
            <v>41545</v>
          </cell>
          <cell r="C1511" t="str">
            <v>Mobilização e desmobilização de caminhão carroceria (máximo)</v>
          </cell>
          <cell r="D1511" t="str">
            <v>h</v>
          </cell>
          <cell r="E1511" t="str">
            <v>141,35</v>
          </cell>
          <cell r="F1511">
            <v>104.7037037037037</v>
          </cell>
        </row>
        <row r="1512">
          <cell r="B1512">
            <v>41547</v>
          </cell>
          <cell r="C1512" t="str">
            <v>Mobilização e desmobilização de caminhão tanque (6.000 L) (máximo)</v>
          </cell>
          <cell r="D1512" t="str">
            <v>h</v>
          </cell>
          <cell r="E1512" t="str">
            <v>144,82</v>
          </cell>
          <cell r="F1512">
            <v>107.27407407407406</v>
          </cell>
        </row>
        <row r="1513">
          <cell r="B1513">
            <v>41497</v>
          </cell>
          <cell r="C1513" t="str">
            <v>Mobilização e desmobilização de container acima de 150 km</v>
          </cell>
          <cell r="D1513" t="str">
            <v>Ud</v>
          </cell>
          <cell r="E1513" t="str">
            <v>1.997,24</v>
          </cell>
          <cell r="F1513">
            <v>1479.437037037037</v>
          </cell>
        </row>
        <row r="1514">
          <cell r="B1514">
            <v>41495</v>
          </cell>
          <cell r="C1514" t="str">
            <v>Mobilização e desmobilização de container até 50 km</v>
          </cell>
          <cell r="D1514" t="str">
            <v>Ud</v>
          </cell>
          <cell r="E1514" t="str">
            <v>807,25</v>
          </cell>
          <cell r="F1514">
            <v>597.96296296296293</v>
          </cell>
        </row>
        <row r="1515">
          <cell r="B1515">
            <v>41496</v>
          </cell>
          <cell r="C1515" t="str">
            <v>Mobilização e desmobilização de container de 51 km até 150 km</v>
          </cell>
          <cell r="D1515" t="str">
            <v>Ud</v>
          </cell>
          <cell r="E1515" t="str">
            <v>1.345,42</v>
          </cell>
          <cell r="F1515">
            <v>996.60740740740744</v>
          </cell>
        </row>
        <row r="1516">
          <cell r="B1516">
            <v>41544</v>
          </cell>
          <cell r="C1516" t="str">
            <v>Mobilização e desmobilização de equipamentos com carreta prancha
(máximo)</v>
          </cell>
          <cell r="D1516" t="str">
            <v>h</v>
          </cell>
          <cell r="E1516" t="str">
            <v>300,72</v>
          </cell>
          <cell r="F1516">
            <v>222.75555555555556</v>
          </cell>
        </row>
        <row r="1517">
          <cell r="B1517">
            <v>41500</v>
          </cell>
          <cell r="C1517" t="str">
            <v>Placa de obra nas dimensões de 3,0 x 6,0 m, padrão DER-ES</v>
          </cell>
          <cell r="D1517" t="str">
            <v>M2</v>
          </cell>
          <cell r="E1517" t="str">
            <v>284,18</v>
          </cell>
          <cell r="F1517">
            <v>210.50370370370371</v>
          </cell>
        </row>
        <row r="1518">
          <cell r="B1518">
            <v>41501</v>
          </cell>
          <cell r="C1518" t="str">
            <v>Rede de água c/ padrão de entrada d'água diâm. 3/4" conf. CESAN, incl. tubos e conexões p/ aliment., distrib., extravas. e limp., cons. o padrão a
25m</v>
          </cell>
          <cell r="D1518" t="str">
            <v>M</v>
          </cell>
          <cell r="E1518" t="str">
            <v>29,36</v>
          </cell>
          <cell r="F1518">
            <v>21.748148148148147</v>
          </cell>
        </row>
        <row r="1519">
          <cell r="B1519">
            <v>41499</v>
          </cell>
          <cell r="C1519" t="str">
            <v>Rede de esgoto, contendo fossa e filtro, incl. tubos e conexões de ligação entre caixas, considerando distância de 25m</v>
          </cell>
          <cell r="D1519" t="str">
            <v>M</v>
          </cell>
          <cell r="E1519" t="str">
            <v>247,94</v>
          </cell>
          <cell r="F1519">
            <v>183.65925925925924</v>
          </cell>
        </row>
        <row r="1520">
          <cell r="B1520">
            <v>41503</v>
          </cell>
          <cell r="C1520" t="str">
            <v>Rede de luz, incl. padrão entr. energia trifás. cabo ligação até barracões, quadro distrib., disj. e chave de força, cons. 20m entre padrão entr.e QDG</v>
          </cell>
          <cell r="D1520" t="str">
            <v>M</v>
          </cell>
          <cell r="E1520" t="str">
            <v>327,46</v>
          </cell>
          <cell r="F1520">
            <v>242.56296296296293</v>
          </cell>
        </row>
        <row r="1521">
          <cell r="B1521">
            <v>41530</v>
          </cell>
          <cell r="C1521" t="str">
            <v>Refeitório c/ paredes chapa de comp. 12mm e pont. 8x8cm, piso ciment. e cob. telhas fibroc. 6mm, incl. ponto de luz e cx. de insp. (1,21m²/func/turno)</v>
          </cell>
          <cell r="D1521" t="str">
            <v>M2</v>
          </cell>
          <cell r="E1521" t="str">
            <v>360,51</v>
          </cell>
          <cell r="F1521">
            <v>267.04444444444442</v>
          </cell>
        </row>
        <row r="1522">
          <cell r="B1522">
            <v>41527</v>
          </cell>
          <cell r="C1522" t="str">
            <v>Reservatório de fibra de vidro de 1000 L, incl. suporte em madeira de
7x12cm, elevado de 4m</v>
          </cell>
          <cell r="D1522" t="str">
            <v>Ud</v>
          </cell>
          <cell r="E1522" t="str">
            <v>1.523,61</v>
          </cell>
          <cell r="F1522">
            <v>1128.5999999999999</v>
          </cell>
        </row>
        <row r="1523">
          <cell r="B1523">
            <v>41529</v>
          </cell>
          <cell r="C1523" t="str">
            <v>Sanitário e vestiário de 40/60 func., c/ 33,90m², paredes chapa compens.
12mm e pont. 8x8cm, piso ciment., cobert. telha fibroc., incl. luz e cx. insp</v>
          </cell>
          <cell r="D1523" t="str">
            <v>Ud</v>
          </cell>
          <cell r="E1523" t="str">
            <v>19.819,43</v>
          </cell>
          <cell r="F1523">
            <v>14681.059259259258</v>
          </cell>
        </row>
        <row r="1524">
          <cell r="B1524">
            <v>41555</v>
          </cell>
          <cell r="C1524" t="str">
            <v>Sistema separador de água e óleo</v>
          </cell>
          <cell r="D1524" t="str">
            <v>Ud</v>
          </cell>
          <cell r="E1524" t="str">
            <v>5.126,30</v>
          </cell>
          <cell r="F1524">
            <v>3797.2592592592591</v>
          </cell>
        </row>
        <row r="1525">
          <cell r="B1525">
            <v>41502</v>
          </cell>
          <cell r="C1525" t="str">
            <v>Tapume de chapa de compensado resinado esp. 6mm, 2,20 x 1,10m dispondo de abertura e portão. com 2,20m de altura, incl. pintura</v>
          </cell>
          <cell r="D1525" t="str">
            <v>M</v>
          </cell>
          <cell r="E1525" t="str">
            <v>217,99</v>
          </cell>
          <cell r="F1525">
            <v>161.47407407407408</v>
          </cell>
        </row>
        <row r="1526">
          <cell r="B1526">
            <v>0</v>
          </cell>
          <cell r="C1526" t="str">
            <v>NADA</v>
          </cell>
          <cell r="D1526" t="str">
            <v>NADA</v>
          </cell>
          <cell r="E1526">
            <v>0</v>
          </cell>
          <cell r="F152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HIST MO IND SEMANAS"/>
      <sheetName val="HISTOGRAMA-M.O"/>
      <sheetName val="Modelo Atual (2)"/>
      <sheetName val="orc_csdareal_eng"/>
      <sheetName val="Compromissado"/>
      <sheetName val="025"/>
      <sheetName val="Curva 1 folha"/>
      <sheetName val="A_comprometer"/>
      <sheetName val="Realizado"/>
      <sheetName val="Aportes"/>
      <sheetName val="Comprometido_a_Receber"/>
      <sheetName val="Resumo"/>
      <sheetName val="Equipment Attributes"/>
      <sheetName val="ProcessSheet"/>
      <sheetName val="Price Summary"/>
      <sheetName val="Orc_Pad_Edif_Analítico"/>
      <sheetName val="Orc_Compl_Analítico"/>
      <sheetName val="List"/>
      <sheetName val="BD2"/>
      <sheetName val="HHdQTD"/>
      <sheetName val="IMPROD RESUMO"/>
      <sheetName val="HIST_MO_IND_SEMANAS"/>
      <sheetName val="HISTOGRAMA-M_O"/>
      <sheetName val="Modelo_Atual_(2)"/>
      <sheetName val="Curva_1_folha"/>
      <sheetName val="Equipment_Attributes"/>
      <sheetName val="Price_Summary"/>
      <sheetName val="IMPROD_RESUMO"/>
      <sheetName val="CNAExRAT"/>
      <sheetName val="Condulete AL - DIVERSOS"/>
      <sheetName val="은행"/>
      <sheetName val="VOLUME"/>
      <sheetName val="LISTS"/>
      <sheetName val="Par"/>
      <sheetName val="RG Depots"/>
      <sheetName val="안산기계장치"/>
      <sheetName val="Hoja 1"/>
      <sheetName val="Plants Address"/>
      <sheetName val="AR01"/>
      <sheetName val="Tablas"/>
      <sheetName val="CLASIFICACION DE AI"/>
      <sheetName val="Base da Datos"/>
      <sheetName val="Jun"/>
      <sheetName val="Tables"/>
      <sheetName val="Sheet2"/>
      <sheetName val="B"/>
      <sheetName val="Plan1"/>
      <sheetName val="SFM input"/>
      <sheetName val="Look Ups"/>
      <sheetName val="Params"/>
      <sheetName val="Datos"/>
      <sheetName val="BQMPALOC"/>
      <sheetName val="VIZ4"/>
      <sheetName val="VIZ7"/>
      <sheetName val="UZ"/>
      <sheetName val="Painel"/>
      <sheetName val="Informações"/>
      <sheetName val="Qualidade"/>
      <sheetName val="Quantitativo"/>
      <sheetName val="Segurança"/>
      <sheetName val="Cronograma"/>
      <sheetName val="Pilling"/>
      <sheetName val="IEE"/>
      <sheetName val="Curva IEE - C"/>
      <sheetName val="Curva IEE - M"/>
      <sheetName val="Implatanção"/>
      <sheetName val="Inf. Complementares"/>
      <sheetName val="Curva"/>
      <sheetName val="Mapa Chuvas"/>
      <sheetName val="Críticos"/>
      <sheetName val="Rel. Fot."/>
      <sheetName val="Quantitativo Base"/>
      <sheetName val="Cronog Pessoal Civil"/>
      <sheetName val="Cronog Pessoal Montagem"/>
      <sheetName val="Input"/>
      <sheetName val="Area Livre"/>
      <sheetName val="EAP"/>
      <sheetName val="BD"/>
      <sheetName val="Area Deviation"/>
      <sheetName val="TAB SALÁRIO"/>
      <sheetName val="DePara"/>
      <sheetName val="BANCO IP"/>
      <sheetName val="Principal"/>
      <sheetName val="APPLICATION 1"/>
      <sheetName val="ESTIMATE 1"/>
      <sheetName val="JOB COST SUMMARY"/>
      <sheetName val="Operational &amp; Dim Data 1"/>
      <sheetName val="SPARE PARTS"/>
      <sheetName val="Design Criteria 1"/>
      <sheetName val="Operational &amp; Dim Data 2"/>
      <sheetName val="Design Criteria 2"/>
      <sheetName val="Operational &amp; Dim Data 3"/>
      <sheetName val="Design Criteria 3"/>
      <sheetName val="Operational &amp; Dim Data 4"/>
      <sheetName val="Design Criteria 4"/>
      <sheetName val="Cost-Misc.Comp."/>
      <sheetName val="Cost-Fab &amp; Assm"/>
      <sheetName val="Shaft&amp;Brgs"/>
      <sheetName val="SCHEDULE"/>
      <sheetName val="DRAG CONV."/>
      <sheetName val="Elec. Costs"/>
      <sheetName val="Cost-TractorComp."/>
      <sheetName val="Cost-Pans"/>
      <sheetName val="Drop Downs"/>
      <sheetName val="Revision LOG"/>
      <sheetName val="APPLICATION_1"/>
      <sheetName val="ESTIMATE_1"/>
      <sheetName val="JOB_COST_SUMMARY"/>
      <sheetName val="Operational_&amp;_Dim_Data_1"/>
      <sheetName val="SPARE_PARTS"/>
      <sheetName val="Design_Criteria_1"/>
      <sheetName val="Operational_&amp;_Dim_Data_2"/>
      <sheetName val="Design_Criteria_2"/>
      <sheetName val="Operational_&amp;_Dim_Data_3"/>
      <sheetName val="Design_Criteria_3"/>
      <sheetName val="Operational_&amp;_Dim_Data_4"/>
      <sheetName val="Design_Criteria_4"/>
      <sheetName val="Cost-Misc_Comp_"/>
      <sheetName val="Cost-Fab_&amp;_Assm"/>
      <sheetName val="DRAG_CONV_"/>
      <sheetName val="Elec__Costs"/>
      <sheetName val="Cost-TractorComp_"/>
      <sheetName val="Drop_Downs"/>
      <sheetName val="Revision_LOG"/>
      <sheetName val="Curva_1_folha1"/>
      <sheetName val="APPLICATION_11"/>
      <sheetName val="ESTIMATE_11"/>
      <sheetName val="JOB_COST_SUMMARY1"/>
      <sheetName val="Operational_&amp;_Dim_Data_11"/>
      <sheetName val="SPARE_PARTS1"/>
      <sheetName val="Design_Criteria_11"/>
      <sheetName val="Operational_&amp;_Dim_Data_21"/>
      <sheetName val="Design_Criteria_21"/>
      <sheetName val="Operational_&amp;_Dim_Data_31"/>
      <sheetName val="Design_Criteria_31"/>
      <sheetName val="Operational_&amp;_Dim_Data_41"/>
      <sheetName val="Design_Criteria_41"/>
      <sheetName val="Cost-Misc_Comp_1"/>
      <sheetName val="Cost-Fab_&amp;_Assm1"/>
      <sheetName val="DRAG_CONV_1"/>
      <sheetName val="Elec__Costs1"/>
      <sheetName val="Cost-TractorComp_1"/>
      <sheetName val="Drop_Downs1"/>
      <sheetName val="Revision_LOG1"/>
      <sheetName val="HIST_MO_IND_SEMANAS1"/>
      <sheetName val="Modelo_Atual_(2)1"/>
      <sheetName val="HISTOGRAMA-M_O1"/>
      <sheetName val="apoio"/>
      <sheetName val="RI"/>
      <sheetName val="ATIVOS"/>
      <sheetName val="9.2 - CURVA"/>
    </sheetNames>
    <sheetDataSet>
      <sheetData sheetId="0" refreshError="1">
        <row r="11">
          <cell r="F11">
            <v>1</v>
          </cell>
        </row>
        <row r="58">
          <cell r="AG58" t="e">
            <v>#DIV/0!</v>
          </cell>
        </row>
        <row r="60">
          <cell r="AE60" t="e">
            <v>#DIV/0!</v>
          </cell>
          <cell r="AF60" t="e">
            <v>#DIV/0!</v>
          </cell>
          <cell r="AG60" t="e">
            <v>#DIV/0!</v>
          </cell>
        </row>
        <row r="62">
          <cell r="AE62" t="e">
            <v>#DIV/0!</v>
          </cell>
          <cell r="AF62" t="e">
            <v>#DIV/0!</v>
          </cell>
          <cell r="AG62" t="e">
            <v>#DIV/0!</v>
          </cell>
        </row>
        <row r="64">
          <cell r="AE64" t="e">
            <v>#DIV/0!</v>
          </cell>
          <cell r="AF64" t="e">
            <v>#DIV/0!</v>
          </cell>
          <cell r="AG64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11">
          <cell r="F11"/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/>
      <sheetData sheetId="85">
        <row r="11">
          <cell r="F11">
            <v>1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11">
          <cell r="F11">
            <v>1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11">
          <cell r="F11">
            <v>1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ETA-Mat"/>
      <sheetName val="INCCTOT"/>
      <sheetName val="baixo guandu itaimbe"/>
      <sheetName val="Plan1"/>
      <sheetName val="LISTAS"/>
      <sheetName val="MAT"/>
      <sheetName val="Jacaraci"/>
      <sheetName val="Demanda-Total"/>
      <sheetName val="V reservação"/>
      <sheetName val="Pre dimensADUTORA"/>
      <sheetName val="Lista"/>
      <sheetName val="Zona A"/>
      <sheetName val="Zona B"/>
      <sheetName val="EEAB1(3+1)3G"/>
      <sheetName val="Insum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4"/>
      <sheetName val="50"/>
      <sheetName val="40"/>
      <sheetName val="38"/>
      <sheetName val="financ"/>
      <sheetName val="refor out. 2001 - bdi=20% ajust"/>
      <sheetName val="Plan1"/>
      <sheetName val="LISTAS"/>
    </sheetNames>
    <sheetDataSet>
      <sheetData sheetId="0"/>
      <sheetData sheetId="1"/>
      <sheetData sheetId="2"/>
      <sheetData sheetId="3">
        <row r="1">
          <cell r="B1">
            <v>100</v>
          </cell>
        </row>
        <row r="2">
          <cell r="B2">
            <v>37.869999999999997</v>
          </cell>
          <cell r="C2">
            <v>100</v>
          </cell>
        </row>
        <row r="3">
          <cell r="B3">
            <v>17.02</v>
          </cell>
          <cell r="C3">
            <v>66.48</v>
          </cell>
          <cell r="D3">
            <v>100</v>
          </cell>
        </row>
        <row r="4">
          <cell r="B4">
            <v>10.06</v>
          </cell>
          <cell r="C4">
            <v>37.869999999999997</v>
          </cell>
          <cell r="D4">
            <v>80.28</v>
          </cell>
          <cell r="E4">
            <v>100</v>
          </cell>
        </row>
        <row r="5">
          <cell r="B5">
            <v>6.69</v>
          </cell>
          <cell r="C5">
            <v>24.15</v>
          </cell>
          <cell r="D5">
            <v>54.64</v>
          </cell>
          <cell r="E5">
            <v>87.22</v>
          </cell>
          <cell r="F5">
            <v>100</v>
          </cell>
        </row>
        <row r="6">
          <cell r="B6">
            <v>4.7300000000000004</v>
          </cell>
          <cell r="C6">
            <v>17.02</v>
          </cell>
          <cell r="D6">
            <v>37.869999999999997</v>
          </cell>
          <cell r="E6">
            <v>66.48</v>
          </cell>
          <cell r="F6">
            <v>91.03</v>
          </cell>
          <cell r="G6">
            <v>100</v>
          </cell>
        </row>
        <row r="7">
          <cell r="B7">
            <v>3.48</v>
          </cell>
          <cell r="C7">
            <v>12.81</v>
          </cell>
          <cell r="D7">
            <v>27.7</v>
          </cell>
          <cell r="E7">
            <v>49.64</v>
          </cell>
          <cell r="F7">
            <v>74.62</v>
          </cell>
          <cell r="G7">
            <v>93.3</v>
          </cell>
          <cell r="H7">
            <v>100</v>
          </cell>
        </row>
        <row r="8">
          <cell r="B8">
            <v>2.62</v>
          </cell>
          <cell r="C8">
            <v>10.06</v>
          </cell>
          <cell r="D8">
            <v>21.3</v>
          </cell>
          <cell r="E8">
            <v>37.869999999999997</v>
          </cell>
          <cell r="F8">
            <v>59.08</v>
          </cell>
          <cell r="G8">
            <v>80.28</v>
          </cell>
          <cell r="H8">
            <v>94.74</v>
          </cell>
          <cell r="I8">
            <v>100</v>
          </cell>
        </row>
        <row r="9">
          <cell r="B9">
            <v>2.33</v>
          </cell>
          <cell r="C9">
            <v>8.1300000000000008</v>
          </cell>
          <cell r="D9">
            <v>17.02</v>
          </cell>
          <cell r="E9">
            <v>29.8</v>
          </cell>
          <cell r="F9">
            <v>46.92</v>
          </cell>
          <cell r="G9">
            <v>66.48</v>
          </cell>
          <cell r="H9">
            <v>84.3</v>
          </cell>
          <cell r="I9">
            <v>95.7</v>
          </cell>
          <cell r="J9">
            <v>100</v>
          </cell>
        </row>
        <row r="10">
          <cell r="B10">
            <v>2.1</v>
          </cell>
          <cell r="C10">
            <v>6.69</v>
          </cell>
          <cell r="D10">
            <v>14.01</v>
          </cell>
          <cell r="E10">
            <v>24.15</v>
          </cell>
          <cell r="F10">
            <v>37.869999999999997</v>
          </cell>
          <cell r="G10">
            <v>54.64</v>
          </cell>
          <cell r="H10">
            <v>72.23</v>
          </cell>
          <cell r="I10">
            <v>87.22</v>
          </cell>
          <cell r="J10">
            <v>96.37</v>
          </cell>
          <cell r="K10">
            <v>100</v>
          </cell>
        </row>
        <row r="11">
          <cell r="B11">
            <v>1.91</v>
          </cell>
          <cell r="C11">
            <v>5.6</v>
          </cell>
          <cell r="D11">
            <v>11.78</v>
          </cell>
          <cell r="E11">
            <v>20.07</v>
          </cell>
          <cell r="F11">
            <v>31.19</v>
          </cell>
          <cell r="G11">
            <v>45.21</v>
          </cell>
          <cell r="H11">
            <v>61.11</v>
          </cell>
          <cell r="I11">
            <v>76.73</v>
          </cell>
          <cell r="J11">
            <v>89.38</v>
          </cell>
          <cell r="K11">
            <v>96.85</v>
          </cell>
          <cell r="L11">
            <v>100</v>
          </cell>
        </row>
        <row r="12">
          <cell r="B12">
            <v>1.75</v>
          </cell>
          <cell r="C12">
            <v>4.7300000000000004</v>
          </cell>
          <cell r="D12">
            <v>10.06</v>
          </cell>
          <cell r="E12">
            <v>17.02</v>
          </cell>
          <cell r="F12">
            <v>26.19</v>
          </cell>
          <cell r="G12">
            <v>37.869999999999997</v>
          </cell>
          <cell r="H12">
            <v>51.71</v>
          </cell>
          <cell r="I12">
            <v>66.430000000000007</v>
          </cell>
          <cell r="J12">
            <v>80.28</v>
          </cell>
          <cell r="K12">
            <v>91.03</v>
          </cell>
          <cell r="L12">
            <v>97.21</v>
          </cell>
          <cell r="M12">
            <v>100</v>
          </cell>
        </row>
        <row r="13">
          <cell r="B13">
            <v>1.61</v>
          </cell>
          <cell r="C13">
            <v>4.04</v>
          </cell>
          <cell r="D13">
            <v>8.6999999999999993</v>
          </cell>
          <cell r="E13">
            <v>14.67</v>
          </cell>
          <cell r="F13">
            <v>22.37</v>
          </cell>
          <cell r="G13">
            <v>32.17</v>
          </cell>
          <cell r="H13">
            <v>44.05</v>
          </cell>
          <cell r="I13">
            <v>57.37</v>
          </cell>
          <cell r="J13">
            <v>70.92</v>
          </cell>
          <cell r="K13">
            <v>83.1</v>
          </cell>
          <cell r="L13">
            <v>92.3</v>
          </cell>
          <cell r="M13">
            <v>97.43</v>
          </cell>
          <cell r="N13">
            <v>100</v>
          </cell>
        </row>
        <row r="14">
          <cell r="B14">
            <v>1.5</v>
          </cell>
          <cell r="C14">
            <v>3.48</v>
          </cell>
          <cell r="D14">
            <v>7.6</v>
          </cell>
          <cell r="E14">
            <v>12.81</v>
          </cell>
          <cell r="F14">
            <v>19.39</v>
          </cell>
          <cell r="G14">
            <v>27.7</v>
          </cell>
          <cell r="H14">
            <v>37.869999999999997</v>
          </cell>
          <cell r="I14">
            <v>49.64</v>
          </cell>
          <cell r="J14">
            <v>62.26</v>
          </cell>
          <cell r="K14">
            <v>74.62</v>
          </cell>
          <cell r="L14">
            <v>85.37</v>
          </cell>
          <cell r="M14">
            <v>93.3</v>
          </cell>
          <cell r="N14">
            <v>97.61</v>
          </cell>
          <cell r="O14">
            <v>100</v>
          </cell>
        </row>
        <row r="15">
          <cell r="B15">
            <v>1.4</v>
          </cell>
          <cell r="C15">
            <v>3.01</v>
          </cell>
          <cell r="D15">
            <v>6.69</v>
          </cell>
          <cell r="E15">
            <v>11.31</v>
          </cell>
          <cell r="F15">
            <v>17.02</v>
          </cell>
          <cell r="G15">
            <v>24.15</v>
          </cell>
          <cell r="H15">
            <v>32.9</v>
          </cell>
          <cell r="I15">
            <v>43.2</v>
          </cell>
          <cell r="J15">
            <v>54.64</v>
          </cell>
          <cell r="K15">
            <v>66.48</v>
          </cell>
          <cell r="L15">
            <v>77.7</v>
          </cell>
          <cell r="M15">
            <v>87.22</v>
          </cell>
          <cell r="N15">
            <v>94.09</v>
          </cell>
          <cell r="O15">
            <v>97.77</v>
          </cell>
          <cell r="P15">
            <v>100</v>
          </cell>
        </row>
        <row r="16">
          <cell r="B16">
            <v>1.31</v>
          </cell>
          <cell r="C16">
            <v>2.62</v>
          </cell>
          <cell r="D16">
            <v>5.93</v>
          </cell>
          <cell r="E16">
            <v>10.06</v>
          </cell>
          <cell r="F16">
            <v>15.1</v>
          </cell>
          <cell r="G16">
            <v>21.3</v>
          </cell>
          <cell r="H16">
            <v>28.87</v>
          </cell>
          <cell r="I16">
            <v>37.869999999999997</v>
          </cell>
          <cell r="J16">
            <v>48.1</v>
          </cell>
          <cell r="K16">
            <v>59.08</v>
          </cell>
          <cell r="L16">
            <v>70.099999999999994</v>
          </cell>
          <cell r="M16">
            <v>80.28</v>
          </cell>
          <cell r="N16">
            <v>88.73</v>
          </cell>
          <cell r="O16">
            <v>94.74</v>
          </cell>
          <cell r="P16">
            <v>97.91</v>
          </cell>
          <cell r="Q16">
            <v>100</v>
          </cell>
        </row>
        <row r="17">
          <cell r="B17">
            <v>1.23</v>
          </cell>
          <cell r="C17">
            <v>2.4700000000000002</v>
          </cell>
          <cell r="D17">
            <v>5.29</v>
          </cell>
          <cell r="E17">
            <v>9.02</v>
          </cell>
          <cell r="F17">
            <v>13.51</v>
          </cell>
          <cell r="G17">
            <v>18.96</v>
          </cell>
          <cell r="H17">
            <v>25.58</v>
          </cell>
          <cell r="I17">
            <v>33.47</v>
          </cell>
          <cell r="J17">
            <v>42.56</v>
          </cell>
          <cell r="K17">
            <v>52.57</v>
          </cell>
          <cell r="L17">
            <v>63.01</v>
          </cell>
          <cell r="M17">
            <v>73.22</v>
          </cell>
          <cell r="N17">
            <v>82.46</v>
          </cell>
          <cell r="O17">
            <v>89.98</v>
          </cell>
          <cell r="P17">
            <v>95.26</v>
          </cell>
          <cell r="Q17">
            <v>98.03</v>
          </cell>
          <cell r="R17">
            <v>100</v>
          </cell>
        </row>
        <row r="18">
          <cell r="B18">
            <v>1.17</v>
          </cell>
          <cell r="C18">
            <v>2.33</v>
          </cell>
          <cell r="D18">
            <v>4.7300000000000004</v>
          </cell>
          <cell r="E18">
            <v>8.1300000000000008</v>
          </cell>
          <cell r="F18">
            <v>12.17</v>
          </cell>
          <cell r="G18">
            <v>17.02</v>
          </cell>
          <cell r="H18">
            <v>22.86</v>
          </cell>
          <cell r="I18">
            <v>29.8</v>
          </cell>
          <cell r="J18">
            <v>37.869999999999997</v>
          </cell>
          <cell r="K18">
            <v>46.92</v>
          </cell>
          <cell r="L18">
            <v>56.61</v>
          </cell>
          <cell r="M18">
            <v>66.48</v>
          </cell>
          <cell r="N18">
            <v>75.92</v>
          </cell>
          <cell r="O18">
            <v>84.3</v>
          </cell>
          <cell r="P18">
            <v>91.03</v>
          </cell>
          <cell r="Q18">
            <v>95.7</v>
          </cell>
          <cell r="R18">
            <v>98.14</v>
          </cell>
          <cell r="S18">
            <v>100</v>
          </cell>
        </row>
        <row r="19">
          <cell r="B19">
            <v>1.1000000000000001</v>
          </cell>
          <cell r="C19">
            <v>2.21</v>
          </cell>
          <cell r="D19">
            <v>4.26</v>
          </cell>
          <cell r="E19">
            <v>7.36</v>
          </cell>
          <cell r="F19">
            <v>11.04</v>
          </cell>
          <cell r="G19">
            <v>16.39</v>
          </cell>
          <cell r="H19">
            <v>20.58</v>
          </cell>
          <cell r="I19">
            <v>26.74</v>
          </cell>
          <cell r="J19">
            <v>33.92</v>
          </cell>
          <cell r="K19">
            <v>42.05</v>
          </cell>
          <cell r="L19">
            <v>50.94</v>
          </cell>
          <cell r="M19">
            <v>60.26</v>
          </cell>
          <cell r="N19">
            <v>69.53</v>
          </cell>
          <cell r="O19">
            <v>78.25</v>
          </cell>
          <cell r="P19">
            <v>85.87</v>
          </cell>
          <cell r="Q19">
            <v>91.91</v>
          </cell>
          <cell r="R19">
            <v>96.06</v>
          </cell>
          <cell r="S19">
            <v>98.24</v>
          </cell>
          <cell r="T19">
            <v>100</v>
          </cell>
        </row>
        <row r="20">
          <cell r="B20">
            <v>1.05</v>
          </cell>
          <cell r="C20">
            <v>2.1</v>
          </cell>
          <cell r="D20">
            <v>3.84</v>
          </cell>
          <cell r="E20">
            <v>6.69</v>
          </cell>
          <cell r="F20">
            <v>10.06</v>
          </cell>
          <cell r="G20">
            <v>14.01</v>
          </cell>
          <cell r="H20">
            <v>18.66</v>
          </cell>
          <cell r="I20">
            <v>24.15</v>
          </cell>
          <cell r="J20">
            <v>30.56</v>
          </cell>
          <cell r="K20">
            <v>37.869999999999997</v>
          </cell>
          <cell r="L20">
            <v>45.98</v>
          </cell>
          <cell r="M20">
            <v>54.64</v>
          </cell>
          <cell r="N20">
            <v>63.53</v>
          </cell>
          <cell r="O20">
            <v>72.23</v>
          </cell>
          <cell r="P20">
            <v>80.28</v>
          </cell>
          <cell r="Q20">
            <v>87.22</v>
          </cell>
          <cell r="R20">
            <v>92.66</v>
          </cell>
          <cell r="S20">
            <v>96.37</v>
          </cell>
          <cell r="T20">
            <v>98.33</v>
          </cell>
          <cell r="U20">
            <v>100</v>
          </cell>
        </row>
        <row r="21">
          <cell r="B21">
            <v>1</v>
          </cell>
          <cell r="C21">
            <v>2</v>
          </cell>
          <cell r="D21">
            <v>3.48</v>
          </cell>
          <cell r="E21">
            <v>6.11</v>
          </cell>
          <cell r="F21">
            <v>9.2100000000000009</v>
          </cell>
          <cell r="G21">
            <v>12.81</v>
          </cell>
          <cell r="H21">
            <v>17.02</v>
          </cell>
          <cell r="I21">
            <v>21.96</v>
          </cell>
          <cell r="J21">
            <v>27.7</v>
          </cell>
          <cell r="K21">
            <v>34.28</v>
          </cell>
          <cell r="L21">
            <v>41.65</v>
          </cell>
          <cell r="M21">
            <v>49.65</v>
          </cell>
          <cell r="N21">
            <v>58.02</v>
          </cell>
          <cell r="O21">
            <v>66.48</v>
          </cell>
          <cell r="P21">
            <v>74.62</v>
          </cell>
          <cell r="Q21">
            <v>82.05</v>
          </cell>
          <cell r="R21">
            <v>88.38</v>
          </cell>
          <cell r="S21">
            <v>93.3</v>
          </cell>
          <cell r="T21">
            <v>96.63</v>
          </cell>
          <cell r="U21">
            <v>98.41</v>
          </cell>
          <cell r="V21">
            <v>100</v>
          </cell>
        </row>
        <row r="22">
          <cell r="B22">
            <v>0.95</v>
          </cell>
          <cell r="C22">
            <v>1.91</v>
          </cell>
          <cell r="D22">
            <v>3.16</v>
          </cell>
          <cell r="E22">
            <v>5.6</v>
          </cell>
          <cell r="F22">
            <v>8.4700000000000006</v>
          </cell>
          <cell r="G22">
            <v>11.78</v>
          </cell>
          <cell r="H22">
            <v>15.61</v>
          </cell>
          <cell r="I22">
            <v>20.07</v>
          </cell>
          <cell r="J22">
            <v>25.25</v>
          </cell>
          <cell r="K22">
            <v>31.19</v>
          </cell>
          <cell r="L22">
            <v>37.869999999999997</v>
          </cell>
          <cell r="M22">
            <v>45.21</v>
          </cell>
          <cell r="N22">
            <v>53.04</v>
          </cell>
          <cell r="O22">
            <v>61.11</v>
          </cell>
          <cell r="P22">
            <v>69.12</v>
          </cell>
          <cell r="Q22">
            <v>76.73</v>
          </cell>
          <cell r="R22">
            <v>83.6</v>
          </cell>
          <cell r="S22">
            <v>89.38</v>
          </cell>
          <cell r="T22">
            <v>93.85</v>
          </cell>
          <cell r="U22">
            <v>96.85</v>
          </cell>
          <cell r="V22">
            <v>98.48</v>
          </cell>
          <cell r="W22">
            <v>100</v>
          </cell>
        </row>
        <row r="23">
          <cell r="B23">
            <v>0.91</v>
          </cell>
          <cell r="C23">
            <v>1.82</v>
          </cell>
          <cell r="D23">
            <v>2.87</v>
          </cell>
          <cell r="E23">
            <v>5.14</v>
          </cell>
          <cell r="F23">
            <v>7.81</v>
          </cell>
          <cell r="G23">
            <v>10.87</v>
          </cell>
          <cell r="H23">
            <v>14.38</v>
          </cell>
          <cell r="I23">
            <v>18.440000000000001</v>
          </cell>
          <cell r="J23">
            <v>23.14</v>
          </cell>
          <cell r="K23">
            <v>28.51</v>
          </cell>
          <cell r="L23">
            <v>34.590000000000003</v>
          </cell>
          <cell r="M23">
            <v>41.31</v>
          </cell>
          <cell r="N23">
            <v>48.57</v>
          </cell>
          <cell r="O23">
            <v>56.18</v>
          </cell>
          <cell r="P23">
            <v>63.92</v>
          </cell>
          <cell r="Q23">
            <v>71.5</v>
          </cell>
          <cell r="R23">
            <v>78.61</v>
          </cell>
          <cell r="S23">
            <v>84.96</v>
          </cell>
          <cell r="T23">
            <v>90.25</v>
          </cell>
          <cell r="U23">
            <v>94.32</v>
          </cell>
          <cell r="V23">
            <v>97.05</v>
          </cell>
          <cell r="W23">
            <v>98.55</v>
          </cell>
          <cell r="X23">
            <v>100</v>
          </cell>
        </row>
        <row r="24">
          <cell r="B24">
            <v>0.87</v>
          </cell>
          <cell r="C24">
            <v>1.75</v>
          </cell>
          <cell r="D24">
            <v>2.62</v>
          </cell>
          <cell r="E24">
            <v>4.7300000000000004</v>
          </cell>
          <cell r="F24">
            <v>7.22</v>
          </cell>
          <cell r="G24">
            <v>10.06</v>
          </cell>
          <cell r="H24">
            <v>13.3</v>
          </cell>
          <cell r="I24">
            <v>17.02</v>
          </cell>
          <cell r="J24">
            <v>21.3</v>
          </cell>
          <cell r="K24">
            <v>26.19</v>
          </cell>
          <cell r="L24">
            <v>31.72</v>
          </cell>
          <cell r="M24">
            <v>37.869999999999997</v>
          </cell>
          <cell r="N24">
            <v>44.58</v>
          </cell>
          <cell r="O24">
            <v>51.71</v>
          </cell>
          <cell r="P24">
            <v>59.08</v>
          </cell>
          <cell r="Q24">
            <v>66.48</v>
          </cell>
          <cell r="R24">
            <v>73.63</v>
          </cell>
          <cell r="S24">
            <v>80.28</v>
          </cell>
          <cell r="T24">
            <v>86.16</v>
          </cell>
          <cell r="U24">
            <v>91.03</v>
          </cell>
          <cell r="V24">
            <v>94.74</v>
          </cell>
          <cell r="W24">
            <v>97.21</v>
          </cell>
          <cell r="X24">
            <v>98.61</v>
          </cell>
          <cell r="Y24">
            <v>100</v>
          </cell>
        </row>
        <row r="25">
          <cell r="B25">
            <v>0.84</v>
          </cell>
          <cell r="C25">
            <v>1.68</v>
          </cell>
          <cell r="D25">
            <v>2.52</v>
          </cell>
          <cell r="E25">
            <v>4.37</v>
          </cell>
          <cell r="F25">
            <v>6.69</v>
          </cell>
          <cell r="G25">
            <v>9.35</v>
          </cell>
          <cell r="H25">
            <v>12.35</v>
          </cell>
          <cell r="I25">
            <v>15.78</v>
          </cell>
          <cell r="J25">
            <v>19.690000000000001</v>
          </cell>
          <cell r="K25">
            <v>24.15</v>
          </cell>
          <cell r="L25">
            <v>29.21</v>
          </cell>
          <cell r="M25">
            <v>34.85</v>
          </cell>
          <cell r="N25">
            <v>41.03</v>
          </cell>
          <cell r="O25">
            <v>47.67</v>
          </cell>
          <cell r="P25">
            <v>54.64</v>
          </cell>
          <cell r="Q25">
            <v>61.75</v>
          </cell>
          <cell r="R25">
            <v>68.8</v>
          </cell>
          <cell r="S25">
            <v>75.56</v>
          </cell>
          <cell r="T25">
            <v>81.77</v>
          </cell>
          <cell r="U25">
            <v>87.22</v>
          </cell>
          <cell r="V25">
            <v>91.7</v>
          </cell>
          <cell r="W25">
            <v>95.1</v>
          </cell>
          <cell r="X25">
            <v>97.33</v>
          </cell>
          <cell r="Y25">
            <v>98.66</v>
          </cell>
          <cell r="Z25">
            <v>100</v>
          </cell>
        </row>
        <row r="26">
          <cell r="B26">
            <v>0.81</v>
          </cell>
          <cell r="C26">
            <v>1.61</v>
          </cell>
          <cell r="D26">
            <v>2.42</v>
          </cell>
          <cell r="E26">
            <v>4.04</v>
          </cell>
          <cell r="F26">
            <v>6.22</v>
          </cell>
          <cell r="G26">
            <v>8.6999999999999993</v>
          </cell>
          <cell r="H26">
            <v>11.5</v>
          </cell>
          <cell r="I26">
            <v>14.67</v>
          </cell>
          <cell r="J26">
            <v>18.28</v>
          </cell>
          <cell r="K26">
            <v>22.37</v>
          </cell>
          <cell r="L26">
            <v>27</v>
          </cell>
          <cell r="M26">
            <v>32.17</v>
          </cell>
          <cell r="N26">
            <v>37.869999999999997</v>
          </cell>
          <cell r="O26">
            <v>44.05</v>
          </cell>
          <cell r="P26">
            <v>50.59</v>
          </cell>
          <cell r="Q26">
            <v>57.37</v>
          </cell>
          <cell r="R26">
            <v>64.209999999999994</v>
          </cell>
          <cell r="S26">
            <v>70.92</v>
          </cell>
          <cell r="T26">
            <v>77.290000000000006</v>
          </cell>
          <cell r="U26">
            <v>83.1</v>
          </cell>
          <cell r="V26">
            <v>88.16</v>
          </cell>
          <cell r="W26">
            <v>92.3</v>
          </cell>
          <cell r="X26">
            <v>95.42</v>
          </cell>
          <cell r="Y26">
            <v>97.43</v>
          </cell>
          <cell r="Z26">
            <v>98.71</v>
          </cell>
          <cell r="AA26">
            <v>100</v>
          </cell>
        </row>
        <row r="27">
          <cell r="B27">
            <v>0.78</v>
          </cell>
          <cell r="C27">
            <v>1.55</v>
          </cell>
          <cell r="D27">
            <v>2.33</v>
          </cell>
          <cell r="E27">
            <v>3.75</v>
          </cell>
          <cell r="F27">
            <v>5.8</v>
          </cell>
          <cell r="G27">
            <v>8.1300000000000008</v>
          </cell>
          <cell r="H27">
            <v>10.75</v>
          </cell>
          <cell r="I27">
            <v>13.69</v>
          </cell>
          <cell r="J27">
            <v>17.02</v>
          </cell>
          <cell r="K27">
            <v>20.79</v>
          </cell>
          <cell r="L27">
            <v>25.05</v>
          </cell>
          <cell r="M27">
            <v>29.8</v>
          </cell>
          <cell r="N27">
            <v>35.06</v>
          </cell>
          <cell r="O27">
            <v>40.79</v>
          </cell>
          <cell r="P27">
            <v>46.92</v>
          </cell>
          <cell r="Q27">
            <v>53.33</v>
          </cell>
          <cell r="R27">
            <v>59.91</v>
          </cell>
          <cell r="S27">
            <v>66.48</v>
          </cell>
          <cell r="T27">
            <v>72.86</v>
          </cell>
          <cell r="U27">
            <v>78.86</v>
          </cell>
          <cell r="V27">
            <v>84.3</v>
          </cell>
          <cell r="W27">
            <v>89</v>
          </cell>
          <cell r="X27">
            <v>92.83</v>
          </cell>
          <cell r="Y27">
            <v>95.7</v>
          </cell>
          <cell r="Z27">
            <v>97.52</v>
          </cell>
          <cell r="AA27">
            <v>98.76</v>
          </cell>
          <cell r="AB27">
            <v>100</v>
          </cell>
        </row>
        <row r="28">
          <cell r="B28">
            <v>0.75</v>
          </cell>
          <cell r="C28">
            <v>1.5</v>
          </cell>
          <cell r="D28">
            <v>2.25</v>
          </cell>
          <cell r="E28">
            <v>3.48</v>
          </cell>
          <cell r="F28">
            <v>5.41</v>
          </cell>
          <cell r="G28">
            <v>7.6</v>
          </cell>
          <cell r="H28">
            <v>10.06</v>
          </cell>
          <cell r="I28">
            <v>12.81</v>
          </cell>
          <cell r="J28">
            <v>15.91</v>
          </cell>
          <cell r="K28">
            <v>19.39</v>
          </cell>
          <cell r="L28">
            <v>23.32</v>
          </cell>
          <cell r="M28">
            <v>27.7</v>
          </cell>
          <cell r="N28">
            <v>32.56</v>
          </cell>
          <cell r="O28">
            <v>37.869999999999997</v>
          </cell>
          <cell r="P28">
            <v>43.59</v>
          </cell>
          <cell r="Q28">
            <v>49.64</v>
          </cell>
          <cell r="R28">
            <v>55.91</v>
          </cell>
          <cell r="S28">
            <v>62.26</v>
          </cell>
          <cell r="T28">
            <v>68.56</v>
          </cell>
          <cell r="U28">
            <v>74.62</v>
          </cell>
          <cell r="V28">
            <v>80.28</v>
          </cell>
          <cell r="W28">
            <v>85.37</v>
          </cell>
          <cell r="X28">
            <v>89.75</v>
          </cell>
          <cell r="Y28">
            <v>93.3</v>
          </cell>
          <cell r="Z28">
            <v>95.95</v>
          </cell>
          <cell r="AA28">
            <v>97.61</v>
          </cell>
          <cell r="AB28">
            <v>98.81</v>
          </cell>
          <cell r="AC28">
            <v>100</v>
          </cell>
        </row>
        <row r="29">
          <cell r="B29">
            <v>0.72</v>
          </cell>
          <cell r="C29">
            <v>1.45</v>
          </cell>
          <cell r="D29">
            <v>2.17</v>
          </cell>
          <cell r="E29">
            <v>3.23</v>
          </cell>
          <cell r="F29">
            <v>5.0599999999999996</v>
          </cell>
          <cell r="G29">
            <v>7.13</v>
          </cell>
          <cell r="H29">
            <v>9.44</v>
          </cell>
          <cell r="I29">
            <v>12.02</v>
          </cell>
          <cell r="J29">
            <v>14.91</v>
          </cell>
          <cell r="K29">
            <v>18.14</v>
          </cell>
          <cell r="L29">
            <v>21.77</v>
          </cell>
          <cell r="M29">
            <v>25.83</v>
          </cell>
          <cell r="N29">
            <v>30.33</v>
          </cell>
          <cell r="O29">
            <v>35.25</v>
          </cell>
          <cell r="P29">
            <v>40.590000000000003</v>
          </cell>
          <cell r="Q29">
            <v>46.27</v>
          </cell>
          <cell r="R29">
            <v>52.21</v>
          </cell>
          <cell r="S29">
            <v>58.31</v>
          </cell>
          <cell r="T29">
            <v>64.45</v>
          </cell>
          <cell r="U29">
            <v>70.47</v>
          </cell>
          <cell r="V29">
            <v>76.23</v>
          </cell>
          <cell r="W29">
            <v>81.569999999999993</v>
          </cell>
          <cell r="X29">
            <v>86.34</v>
          </cell>
          <cell r="Y29">
            <v>90.42</v>
          </cell>
          <cell r="Z29">
            <v>93.72</v>
          </cell>
          <cell r="AA29">
            <v>96.17</v>
          </cell>
          <cell r="AB29">
            <v>97.69</v>
          </cell>
          <cell r="AC29">
            <v>98.85</v>
          </cell>
          <cell r="AD29">
            <v>100</v>
          </cell>
        </row>
        <row r="30">
          <cell r="B30">
            <v>0.7</v>
          </cell>
          <cell r="C30">
            <v>1.4</v>
          </cell>
          <cell r="D30">
            <v>2.1</v>
          </cell>
          <cell r="E30">
            <v>3.01</v>
          </cell>
          <cell r="F30">
            <v>4.7300000000000004</v>
          </cell>
          <cell r="G30">
            <v>6.69</v>
          </cell>
          <cell r="H30">
            <v>8.8800000000000008</v>
          </cell>
          <cell r="I30">
            <v>11.31</v>
          </cell>
          <cell r="J30">
            <v>14.01</v>
          </cell>
          <cell r="K30">
            <v>17.02</v>
          </cell>
          <cell r="L30">
            <v>20.399999999999999</v>
          </cell>
          <cell r="M30">
            <v>24.15</v>
          </cell>
          <cell r="N30">
            <v>28.32</v>
          </cell>
          <cell r="O30">
            <v>32.9</v>
          </cell>
          <cell r="P30">
            <v>37.869999999999997</v>
          </cell>
          <cell r="Q30">
            <v>43.2</v>
          </cell>
          <cell r="R30">
            <v>48.82</v>
          </cell>
          <cell r="S30">
            <v>54.64</v>
          </cell>
          <cell r="T30">
            <v>60.57</v>
          </cell>
          <cell r="U30">
            <v>66.48</v>
          </cell>
          <cell r="V30">
            <v>72.23</v>
          </cell>
          <cell r="W30">
            <v>77.7</v>
          </cell>
          <cell r="X30">
            <v>82.74</v>
          </cell>
          <cell r="Y30">
            <v>87.22</v>
          </cell>
          <cell r="Z30">
            <v>91.03</v>
          </cell>
          <cell r="AA30">
            <v>94.09</v>
          </cell>
          <cell r="AB30">
            <v>96.37</v>
          </cell>
          <cell r="AC30">
            <v>97.77</v>
          </cell>
          <cell r="AD30">
            <v>98.89</v>
          </cell>
          <cell r="AE30">
            <v>100</v>
          </cell>
        </row>
        <row r="31">
          <cell r="B31">
            <v>0.68</v>
          </cell>
          <cell r="C31">
            <v>1.35</v>
          </cell>
          <cell r="D31">
            <v>2.0299999999999998</v>
          </cell>
          <cell r="E31">
            <v>2.81</v>
          </cell>
          <cell r="F31">
            <v>4.4400000000000004</v>
          </cell>
          <cell r="G31">
            <v>6.3</v>
          </cell>
          <cell r="H31">
            <v>8.3699999999999992</v>
          </cell>
          <cell r="I31">
            <v>10.66</v>
          </cell>
          <cell r="J31">
            <v>13.19</v>
          </cell>
          <cell r="K31">
            <v>16.010000000000002</v>
          </cell>
          <cell r="L31">
            <v>19.16</v>
          </cell>
          <cell r="M31">
            <v>22.65</v>
          </cell>
          <cell r="N31">
            <v>26.52</v>
          </cell>
          <cell r="O31">
            <v>30.78</v>
          </cell>
          <cell r="P31">
            <v>35.42</v>
          </cell>
          <cell r="Q31">
            <v>40.409999999999997</v>
          </cell>
          <cell r="R31">
            <v>45.71</v>
          </cell>
          <cell r="S31">
            <v>51.24</v>
          </cell>
          <cell r="T31">
            <v>56.93</v>
          </cell>
          <cell r="U31">
            <v>62.67</v>
          </cell>
          <cell r="V31">
            <v>68.36</v>
          </cell>
          <cell r="W31">
            <v>73.86</v>
          </cell>
          <cell r="X31">
            <v>79.05</v>
          </cell>
          <cell r="Y31">
            <v>83.8</v>
          </cell>
          <cell r="Z31">
            <v>88.01</v>
          </cell>
          <cell r="AA31">
            <v>91.58</v>
          </cell>
          <cell r="AB31">
            <v>94.43</v>
          </cell>
          <cell r="AC31">
            <v>96.55</v>
          </cell>
          <cell r="AD31">
            <v>97.84</v>
          </cell>
          <cell r="AE31">
            <v>98.92</v>
          </cell>
          <cell r="AF31">
            <v>100</v>
          </cell>
        </row>
        <row r="32">
          <cell r="B32">
            <v>0.66</v>
          </cell>
          <cell r="C32">
            <v>1.31</v>
          </cell>
          <cell r="D32">
            <v>1.97</v>
          </cell>
          <cell r="E32">
            <v>2.62</v>
          </cell>
          <cell r="F32">
            <v>4.17</v>
          </cell>
          <cell r="G32">
            <v>5.93</v>
          </cell>
          <cell r="H32">
            <v>7.9</v>
          </cell>
          <cell r="I32">
            <v>10.06</v>
          </cell>
          <cell r="J32">
            <v>12.45</v>
          </cell>
          <cell r="K32">
            <v>15.1</v>
          </cell>
          <cell r="L32">
            <v>18.04</v>
          </cell>
          <cell r="M32">
            <v>21.3</v>
          </cell>
          <cell r="N32">
            <v>24.9</v>
          </cell>
          <cell r="O32">
            <v>28.87</v>
          </cell>
          <cell r="P32">
            <v>33.200000000000003</v>
          </cell>
          <cell r="Q32">
            <v>37.869999999999997</v>
          </cell>
          <cell r="R32">
            <v>42.86</v>
          </cell>
          <cell r="S32">
            <v>48.1</v>
          </cell>
          <cell r="T32">
            <v>53.54</v>
          </cell>
          <cell r="U32">
            <v>59.08</v>
          </cell>
          <cell r="V32">
            <v>64.64</v>
          </cell>
          <cell r="W32">
            <v>70.099999999999994</v>
          </cell>
          <cell r="X32">
            <v>75.349999999999994</v>
          </cell>
          <cell r="Y32">
            <v>80.28</v>
          </cell>
          <cell r="Z32">
            <v>84.77</v>
          </cell>
          <cell r="AA32">
            <v>88.73</v>
          </cell>
          <cell r="AB32">
            <v>92.07</v>
          </cell>
          <cell r="AC32">
            <v>94.74</v>
          </cell>
          <cell r="AD32">
            <v>96.71</v>
          </cell>
          <cell r="AE32">
            <v>97.91</v>
          </cell>
          <cell r="AF32">
            <v>98.96</v>
          </cell>
          <cell r="AG32">
            <v>100</v>
          </cell>
        </row>
        <row r="33">
          <cell r="B33">
            <v>0.64700000000000002</v>
          </cell>
          <cell r="C33">
            <v>1.27</v>
          </cell>
          <cell r="D33">
            <v>1.91</v>
          </cell>
          <cell r="E33">
            <v>2.54</v>
          </cell>
          <cell r="F33">
            <v>3.92</v>
          </cell>
          <cell r="G33">
            <v>5.6</v>
          </cell>
          <cell r="H33">
            <v>7.46</v>
          </cell>
          <cell r="I33">
            <v>9.52</v>
          </cell>
          <cell r="J33">
            <v>11.78</v>
          </cell>
          <cell r="K33">
            <v>14.27</v>
          </cell>
          <cell r="L33">
            <v>17.02</v>
          </cell>
          <cell r="M33">
            <v>20.07</v>
          </cell>
          <cell r="N33">
            <v>23.44</v>
          </cell>
          <cell r="O33">
            <v>27.15</v>
          </cell>
          <cell r="P33">
            <v>32.19</v>
          </cell>
          <cell r="Q33">
            <v>35.57</v>
          </cell>
          <cell r="R33">
            <v>40.25</v>
          </cell>
          <cell r="S33">
            <v>45.21</v>
          </cell>
          <cell r="T33">
            <v>50.39</v>
          </cell>
          <cell r="U33">
            <v>55.71</v>
          </cell>
          <cell r="V33">
            <v>61.11</v>
          </cell>
          <cell r="W33">
            <v>66.48</v>
          </cell>
          <cell r="X33">
            <v>71.72</v>
          </cell>
          <cell r="Y33">
            <v>76.73</v>
          </cell>
          <cell r="Z33">
            <v>81.41</v>
          </cell>
          <cell r="AA33">
            <v>85.66</v>
          </cell>
          <cell r="AB33">
            <v>89.38</v>
          </cell>
          <cell r="AC33">
            <v>92.52</v>
          </cell>
          <cell r="AD33">
            <v>95.01</v>
          </cell>
          <cell r="AE33">
            <v>96.85</v>
          </cell>
          <cell r="AF33">
            <v>97.97</v>
          </cell>
          <cell r="AG33">
            <v>98.99</v>
          </cell>
          <cell r="AH33">
            <v>100</v>
          </cell>
        </row>
        <row r="34">
          <cell r="B34">
            <v>0.62</v>
          </cell>
          <cell r="C34">
            <v>1.23</v>
          </cell>
          <cell r="D34">
            <v>1.85</v>
          </cell>
          <cell r="E34">
            <v>2.4700000000000002</v>
          </cell>
          <cell r="F34">
            <v>3.69</v>
          </cell>
          <cell r="G34">
            <v>5.29</v>
          </cell>
          <cell r="H34">
            <v>7.06</v>
          </cell>
          <cell r="I34">
            <v>9.02</v>
          </cell>
          <cell r="J34">
            <v>11.16</v>
          </cell>
          <cell r="K34">
            <v>13.51</v>
          </cell>
          <cell r="L34">
            <v>16.100000000000001</v>
          </cell>
          <cell r="M34">
            <v>18.96</v>
          </cell>
          <cell r="N34">
            <v>22.11</v>
          </cell>
          <cell r="O34">
            <v>25.58</v>
          </cell>
          <cell r="P34">
            <v>29.36</v>
          </cell>
          <cell r="Q34">
            <v>33.47</v>
          </cell>
          <cell r="R34">
            <v>37.869999999999997</v>
          </cell>
          <cell r="S34">
            <v>42.56</v>
          </cell>
          <cell r="T34">
            <v>47.47</v>
          </cell>
          <cell r="U34">
            <v>52.57</v>
          </cell>
          <cell r="V34">
            <v>57.77</v>
          </cell>
          <cell r="W34">
            <v>63.01</v>
          </cell>
          <cell r="X34">
            <v>68.19</v>
          </cell>
          <cell r="Y34">
            <v>73.22</v>
          </cell>
          <cell r="Z34">
            <v>78.010000000000005</v>
          </cell>
          <cell r="AA34">
            <v>82.46</v>
          </cell>
          <cell r="AB34">
            <v>86.47</v>
          </cell>
          <cell r="AC34">
            <v>89.98</v>
          </cell>
          <cell r="AD34">
            <v>92.92</v>
          </cell>
          <cell r="AE34">
            <v>95.26</v>
          </cell>
          <cell r="AF34">
            <v>96.98</v>
          </cell>
          <cell r="AG34">
            <v>98.03</v>
          </cell>
          <cell r="AH34">
            <v>99.02</v>
          </cell>
          <cell r="AI34">
            <v>100</v>
          </cell>
        </row>
        <row r="35">
          <cell r="B35">
            <v>0.6</v>
          </cell>
          <cell r="C35">
            <v>1.2</v>
          </cell>
          <cell r="D35">
            <v>1.8</v>
          </cell>
          <cell r="E35">
            <v>2.4</v>
          </cell>
          <cell r="F35">
            <v>3.48</v>
          </cell>
          <cell r="G35">
            <v>5</v>
          </cell>
          <cell r="H35">
            <v>6.69</v>
          </cell>
          <cell r="I35">
            <v>8.5500000000000007</v>
          </cell>
          <cell r="J35">
            <v>10.59</v>
          </cell>
          <cell r="K35">
            <v>12.81</v>
          </cell>
          <cell r="L35">
            <v>15.26</v>
          </cell>
          <cell r="M35">
            <v>17.95</v>
          </cell>
          <cell r="N35">
            <v>20.91</v>
          </cell>
          <cell r="O35">
            <v>24.15</v>
          </cell>
          <cell r="P35">
            <v>27.7</v>
          </cell>
          <cell r="Q35">
            <v>31.55</v>
          </cell>
          <cell r="R35">
            <v>35.700000000000003</v>
          </cell>
          <cell r="S35">
            <v>40.119999999999997</v>
          </cell>
          <cell r="T35">
            <v>44.78</v>
          </cell>
          <cell r="U35">
            <v>49.64</v>
          </cell>
          <cell r="V35">
            <v>54.64</v>
          </cell>
          <cell r="W35">
            <v>59.72</v>
          </cell>
          <cell r="X35">
            <v>64.8</v>
          </cell>
          <cell r="Y35">
            <v>69.790000000000006</v>
          </cell>
          <cell r="Z35">
            <v>74.62</v>
          </cell>
          <cell r="AA35">
            <v>79.19</v>
          </cell>
          <cell r="AB35">
            <v>83.41</v>
          </cell>
          <cell r="AC35">
            <v>87.22</v>
          </cell>
          <cell r="AD35">
            <v>90.53</v>
          </cell>
          <cell r="AE35">
            <v>93.3</v>
          </cell>
          <cell r="AF35">
            <v>95.49</v>
          </cell>
          <cell r="AG35">
            <v>97.1</v>
          </cell>
          <cell r="AH35">
            <v>98.09</v>
          </cell>
          <cell r="AI35">
            <v>99.04</v>
          </cell>
          <cell r="AJ35">
            <v>100</v>
          </cell>
        </row>
        <row r="36">
          <cell r="B36">
            <v>0.57999999999999996</v>
          </cell>
          <cell r="C36">
            <v>1.17</v>
          </cell>
          <cell r="D36">
            <v>1.75</v>
          </cell>
          <cell r="E36">
            <v>2.33</v>
          </cell>
          <cell r="F36">
            <v>3.28</v>
          </cell>
          <cell r="G36">
            <v>4.7300000000000004</v>
          </cell>
          <cell r="H36">
            <v>6.35</v>
          </cell>
          <cell r="I36">
            <v>8.1300000000000008</v>
          </cell>
          <cell r="J36">
            <v>10.06</v>
          </cell>
          <cell r="K36">
            <v>12.17</v>
          </cell>
          <cell r="L36">
            <v>14.49</v>
          </cell>
          <cell r="M36">
            <v>17.02</v>
          </cell>
          <cell r="N36">
            <v>19.809999999999999</v>
          </cell>
          <cell r="O36">
            <v>22.86</v>
          </cell>
          <cell r="P36">
            <v>26.19</v>
          </cell>
          <cell r="Q36">
            <v>29.8</v>
          </cell>
          <cell r="R36">
            <v>33.700000000000003</v>
          </cell>
          <cell r="S36">
            <v>37.869999999999997</v>
          </cell>
          <cell r="T36">
            <v>42.29</v>
          </cell>
          <cell r="U36">
            <v>46.92</v>
          </cell>
          <cell r="V36">
            <v>51.71</v>
          </cell>
          <cell r="W36">
            <v>56.61</v>
          </cell>
          <cell r="X36">
            <v>61.56</v>
          </cell>
          <cell r="Y36">
            <v>66.180000000000007</v>
          </cell>
          <cell r="Z36">
            <v>71.08</v>
          </cell>
          <cell r="AA36">
            <v>75.92</v>
          </cell>
          <cell r="AB36">
            <v>80.28</v>
          </cell>
          <cell r="AC36">
            <v>84.3</v>
          </cell>
          <cell r="AD36">
            <v>87.9</v>
          </cell>
          <cell r="AE36">
            <v>91.03</v>
          </cell>
          <cell r="AF36">
            <v>93.64</v>
          </cell>
          <cell r="AG36">
            <v>95.7</v>
          </cell>
          <cell r="AH36">
            <v>97.21</v>
          </cell>
          <cell r="AI36">
            <v>98.14</v>
          </cell>
          <cell r="AJ36">
            <v>99.07</v>
          </cell>
          <cell r="AK36">
            <v>100</v>
          </cell>
        </row>
        <row r="37">
          <cell r="B37">
            <v>0.56999999999999995</v>
          </cell>
          <cell r="C37">
            <v>1.1299999999999999</v>
          </cell>
          <cell r="D37">
            <v>1.7</v>
          </cell>
          <cell r="E37">
            <v>2.27</v>
          </cell>
          <cell r="F37">
            <v>3.1</v>
          </cell>
          <cell r="G37">
            <v>4.49</v>
          </cell>
          <cell r="H37">
            <v>6.03</v>
          </cell>
          <cell r="I37">
            <v>7.73</v>
          </cell>
          <cell r="J37">
            <v>9.57</v>
          </cell>
          <cell r="K37">
            <v>11.58</v>
          </cell>
          <cell r="L37">
            <v>13.78</v>
          </cell>
          <cell r="M37">
            <v>16.18</v>
          </cell>
          <cell r="N37">
            <v>18.8</v>
          </cell>
          <cell r="O37">
            <v>21.67</v>
          </cell>
          <cell r="P37">
            <v>24.8</v>
          </cell>
          <cell r="Q37">
            <v>28.2</v>
          </cell>
          <cell r="R37">
            <v>31.88</v>
          </cell>
          <cell r="S37">
            <v>35.81</v>
          </cell>
          <cell r="T37">
            <v>39.99</v>
          </cell>
          <cell r="U37">
            <v>44.39</v>
          </cell>
          <cell r="V37">
            <v>48.97</v>
          </cell>
          <cell r="W37">
            <v>53.69</v>
          </cell>
          <cell r="X37">
            <v>58.48</v>
          </cell>
          <cell r="Y37">
            <v>63.23</v>
          </cell>
          <cell r="Z37">
            <v>68.05</v>
          </cell>
          <cell r="AA37">
            <v>72.69</v>
          </cell>
          <cell r="AB37">
            <v>77.13</v>
          </cell>
          <cell r="AC37">
            <v>81.290000000000006</v>
          </cell>
          <cell r="AD37">
            <v>85.11</v>
          </cell>
          <cell r="AE37">
            <v>88.53</v>
          </cell>
          <cell r="AF37">
            <v>91.49</v>
          </cell>
          <cell r="AG37">
            <v>93.95</v>
          </cell>
          <cell r="AH37">
            <v>95.89</v>
          </cell>
          <cell r="AI37">
            <v>97.29</v>
          </cell>
          <cell r="AJ37">
            <v>98.19</v>
          </cell>
          <cell r="AK37">
            <v>99.1</v>
          </cell>
          <cell r="AL37">
            <v>100</v>
          </cell>
        </row>
        <row r="38">
          <cell r="B38">
            <v>0.55000000000000004</v>
          </cell>
          <cell r="C38">
            <v>1.1000000000000001</v>
          </cell>
          <cell r="D38">
            <v>1.66</v>
          </cell>
          <cell r="E38">
            <v>2.21</v>
          </cell>
          <cell r="F38">
            <v>2.93</v>
          </cell>
          <cell r="G38">
            <v>4.26</v>
          </cell>
          <cell r="H38">
            <v>5.74</v>
          </cell>
          <cell r="I38">
            <v>7.36</v>
          </cell>
          <cell r="J38">
            <v>9.1199999999999992</v>
          </cell>
          <cell r="K38">
            <v>11.04</v>
          </cell>
          <cell r="L38">
            <v>13.12</v>
          </cell>
          <cell r="M38">
            <v>15.39</v>
          </cell>
          <cell r="N38">
            <v>17.88</v>
          </cell>
          <cell r="O38">
            <v>20.58</v>
          </cell>
          <cell r="P38">
            <v>23.53</v>
          </cell>
          <cell r="Q38">
            <v>26.74</v>
          </cell>
          <cell r="R38">
            <v>30.2</v>
          </cell>
          <cell r="S38">
            <v>33.92</v>
          </cell>
          <cell r="T38">
            <v>37.869999999999997</v>
          </cell>
          <cell r="U38">
            <v>42.05</v>
          </cell>
          <cell r="V38">
            <v>46.42</v>
          </cell>
          <cell r="W38">
            <v>50.94</v>
          </cell>
          <cell r="X38">
            <v>55.57</v>
          </cell>
          <cell r="Y38">
            <v>60.26</v>
          </cell>
          <cell r="Z38">
            <v>64.930000000000007</v>
          </cell>
          <cell r="AA38">
            <v>69.53</v>
          </cell>
          <cell r="AB38">
            <v>74</v>
          </cell>
          <cell r="AC38">
            <v>78.25</v>
          </cell>
          <cell r="AD38">
            <v>82.23</v>
          </cell>
          <cell r="AE38">
            <v>85.87</v>
          </cell>
          <cell r="AF38">
            <v>89.11</v>
          </cell>
          <cell r="AG38">
            <v>91.91</v>
          </cell>
          <cell r="AH38">
            <v>94.23</v>
          </cell>
          <cell r="AI38">
            <v>96.06</v>
          </cell>
          <cell r="AJ38">
            <v>97.36</v>
          </cell>
          <cell r="AK38">
            <v>98.24</v>
          </cell>
          <cell r="AL38">
            <v>99.12</v>
          </cell>
          <cell r="AM38">
            <v>100</v>
          </cell>
        </row>
        <row r="39">
          <cell r="B39">
            <v>0.54</v>
          </cell>
          <cell r="C39">
            <v>1.08</v>
          </cell>
          <cell r="D39">
            <v>1.61</v>
          </cell>
          <cell r="E39">
            <v>2.15</v>
          </cell>
          <cell r="F39">
            <v>2.77</v>
          </cell>
          <cell r="G39">
            <v>4.04</v>
          </cell>
          <cell r="H39">
            <v>5.46</v>
          </cell>
          <cell r="I39">
            <v>7.02</v>
          </cell>
          <cell r="J39">
            <v>8.6999999999999993</v>
          </cell>
          <cell r="K39">
            <v>10.53</v>
          </cell>
          <cell r="L39">
            <v>12.52</v>
          </cell>
          <cell r="M39">
            <v>14.67</v>
          </cell>
          <cell r="N39">
            <v>17.02</v>
          </cell>
          <cell r="O39">
            <v>19.579999999999998</v>
          </cell>
          <cell r="P39">
            <v>22.37</v>
          </cell>
          <cell r="Q39">
            <v>25.39</v>
          </cell>
          <cell r="R39">
            <v>28.66</v>
          </cell>
          <cell r="S39">
            <v>32.17</v>
          </cell>
          <cell r="T39">
            <v>35.92</v>
          </cell>
          <cell r="U39">
            <v>39.880000000000003</v>
          </cell>
          <cell r="V39">
            <v>44.05</v>
          </cell>
          <cell r="W39">
            <v>48.38</v>
          </cell>
          <cell r="X39">
            <v>52.83</v>
          </cell>
          <cell r="Y39">
            <v>57.37</v>
          </cell>
          <cell r="Z39">
            <v>61.94</v>
          </cell>
          <cell r="AA39">
            <v>66.48</v>
          </cell>
          <cell r="AB39">
            <v>70.92</v>
          </cell>
          <cell r="AC39">
            <v>75.22</v>
          </cell>
          <cell r="AD39">
            <v>79.3</v>
          </cell>
          <cell r="AE39">
            <v>83.1</v>
          </cell>
          <cell r="AF39">
            <v>86.57</v>
          </cell>
          <cell r="AG39">
            <v>89.65</v>
          </cell>
          <cell r="AH39">
            <v>92.3</v>
          </cell>
          <cell r="AI39">
            <v>94.49</v>
          </cell>
          <cell r="AJ39">
            <v>96.22</v>
          </cell>
          <cell r="AK39">
            <v>97.43</v>
          </cell>
          <cell r="AL39">
            <v>98.29</v>
          </cell>
          <cell r="AM39">
            <v>99.14</v>
          </cell>
          <cell r="AN39">
            <v>100</v>
          </cell>
        </row>
        <row r="40">
          <cell r="B40">
            <v>0.52</v>
          </cell>
          <cell r="C40">
            <v>1.05</v>
          </cell>
          <cell r="D40">
            <v>1.57</v>
          </cell>
          <cell r="E40">
            <v>2.1</v>
          </cell>
          <cell r="F40">
            <v>2.62</v>
          </cell>
          <cell r="G40">
            <v>3.84</v>
          </cell>
          <cell r="H40">
            <v>5.2</v>
          </cell>
          <cell r="I40">
            <v>6.69</v>
          </cell>
          <cell r="J40">
            <v>8.31</v>
          </cell>
          <cell r="K40">
            <v>10.06</v>
          </cell>
          <cell r="L40">
            <v>11.95</v>
          </cell>
          <cell r="M40">
            <v>14.01</v>
          </cell>
          <cell r="N40">
            <v>16.239999999999998</v>
          </cell>
          <cell r="O40">
            <v>18.66</v>
          </cell>
          <cell r="P40">
            <v>21.3</v>
          </cell>
          <cell r="Q40">
            <v>24.15</v>
          </cell>
          <cell r="R40">
            <v>27.24</v>
          </cell>
          <cell r="S40">
            <v>30.56</v>
          </cell>
          <cell r="T40">
            <v>34.11</v>
          </cell>
          <cell r="U40">
            <v>37.869999999999997</v>
          </cell>
          <cell r="V40">
            <v>41.84</v>
          </cell>
          <cell r="W40">
            <v>45.98</v>
          </cell>
          <cell r="X40">
            <v>50.26</v>
          </cell>
          <cell r="Y40">
            <v>54.64</v>
          </cell>
          <cell r="Z40">
            <v>59.08</v>
          </cell>
          <cell r="AA40">
            <v>63.53</v>
          </cell>
          <cell r="AB40">
            <v>67.930000000000007</v>
          </cell>
          <cell r="AC40">
            <v>72.23</v>
          </cell>
          <cell r="AD40">
            <v>76.37</v>
          </cell>
          <cell r="AE40">
            <v>80.28</v>
          </cell>
          <cell r="AF40">
            <v>83.91</v>
          </cell>
          <cell r="AG40">
            <v>87.22</v>
          </cell>
          <cell r="AH40">
            <v>90.14</v>
          </cell>
          <cell r="AI40">
            <v>92.66</v>
          </cell>
          <cell r="AJ40">
            <v>94.74</v>
          </cell>
          <cell r="AK40">
            <v>96.37</v>
          </cell>
          <cell r="AL40">
            <v>97.49</v>
          </cell>
          <cell r="AM40">
            <v>98.33</v>
          </cell>
          <cell r="AN40">
            <v>99.16</v>
          </cell>
          <cell r="AO40">
            <v>100</v>
          </cell>
        </row>
        <row r="41">
          <cell r="B41">
            <v>0.51</v>
          </cell>
          <cell r="C41">
            <v>1.02</v>
          </cell>
          <cell r="D41">
            <v>1.54</v>
          </cell>
          <cell r="E41">
            <v>2.0499999999999998</v>
          </cell>
          <cell r="F41">
            <v>2.56</v>
          </cell>
          <cell r="G41">
            <v>3.65</v>
          </cell>
          <cell r="H41">
            <v>4.96</v>
          </cell>
          <cell r="I41">
            <v>6.39</v>
          </cell>
          <cell r="J41">
            <v>7.95</v>
          </cell>
          <cell r="K41">
            <v>9.6199999999999992</v>
          </cell>
          <cell r="L41">
            <v>11.43</v>
          </cell>
          <cell r="M41">
            <v>13.39</v>
          </cell>
          <cell r="N41">
            <v>15.51</v>
          </cell>
          <cell r="O41">
            <v>17.809999999999999</v>
          </cell>
          <cell r="P41">
            <v>20.309999999999999</v>
          </cell>
          <cell r="Q41">
            <v>23.01</v>
          </cell>
          <cell r="R41">
            <v>25.93</v>
          </cell>
          <cell r="S41">
            <v>29.08</v>
          </cell>
          <cell r="T41">
            <v>32.44</v>
          </cell>
          <cell r="U41">
            <v>36.01</v>
          </cell>
          <cell r="V41">
            <v>39.78</v>
          </cell>
          <cell r="W41">
            <v>43.74</v>
          </cell>
          <cell r="X41">
            <v>47.84</v>
          </cell>
          <cell r="Y41">
            <v>52.07</v>
          </cell>
          <cell r="Z41">
            <v>56.37</v>
          </cell>
          <cell r="AA41">
            <v>60.71</v>
          </cell>
          <cell r="AB41">
            <v>65.040000000000006</v>
          </cell>
          <cell r="AC41">
            <v>69.31</v>
          </cell>
          <cell r="AD41">
            <v>73.459999999999994</v>
          </cell>
          <cell r="AE41">
            <v>77.44</v>
          </cell>
          <cell r="AF41">
            <v>81.19</v>
          </cell>
          <cell r="AG41">
            <v>84.67</v>
          </cell>
          <cell r="AH41">
            <v>87.82</v>
          </cell>
          <cell r="AI41">
            <v>90.6</v>
          </cell>
          <cell r="AJ41">
            <v>92.6</v>
          </cell>
          <cell r="AK41">
            <v>94.96</v>
          </cell>
          <cell r="AL41">
            <v>96.5</v>
          </cell>
          <cell r="AM41">
            <v>97.55</v>
          </cell>
          <cell r="AN41">
            <v>98.37</v>
          </cell>
          <cell r="AO41">
            <v>99.18</v>
          </cell>
          <cell r="AP41">
            <v>100</v>
          </cell>
        </row>
        <row r="42">
          <cell r="B42">
            <v>0.5</v>
          </cell>
          <cell r="C42">
            <v>1</v>
          </cell>
          <cell r="D42">
            <v>1.5</v>
          </cell>
          <cell r="E42">
            <v>2</v>
          </cell>
          <cell r="F42">
            <v>2.5</v>
          </cell>
          <cell r="G42">
            <v>3.48</v>
          </cell>
          <cell r="H42">
            <v>4.7300000000000004</v>
          </cell>
          <cell r="I42">
            <v>5.1100000000000003</v>
          </cell>
          <cell r="J42">
            <v>7.6</v>
          </cell>
          <cell r="K42">
            <v>9.2100000000000009</v>
          </cell>
          <cell r="L42">
            <v>10.94</v>
          </cell>
          <cell r="M42">
            <v>12.81</v>
          </cell>
          <cell r="N42">
            <v>14.84</v>
          </cell>
          <cell r="O42">
            <v>17.02</v>
          </cell>
          <cell r="P42">
            <v>19.39</v>
          </cell>
          <cell r="Q42">
            <v>21.96</v>
          </cell>
          <cell r="R42">
            <v>24.73</v>
          </cell>
          <cell r="S42">
            <v>27.7</v>
          </cell>
          <cell r="T42">
            <v>30.89</v>
          </cell>
          <cell r="U42">
            <v>34.28</v>
          </cell>
          <cell r="V42">
            <v>37.869999999999997</v>
          </cell>
          <cell r="W42">
            <v>41.65</v>
          </cell>
          <cell r="X42">
            <v>45.58</v>
          </cell>
          <cell r="Y42">
            <v>49.64</v>
          </cell>
          <cell r="Z42">
            <v>53.8</v>
          </cell>
          <cell r="AA42">
            <v>58.02</v>
          </cell>
          <cell r="AB42">
            <v>62.26</v>
          </cell>
          <cell r="AC42">
            <v>66.48</v>
          </cell>
          <cell r="AD42">
            <v>70.61</v>
          </cell>
          <cell r="AE42">
            <v>74.62</v>
          </cell>
          <cell r="AF42">
            <v>78.45</v>
          </cell>
          <cell r="AG42">
            <v>82.05</v>
          </cell>
          <cell r="AH42">
            <v>85.37</v>
          </cell>
          <cell r="AI42">
            <v>88.38</v>
          </cell>
          <cell r="AJ42">
            <v>91.03</v>
          </cell>
          <cell r="AK42">
            <v>93.3</v>
          </cell>
          <cell r="AL42">
            <v>95.16</v>
          </cell>
          <cell r="AM42">
            <v>96.63</v>
          </cell>
          <cell r="AN42">
            <v>97.61</v>
          </cell>
          <cell r="AO42">
            <v>98.41</v>
          </cell>
          <cell r="AP42">
            <v>99.2</v>
          </cell>
          <cell r="AQ42">
            <v>100</v>
          </cell>
        </row>
        <row r="43">
          <cell r="B43">
            <v>0.49</v>
          </cell>
          <cell r="C43">
            <v>0.98</v>
          </cell>
          <cell r="D43">
            <v>1.46</v>
          </cell>
          <cell r="E43">
            <v>1.95</v>
          </cell>
          <cell r="F43">
            <v>2.44</v>
          </cell>
          <cell r="G43">
            <v>3.31</v>
          </cell>
          <cell r="H43">
            <v>4.5199999999999996</v>
          </cell>
          <cell r="I43">
            <v>5.85</v>
          </cell>
          <cell r="J43">
            <v>7.28</v>
          </cell>
          <cell r="K43">
            <v>8.83</v>
          </cell>
          <cell r="L43">
            <v>10.49</v>
          </cell>
          <cell r="M43">
            <v>12.28</v>
          </cell>
          <cell r="N43">
            <v>14.21</v>
          </cell>
          <cell r="O43">
            <v>16.29</v>
          </cell>
          <cell r="P43">
            <v>18.55</v>
          </cell>
          <cell r="Q43">
            <v>20.98</v>
          </cell>
          <cell r="R43">
            <v>23.61</v>
          </cell>
          <cell r="S43">
            <v>26.43</v>
          </cell>
          <cell r="T43">
            <v>29.46</v>
          </cell>
          <cell r="U43">
            <v>32.68</v>
          </cell>
          <cell r="V43">
            <v>36.1</v>
          </cell>
          <cell r="W43">
            <v>39.69</v>
          </cell>
          <cell r="X43">
            <v>43.46</v>
          </cell>
          <cell r="Y43">
            <v>47.36</v>
          </cell>
          <cell r="Z43">
            <v>51.37</v>
          </cell>
          <cell r="AA43">
            <v>55.46</v>
          </cell>
          <cell r="AB43">
            <v>59.6</v>
          </cell>
          <cell r="AC43">
            <v>63.74</v>
          </cell>
          <cell r="AD43">
            <v>67.83</v>
          </cell>
          <cell r="AE43">
            <v>71.84</v>
          </cell>
          <cell r="AF43">
            <v>75.709999999999994</v>
          </cell>
          <cell r="AG43">
            <v>79.39</v>
          </cell>
          <cell r="AH43">
            <v>82.85</v>
          </cell>
          <cell r="AI43">
            <v>86.03</v>
          </cell>
          <cell r="AJ43">
            <v>88.9</v>
          </cell>
          <cell r="AK43">
            <v>91.42</v>
          </cell>
          <cell r="AL43">
            <v>93.58</v>
          </cell>
          <cell r="AM43">
            <v>95.36</v>
          </cell>
          <cell r="AN43">
            <v>96.75</v>
          </cell>
          <cell r="AO43">
            <v>97.67</v>
          </cell>
          <cell r="AP43">
            <v>98.45</v>
          </cell>
          <cell r="AQ43">
            <v>99.22</v>
          </cell>
          <cell r="AR43">
            <v>100</v>
          </cell>
        </row>
        <row r="44">
          <cell r="B44">
            <v>0.48</v>
          </cell>
          <cell r="C44">
            <v>0.95</v>
          </cell>
          <cell r="D44">
            <v>1.43</v>
          </cell>
          <cell r="E44">
            <v>1.91</v>
          </cell>
          <cell r="F44">
            <v>2.38</v>
          </cell>
          <cell r="G44">
            <v>3.16</v>
          </cell>
          <cell r="H44">
            <v>4.32</v>
          </cell>
          <cell r="I44">
            <v>5.6</v>
          </cell>
          <cell r="J44">
            <v>6.98</v>
          </cell>
          <cell r="K44">
            <v>8.4700000000000006</v>
          </cell>
          <cell r="L44">
            <v>10.06</v>
          </cell>
          <cell r="M44">
            <v>11.78</v>
          </cell>
          <cell r="N44">
            <v>13.62</v>
          </cell>
          <cell r="O44">
            <v>15.61</v>
          </cell>
          <cell r="P44">
            <v>17.760000000000002</v>
          </cell>
          <cell r="Q44">
            <v>20.07</v>
          </cell>
          <cell r="R44">
            <v>22.57</v>
          </cell>
          <cell r="S44">
            <v>25.25</v>
          </cell>
          <cell r="T44">
            <v>28.12</v>
          </cell>
          <cell r="U44">
            <v>31.19</v>
          </cell>
          <cell r="V44">
            <v>34.44</v>
          </cell>
          <cell r="W44">
            <v>37.869999999999997</v>
          </cell>
          <cell r="X44">
            <v>41.47</v>
          </cell>
          <cell r="Y44">
            <v>45.21</v>
          </cell>
          <cell r="Z44">
            <v>49.08</v>
          </cell>
          <cell r="AA44">
            <v>53.04</v>
          </cell>
          <cell r="AB44">
            <v>57.06</v>
          </cell>
          <cell r="AC44">
            <v>61.11</v>
          </cell>
          <cell r="AD44">
            <v>65.14</v>
          </cell>
          <cell r="AE44">
            <v>69.12</v>
          </cell>
          <cell r="AF44">
            <v>73</v>
          </cell>
          <cell r="AG44">
            <v>76.73</v>
          </cell>
          <cell r="AH44">
            <v>80.28</v>
          </cell>
          <cell r="AI44">
            <v>83.6</v>
          </cell>
          <cell r="AJ44">
            <v>86.64</v>
          </cell>
          <cell r="AK44">
            <v>89.38</v>
          </cell>
          <cell r="AL44">
            <v>91.79</v>
          </cell>
          <cell r="AM44">
            <v>93.85</v>
          </cell>
          <cell r="AN44">
            <v>95.53</v>
          </cell>
          <cell r="AO44">
            <v>96.85</v>
          </cell>
          <cell r="AP44">
            <v>97.72</v>
          </cell>
          <cell r="AQ44">
            <v>98.43</v>
          </cell>
          <cell r="AR44">
            <v>99.24</v>
          </cell>
          <cell r="AS44">
            <v>100</v>
          </cell>
        </row>
        <row r="45">
          <cell r="B45">
            <v>0.47</v>
          </cell>
          <cell r="C45">
            <v>0.93</v>
          </cell>
          <cell r="D45">
            <v>1.4</v>
          </cell>
          <cell r="E45">
            <v>1.87</v>
          </cell>
          <cell r="F45">
            <v>2.33</v>
          </cell>
          <cell r="G45">
            <v>3.01</v>
          </cell>
          <cell r="H45">
            <v>4.13</v>
          </cell>
          <cell r="I45">
            <v>5.36</v>
          </cell>
          <cell r="J45">
            <v>6.69</v>
          </cell>
          <cell r="K45">
            <v>8.1300000000000008</v>
          </cell>
          <cell r="L45">
            <v>9.66</v>
          </cell>
          <cell r="M45">
            <v>11.31</v>
          </cell>
          <cell r="N45">
            <v>13.07</v>
          </cell>
          <cell r="O45">
            <v>14.98</v>
          </cell>
          <cell r="P45">
            <v>17.02</v>
          </cell>
          <cell r="Q45">
            <v>19.23</v>
          </cell>
          <cell r="R45">
            <v>21.6</v>
          </cell>
          <cell r="S45">
            <v>24.15</v>
          </cell>
          <cell r="T45">
            <v>26.39</v>
          </cell>
          <cell r="U45">
            <v>29.8</v>
          </cell>
          <cell r="V45">
            <v>32.9</v>
          </cell>
          <cell r="W45">
            <v>36.17</v>
          </cell>
          <cell r="X45">
            <v>39.61</v>
          </cell>
          <cell r="Y45">
            <v>43.2</v>
          </cell>
          <cell r="Z45">
            <v>46.92</v>
          </cell>
          <cell r="AA45">
            <v>50.74</v>
          </cell>
          <cell r="AB45">
            <v>54.64</v>
          </cell>
          <cell r="AC45">
            <v>58.59</v>
          </cell>
          <cell r="AD45">
            <v>62.55</v>
          </cell>
          <cell r="AE45">
            <v>66.48</v>
          </cell>
          <cell r="AF45">
            <v>70.34</v>
          </cell>
          <cell r="AG45">
            <v>74.09</v>
          </cell>
          <cell r="AH45">
            <v>77.7</v>
          </cell>
          <cell r="AI45">
            <v>81.11</v>
          </cell>
          <cell r="AJ45">
            <v>84.3</v>
          </cell>
          <cell r="AK45">
            <v>87.022000000000006</v>
          </cell>
          <cell r="AL45">
            <v>89.84</v>
          </cell>
          <cell r="AM45">
            <v>92.14</v>
          </cell>
          <cell r="AN45">
            <v>94.09</v>
          </cell>
          <cell r="AO45">
            <v>95.7</v>
          </cell>
          <cell r="AP45">
            <v>96.95</v>
          </cell>
          <cell r="AQ45">
            <v>97.77</v>
          </cell>
          <cell r="AR45">
            <v>98.51</v>
          </cell>
          <cell r="AS45">
            <v>99.26</v>
          </cell>
          <cell r="AT45">
            <v>100</v>
          </cell>
        </row>
        <row r="46">
          <cell r="B46">
            <v>0.46</v>
          </cell>
          <cell r="C46">
            <v>0.91</v>
          </cell>
          <cell r="D46">
            <v>1.37</v>
          </cell>
          <cell r="E46">
            <v>1.82</v>
          </cell>
          <cell r="F46">
            <v>2.2799999999999998</v>
          </cell>
          <cell r="G46">
            <v>2.87</v>
          </cell>
          <cell r="H46">
            <v>3.95</v>
          </cell>
          <cell r="I46">
            <v>5.14</v>
          </cell>
          <cell r="J46">
            <v>6.43</v>
          </cell>
          <cell r="K46">
            <v>7.81</v>
          </cell>
          <cell r="L46">
            <v>9.2799999999999994</v>
          </cell>
          <cell r="M46">
            <v>10.87</v>
          </cell>
          <cell r="N46">
            <v>12.56</v>
          </cell>
          <cell r="O46">
            <v>14.38</v>
          </cell>
          <cell r="P46">
            <v>16.34</v>
          </cell>
          <cell r="Q46">
            <v>18.440000000000001</v>
          </cell>
          <cell r="R46">
            <v>20.71</v>
          </cell>
          <cell r="S46">
            <v>23.14</v>
          </cell>
          <cell r="T46">
            <v>25.74</v>
          </cell>
          <cell r="U46">
            <v>28.51</v>
          </cell>
          <cell r="V46">
            <v>31.47</v>
          </cell>
          <cell r="W46">
            <v>34.590000000000003</v>
          </cell>
          <cell r="X46">
            <v>37.869999999999997</v>
          </cell>
          <cell r="Y46">
            <v>41.31</v>
          </cell>
          <cell r="Z46">
            <v>44.88</v>
          </cell>
          <cell r="AA46">
            <v>48.57</v>
          </cell>
          <cell r="AB46">
            <v>52.34</v>
          </cell>
          <cell r="AC46">
            <v>56.18</v>
          </cell>
          <cell r="AD46">
            <v>60.05</v>
          </cell>
          <cell r="AE46">
            <v>63.92</v>
          </cell>
          <cell r="AF46">
            <v>67.739999999999995</v>
          </cell>
          <cell r="AG46">
            <v>71.5</v>
          </cell>
          <cell r="AH46">
            <v>75.13</v>
          </cell>
          <cell r="AI46">
            <v>78.61</v>
          </cell>
          <cell r="AJ46">
            <v>81.900000000000006</v>
          </cell>
          <cell r="AK46">
            <v>84.6</v>
          </cell>
          <cell r="AL46">
            <v>87.75</v>
          </cell>
          <cell r="AM46">
            <v>90.26</v>
          </cell>
          <cell r="AN46">
            <v>92.46</v>
          </cell>
          <cell r="AO46">
            <v>94.32</v>
          </cell>
          <cell r="AP46">
            <v>95.85</v>
          </cell>
          <cell r="AQ46">
            <v>97.05</v>
          </cell>
          <cell r="AR46">
            <v>97.82</v>
          </cell>
          <cell r="AS46">
            <v>98.55</v>
          </cell>
          <cell r="AT46">
            <v>99.27</v>
          </cell>
          <cell r="AU46">
            <v>100</v>
          </cell>
        </row>
        <row r="47">
          <cell r="B47">
            <v>0.45</v>
          </cell>
          <cell r="C47">
            <v>0.89</v>
          </cell>
          <cell r="D47">
            <v>1.34</v>
          </cell>
          <cell r="E47">
            <v>1.79</v>
          </cell>
          <cell r="F47">
            <v>2.23</v>
          </cell>
          <cell r="G47">
            <v>2.74</v>
          </cell>
          <cell r="H47">
            <v>3.79</v>
          </cell>
          <cell r="I47">
            <v>4.93</v>
          </cell>
          <cell r="J47">
            <v>6.17</v>
          </cell>
          <cell r="K47">
            <v>7.5</v>
          </cell>
          <cell r="L47">
            <v>8.93</v>
          </cell>
          <cell r="M47">
            <v>10.45</v>
          </cell>
          <cell r="N47">
            <v>12.18</v>
          </cell>
          <cell r="O47">
            <v>13.83</v>
          </cell>
          <cell r="P47">
            <v>15.7</v>
          </cell>
          <cell r="Q47">
            <v>17.71</v>
          </cell>
          <cell r="R47">
            <v>19.87</v>
          </cell>
          <cell r="S47">
            <v>22.18</v>
          </cell>
          <cell r="T47">
            <v>24.66</v>
          </cell>
          <cell r="U47">
            <v>27.31</v>
          </cell>
          <cell r="V47">
            <v>30.12</v>
          </cell>
          <cell r="W47">
            <v>33.11</v>
          </cell>
          <cell r="X47">
            <v>36.25</v>
          </cell>
          <cell r="Y47">
            <v>39.54</v>
          </cell>
          <cell r="Z47">
            <v>42.97</v>
          </cell>
          <cell r="AA47">
            <v>46.52</v>
          </cell>
          <cell r="AB47">
            <v>50.17</v>
          </cell>
          <cell r="AC47">
            <v>53.896000000000001</v>
          </cell>
          <cell r="AD47">
            <v>57.66</v>
          </cell>
          <cell r="AE47">
            <v>61.45</v>
          </cell>
          <cell r="AF47">
            <v>65.23</v>
          </cell>
          <cell r="AG47">
            <v>68.95</v>
          </cell>
          <cell r="AH47">
            <v>72.59</v>
          </cell>
          <cell r="AI47">
            <v>76.11</v>
          </cell>
          <cell r="AJ47">
            <v>79.47</v>
          </cell>
          <cell r="AK47">
            <v>82.64</v>
          </cell>
          <cell r="AL47">
            <v>85.57</v>
          </cell>
          <cell r="AM47">
            <v>88.26</v>
          </cell>
          <cell r="AN47">
            <v>90.66</v>
          </cell>
          <cell r="AO47">
            <v>92.75</v>
          </cell>
          <cell r="AP47">
            <v>94.54</v>
          </cell>
          <cell r="AQ47">
            <v>95.99</v>
          </cell>
          <cell r="AR47">
            <v>97.13</v>
          </cell>
          <cell r="AS47">
            <v>97.87</v>
          </cell>
          <cell r="AT47">
            <v>98.58</v>
          </cell>
          <cell r="AU47">
            <v>99.29</v>
          </cell>
          <cell r="AV47">
            <v>100</v>
          </cell>
        </row>
        <row r="48">
          <cell r="B48">
            <v>0.44</v>
          </cell>
          <cell r="C48">
            <v>0.87</v>
          </cell>
          <cell r="D48">
            <v>1.31</v>
          </cell>
          <cell r="E48">
            <v>1.75</v>
          </cell>
          <cell r="F48">
            <v>2.19</v>
          </cell>
          <cell r="G48">
            <v>2.62</v>
          </cell>
          <cell r="H48">
            <v>3.63</v>
          </cell>
          <cell r="I48">
            <v>4.7300000000000004</v>
          </cell>
          <cell r="J48">
            <v>5.93</v>
          </cell>
          <cell r="K48">
            <v>7.22</v>
          </cell>
          <cell r="L48">
            <v>8.59</v>
          </cell>
          <cell r="M48">
            <v>10.06</v>
          </cell>
          <cell r="N48">
            <v>11.63</v>
          </cell>
          <cell r="O48">
            <v>13.3</v>
          </cell>
          <cell r="P48">
            <v>15.1</v>
          </cell>
          <cell r="Q48">
            <v>17.02</v>
          </cell>
          <cell r="R48">
            <v>19.079999999999998</v>
          </cell>
          <cell r="S48">
            <v>21.3</v>
          </cell>
          <cell r="T48">
            <v>23.66</v>
          </cell>
          <cell r="U48">
            <v>26.19</v>
          </cell>
          <cell r="V48">
            <v>28.87</v>
          </cell>
          <cell r="W48">
            <v>31.72</v>
          </cell>
          <cell r="X48">
            <v>34.72</v>
          </cell>
          <cell r="Y48">
            <v>37.869999999999997</v>
          </cell>
          <cell r="Z48">
            <v>41.16</v>
          </cell>
          <cell r="AA48">
            <v>44.58</v>
          </cell>
          <cell r="AB48">
            <v>48.1</v>
          </cell>
          <cell r="AC48">
            <v>51.71</v>
          </cell>
          <cell r="AD48">
            <v>55.38</v>
          </cell>
          <cell r="AE48">
            <v>59.08</v>
          </cell>
          <cell r="AF48">
            <v>62.79</v>
          </cell>
          <cell r="AG48">
            <v>66.48</v>
          </cell>
          <cell r="AH48">
            <v>70.099999999999994</v>
          </cell>
          <cell r="AI48">
            <v>73.63</v>
          </cell>
          <cell r="AJ48">
            <v>77.040000000000006</v>
          </cell>
          <cell r="AK48">
            <v>80.28</v>
          </cell>
          <cell r="AL48">
            <v>83.33</v>
          </cell>
          <cell r="AM48">
            <v>86.16</v>
          </cell>
          <cell r="AN48">
            <v>88.73</v>
          </cell>
          <cell r="AO48">
            <v>91.03</v>
          </cell>
          <cell r="AP48">
            <v>93.03</v>
          </cell>
          <cell r="AQ48">
            <v>94.74</v>
          </cell>
          <cell r="AR48">
            <v>96.13</v>
          </cell>
          <cell r="AS48">
            <v>97.21</v>
          </cell>
          <cell r="AT48">
            <v>97.91</v>
          </cell>
          <cell r="AU48">
            <v>98.61</v>
          </cell>
          <cell r="AV48">
            <v>99.3</v>
          </cell>
          <cell r="AW48">
            <v>100</v>
          </cell>
        </row>
        <row r="53">
          <cell r="B53">
            <v>0.1</v>
          </cell>
          <cell r="C53">
            <v>0.2</v>
          </cell>
          <cell r="D53">
            <v>0.3</v>
          </cell>
          <cell r="E53">
            <v>0.4</v>
          </cell>
          <cell r="F53">
            <v>0.5</v>
          </cell>
          <cell r="G53">
            <v>0.6</v>
          </cell>
          <cell r="H53">
            <v>0.7</v>
          </cell>
          <cell r="I53">
            <v>0.8</v>
          </cell>
          <cell r="J53">
            <v>1</v>
          </cell>
          <cell r="K53">
            <v>1.2</v>
          </cell>
          <cell r="L53">
            <v>1.4</v>
          </cell>
          <cell r="M53">
            <v>1.7</v>
          </cell>
          <cell r="N53">
            <v>2.1</v>
          </cell>
          <cell r="O53">
            <v>2.6</v>
          </cell>
          <cell r="P53">
            <v>3.6</v>
          </cell>
          <cell r="Q53">
            <v>4.8</v>
          </cell>
          <cell r="R53">
            <v>6.4</v>
          </cell>
          <cell r="S53">
            <v>8.1999999999999993</v>
          </cell>
          <cell r="T53">
            <v>10.199999999999999</v>
          </cell>
          <cell r="U53">
            <v>12.4</v>
          </cell>
          <cell r="V53">
            <v>14.8</v>
          </cell>
          <cell r="W53">
            <v>17.399999999999999</v>
          </cell>
          <cell r="X53">
            <v>20.2</v>
          </cell>
          <cell r="Y53">
            <v>23.2</v>
          </cell>
          <cell r="Z53">
            <v>26.4</v>
          </cell>
          <cell r="AA53">
            <v>30.2</v>
          </cell>
          <cell r="AB53">
            <v>34.200000000000003</v>
          </cell>
          <cell r="AC53">
            <v>38.4</v>
          </cell>
          <cell r="AD53">
            <v>42.9</v>
          </cell>
          <cell r="AE53">
            <v>47.7</v>
          </cell>
          <cell r="AF53">
            <v>52.7</v>
          </cell>
          <cell r="AG53">
            <v>57.7</v>
          </cell>
          <cell r="AH53">
            <v>62.7</v>
          </cell>
          <cell r="AI53">
            <v>67.900000000000006</v>
          </cell>
          <cell r="AJ53">
            <v>72.5</v>
          </cell>
          <cell r="AK53">
            <v>76.5</v>
          </cell>
          <cell r="AL53">
            <v>79.7</v>
          </cell>
          <cell r="AM53">
            <v>82.9</v>
          </cell>
          <cell r="AN53">
            <v>85.7</v>
          </cell>
          <cell r="AO53">
            <v>87.9</v>
          </cell>
          <cell r="AP53">
            <v>90.1</v>
          </cell>
          <cell r="AQ53">
            <v>91.9</v>
          </cell>
          <cell r="AR53">
            <v>93.7</v>
          </cell>
          <cell r="AS53">
            <v>94.7</v>
          </cell>
          <cell r="AT53">
            <v>95.7</v>
          </cell>
          <cell r="AU53">
            <v>96.7</v>
          </cell>
          <cell r="AV53">
            <v>97.6</v>
          </cell>
          <cell r="AW53">
            <v>98.4</v>
          </cell>
          <cell r="AX53">
            <v>99.1</v>
          </cell>
          <cell r="AY53">
            <v>99.6</v>
          </cell>
          <cell r="AZ53">
            <v>99.8</v>
          </cell>
          <cell r="BA53">
            <v>99.9</v>
          </cell>
          <cell r="BB53">
            <v>100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 de Controle - Nova Revis"/>
      <sheetName val="16-EQUIP."/>
      <sheetName val="17-MOI"/>
      <sheetName val="A.2- RESUM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C010F-0812-4E06-9A14-EB0A9B483A3D}">
  <sheetPr codeName="Planilha2">
    <tabColor rgb="FF00B050"/>
    <pageSetUpPr fitToPage="1"/>
  </sheetPr>
  <dimension ref="B2:AB76"/>
  <sheetViews>
    <sheetView workbookViewId="0">
      <selection activeCell="H24" sqref="H24"/>
    </sheetView>
  </sheetViews>
  <sheetFormatPr defaultRowHeight="12.75"/>
  <cols>
    <col min="1" max="1" width="9.140625" style="451"/>
    <col min="2" max="2" width="12.28515625" style="451" bestFit="1" customWidth="1"/>
    <col min="3" max="3" width="14.28515625" style="451" customWidth="1"/>
    <col min="4" max="5" width="11.7109375" style="451" customWidth="1"/>
    <col min="6" max="6" width="35.140625" style="451" customWidth="1"/>
    <col min="7" max="10" width="11.7109375" style="451" customWidth="1"/>
    <col min="11" max="11" width="12.28515625" style="451" customWidth="1"/>
    <col min="12" max="257" width="11.42578125" style="451" customWidth="1"/>
    <col min="258" max="258" width="8.7109375" style="451" customWidth="1"/>
    <col min="259" max="261" width="11.7109375" style="451" customWidth="1"/>
    <col min="262" max="262" width="22.7109375" style="451" customWidth="1"/>
    <col min="263" max="266" width="11.7109375" style="451" customWidth="1"/>
    <col min="267" max="513" width="11.42578125" style="451" customWidth="1"/>
    <col min="514" max="514" width="8.7109375" style="451" customWidth="1"/>
    <col min="515" max="517" width="11.7109375" style="451" customWidth="1"/>
    <col min="518" max="518" width="22.7109375" style="451" customWidth="1"/>
    <col min="519" max="522" width="11.7109375" style="451" customWidth="1"/>
    <col min="523" max="769" width="11.42578125" style="451" customWidth="1"/>
    <col min="770" max="770" width="8.7109375" style="451" customWidth="1"/>
    <col min="771" max="773" width="11.7109375" style="451" customWidth="1"/>
    <col min="774" max="774" width="22.7109375" style="451" customWidth="1"/>
    <col min="775" max="778" width="11.7109375" style="451" customWidth="1"/>
    <col min="779" max="1025" width="11.42578125" style="451" customWidth="1"/>
    <col min="1026" max="1026" width="8.7109375" style="451" customWidth="1"/>
    <col min="1027" max="1029" width="11.7109375" style="451" customWidth="1"/>
    <col min="1030" max="1030" width="22.7109375" style="451" customWidth="1"/>
    <col min="1031" max="1034" width="11.7109375" style="451" customWidth="1"/>
    <col min="1035" max="1281" width="11.42578125" style="451" customWidth="1"/>
    <col min="1282" max="1282" width="8.7109375" style="451" customWidth="1"/>
    <col min="1283" max="1285" width="11.7109375" style="451" customWidth="1"/>
    <col min="1286" max="1286" width="22.7109375" style="451" customWidth="1"/>
    <col min="1287" max="1290" width="11.7109375" style="451" customWidth="1"/>
    <col min="1291" max="1537" width="11.42578125" style="451" customWidth="1"/>
    <col min="1538" max="1538" width="8.7109375" style="451" customWidth="1"/>
    <col min="1539" max="1541" width="11.7109375" style="451" customWidth="1"/>
    <col min="1542" max="1542" width="22.7109375" style="451" customWidth="1"/>
    <col min="1543" max="1546" width="11.7109375" style="451" customWidth="1"/>
    <col min="1547" max="1793" width="11.42578125" style="451" customWidth="1"/>
    <col min="1794" max="1794" width="8.7109375" style="451" customWidth="1"/>
    <col min="1795" max="1797" width="11.7109375" style="451" customWidth="1"/>
    <col min="1798" max="1798" width="22.7109375" style="451" customWidth="1"/>
    <col min="1799" max="1802" width="11.7109375" style="451" customWidth="1"/>
    <col min="1803" max="2049" width="11.42578125" style="451" customWidth="1"/>
    <col min="2050" max="2050" width="8.7109375" style="451" customWidth="1"/>
    <col min="2051" max="2053" width="11.7109375" style="451" customWidth="1"/>
    <col min="2054" max="2054" width="22.7109375" style="451" customWidth="1"/>
    <col min="2055" max="2058" width="11.7109375" style="451" customWidth="1"/>
    <col min="2059" max="2305" width="11.42578125" style="451" customWidth="1"/>
    <col min="2306" max="2306" width="8.7109375" style="451" customWidth="1"/>
    <col min="2307" max="2309" width="11.7109375" style="451" customWidth="1"/>
    <col min="2310" max="2310" width="22.7109375" style="451" customWidth="1"/>
    <col min="2311" max="2314" width="11.7109375" style="451" customWidth="1"/>
    <col min="2315" max="2561" width="11.42578125" style="451" customWidth="1"/>
    <col min="2562" max="2562" width="8.7109375" style="451" customWidth="1"/>
    <col min="2563" max="2565" width="11.7109375" style="451" customWidth="1"/>
    <col min="2566" max="2566" width="22.7109375" style="451" customWidth="1"/>
    <col min="2567" max="2570" width="11.7109375" style="451" customWidth="1"/>
    <col min="2571" max="2817" width="11.42578125" style="451" customWidth="1"/>
    <col min="2818" max="2818" width="8.7109375" style="451" customWidth="1"/>
    <col min="2819" max="2821" width="11.7109375" style="451" customWidth="1"/>
    <col min="2822" max="2822" width="22.7109375" style="451" customWidth="1"/>
    <col min="2823" max="2826" width="11.7109375" style="451" customWidth="1"/>
    <col min="2827" max="3073" width="11.42578125" style="451" customWidth="1"/>
    <col min="3074" max="3074" width="8.7109375" style="451" customWidth="1"/>
    <col min="3075" max="3077" width="11.7109375" style="451" customWidth="1"/>
    <col min="3078" max="3078" width="22.7109375" style="451" customWidth="1"/>
    <col min="3079" max="3082" width="11.7109375" style="451" customWidth="1"/>
    <col min="3083" max="3329" width="11.42578125" style="451" customWidth="1"/>
    <col min="3330" max="3330" width="8.7109375" style="451" customWidth="1"/>
    <col min="3331" max="3333" width="11.7109375" style="451" customWidth="1"/>
    <col min="3334" max="3334" width="22.7109375" style="451" customWidth="1"/>
    <col min="3335" max="3338" width="11.7109375" style="451" customWidth="1"/>
    <col min="3339" max="3585" width="11.42578125" style="451" customWidth="1"/>
    <col min="3586" max="3586" width="8.7109375" style="451" customWidth="1"/>
    <col min="3587" max="3589" width="11.7109375" style="451" customWidth="1"/>
    <col min="3590" max="3590" width="22.7109375" style="451" customWidth="1"/>
    <col min="3591" max="3594" width="11.7109375" style="451" customWidth="1"/>
    <col min="3595" max="3841" width="11.42578125" style="451" customWidth="1"/>
    <col min="3842" max="3842" width="8.7109375" style="451" customWidth="1"/>
    <col min="3843" max="3845" width="11.7109375" style="451" customWidth="1"/>
    <col min="3846" max="3846" width="22.7109375" style="451" customWidth="1"/>
    <col min="3847" max="3850" width="11.7109375" style="451" customWidth="1"/>
    <col min="3851" max="4097" width="11.42578125" style="451" customWidth="1"/>
    <col min="4098" max="4098" width="8.7109375" style="451" customWidth="1"/>
    <col min="4099" max="4101" width="11.7109375" style="451" customWidth="1"/>
    <col min="4102" max="4102" width="22.7109375" style="451" customWidth="1"/>
    <col min="4103" max="4106" width="11.7109375" style="451" customWidth="1"/>
    <col min="4107" max="4353" width="11.42578125" style="451" customWidth="1"/>
    <col min="4354" max="4354" width="8.7109375" style="451" customWidth="1"/>
    <col min="4355" max="4357" width="11.7109375" style="451" customWidth="1"/>
    <col min="4358" max="4358" width="22.7109375" style="451" customWidth="1"/>
    <col min="4359" max="4362" width="11.7109375" style="451" customWidth="1"/>
    <col min="4363" max="4609" width="11.42578125" style="451" customWidth="1"/>
    <col min="4610" max="4610" width="8.7109375" style="451" customWidth="1"/>
    <col min="4611" max="4613" width="11.7109375" style="451" customWidth="1"/>
    <col min="4614" max="4614" width="22.7109375" style="451" customWidth="1"/>
    <col min="4615" max="4618" width="11.7109375" style="451" customWidth="1"/>
    <col min="4619" max="4865" width="11.42578125" style="451" customWidth="1"/>
    <col min="4866" max="4866" width="8.7109375" style="451" customWidth="1"/>
    <col min="4867" max="4869" width="11.7109375" style="451" customWidth="1"/>
    <col min="4870" max="4870" width="22.7109375" style="451" customWidth="1"/>
    <col min="4871" max="4874" width="11.7109375" style="451" customWidth="1"/>
    <col min="4875" max="5121" width="11.42578125" style="451" customWidth="1"/>
    <col min="5122" max="5122" width="8.7109375" style="451" customWidth="1"/>
    <col min="5123" max="5125" width="11.7109375" style="451" customWidth="1"/>
    <col min="5126" max="5126" width="22.7109375" style="451" customWidth="1"/>
    <col min="5127" max="5130" width="11.7109375" style="451" customWidth="1"/>
    <col min="5131" max="5377" width="11.42578125" style="451" customWidth="1"/>
    <col min="5378" max="5378" width="8.7109375" style="451" customWidth="1"/>
    <col min="5379" max="5381" width="11.7109375" style="451" customWidth="1"/>
    <col min="5382" max="5382" width="22.7109375" style="451" customWidth="1"/>
    <col min="5383" max="5386" width="11.7109375" style="451" customWidth="1"/>
    <col min="5387" max="5633" width="11.42578125" style="451" customWidth="1"/>
    <col min="5634" max="5634" width="8.7109375" style="451" customWidth="1"/>
    <col min="5635" max="5637" width="11.7109375" style="451" customWidth="1"/>
    <col min="5638" max="5638" width="22.7109375" style="451" customWidth="1"/>
    <col min="5639" max="5642" width="11.7109375" style="451" customWidth="1"/>
    <col min="5643" max="5889" width="11.42578125" style="451" customWidth="1"/>
    <col min="5890" max="5890" width="8.7109375" style="451" customWidth="1"/>
    <col min="5891" max="5893" width="11.7109375" style="451" customWidth="1"/>
    <col min="5894" max="5894" width="22.7109375" style="451" customWidth="1"/>
    <col min="5895" max="5898" width="11.7109375" style="451" customWidth="1"/>
    <col min="5899" max="6145" width="11.42578125" style="451" customWidth="1"/>
    <col min="6146" max="6146" width="8.7109375" style="451" customWidth="1"/>
    <col min="6147" max="6149" width="11.7109375" style="451" customWidth="1"/>
    <col min="6150" max="6150" width="22.7109375" style="451" customWidth="1"/>
    <col min="6151" max="6154" width="11.7109375" style="451" customWidth="1"/>
    <col min="6155" max="6401" width="11.42578125" style="451" customWidth="1"/>
    <col min="6402" max="6402" width="8.7109375" style="451" customWidth="1"/>
    <col min="6403" max="6405" width="11.7109375" style="451" customWidth="1"/>
    <col min="6406" max="6406" width="22.7109375" style="451" customWidth="1"/>
    <col min="6407" max="6410" width="11.7109375" style="451" customWidth="1"/>
    <col min="6411" max="6657" width="11.42578125" style="451" customWidth="1"/>
    <col min="6658" max="6658" width="8.7109375" style="451" customWidth="1"/>
    <col min="6659" max="6661" width="11.7109375" style="451" customWidth="1"/>
    <col min="6662" max="6662" width="22.7109375" style="451" customWidth="1"/>
    <col min="6663" max="6666" width="11.7109375" style="451" customWidth="1"/>
    <col min="6667" max="6913" width="11.42578125" style="451" customWidth="1"/>
    <col min="6914" max="6914" width="8.7109375" style="451" customWidth="1"/>
    <col min="6915" max="6917" width="11.7109375" style="451" customWidth="1"/>
    <col min="6918" max="6918" width="22.7109375" style="451" customWidth="1"/>
    <col min="6919" max="6922" width="11.7109375" style="451" customWidth="1"/>
    <col min="6923" max="7169" width="11.42578125" style="451" customWidth="1"/>
    <col min="7170" max="7170" width="8.7109375" style="451" customWidth="1"/>
    <col min="7171" max="7173" width="11.7109375" style="451" customWidth="1"/>
    <col min="7174" max="7174" width="22.7109375" style="451" customWidth="1"/>
    <col min="7175" max="7178" width="11.7109375" style="451" customWidth="1"/>
    <col min="7179" max="7425" width="11.42578125" style="451" customWidth="1"/>
    <col min="7426" max="7426" width="8.7109375" style="451" customWidth="1"/>
    <col min="7427" max="7429" width="11.7109375" style="451" customWidth="1"/>
    <col min="7430" max="7430" width="22.7109375" style="451" customWidth="1"/>
    <col min="7431" max="7434" width="11.7109375" style="451" customWidth="1"/>
    <col min="7435" max="7681" width="11.42578125" style="451" customWidth="1"/>
    <col min="7682" max="7682" width="8.7109375" style="451" customWidth="1"/>
    <col min="7683" max="7685" width="11.7109375" style="451" customWidth="1"/>
    <col min="7686" max="7686" width="22.7109375" style="451" customWidth="1"/>
    <col min="7687" max="7690" width="11.7109375" style="451" customWidth="1"/>
    <col min="7691" max="7937" width="11.42578125" style="451" customWidth="1"/>
    <col min="7938" max="7938" width="8.7109375" style="451" customWidth="1"/>
    <col min="7939" max="7941" width="11.7109375" style="451" customWidth="1"/>
    <col min="7942" max="7942" width="22.7109375" style="451" customWidth="1"/>
    <col min="7943" max="7946" width="11.7109375" style="451" customWidth="1"/>
    <col min="7947" max="8193" width="11.42578125" style="451" customWidth="1"/>
    <col min="8194" max="8194" width="8.7109375" style="451" customWidth="1"/>
    <col min="8195" max="8197" width="11.7109375" style="451" customWidth="1"/>
    <col min="8198" max="8198" width="22.7109375" style="451" customWidth="1"/>
    <col min="8199" max="8202" width="11.7109375" style="451" customWidth="1"/>
    <col min="8203" max="8449" width="11.42578125" style="451" customWidth="1"/>
    <col min="8450" max="8450" width="8.7109375" style="451" customWidth="1"/>
    <col min="8451" max="8453" width="11.7109375" style="451" customWidth="1"/>
    <col min="8454" max="8454" width="22.7109375" style="451" customWidth="1"/>
    <col min="8455" max="8458" width="11.7109375" style="451" customWidth="1"/>
    <col min="8459" max="8705" width="11.42578125" style="451" customWidth="1"/>
    <col min="8706" max="8706" width="8.7109375" style="451" customWidth="1"/>
    <col min="8707" max="8709" width="11.7109375" style="451" customWidth="1"/>
    <col min="8710" max="8710" width="22.7109375" style="451" customWidth="1"/>
    <col min="8711" max="8714" width="11.7109375" style="451" customWidth="1"/>
    <col min="8715" max="8961" width="11.42578125" style="451" customWidth="1"/>
    <col min="8962" max="8962" width="8.7109375" style="451" customWidth="1"/>
    <col min="8963" max="8965" width="11.7109375" style="451" customWidth="1"/>
    <col min="8966" max="8966" width="22.7109375" style="451" customWidth="1"/>
    <col min="8967" max="8970" width="11.7109375" style="451" customWidth="1"/>
    <col min="8971" max="9217" width="11.42578125" style="451" customWidth="1"/>
    <col min="9218" max="9218" width="8.7109375" style="451" customWidth="1"/>
    <col min="9219" max="9221" width="11.7109375" style="451" customWidth="1"/>
    <col min="9222" max="9222" width="22.7109375" style="451" customWidth="1"/>
    <col min="9223" max="9226" width="11.7109375" style="451" customWidth="1"/>
    <col min="9227" max="9473" width="11.42578125" style="451" customWidth="1"/>
    <col min="9474" max="9474" width="8.7109375" style="451" customWidth="1"/>
    <col min="9475" max="9477" width="11.7109375" style="451" customWidth="1"/>
    <col min="9478" max="9478" width="22.7109375" style="451" customWidth="1"/>
    <col min="9479" max="9482" width="11.7109375" style="451" customWidth="1"/>
    <col min="9483" max="9729" width="11.42578125" style="451" customWidth="1"/>
    <col min="9730" max="9730" width="8.7109375" style="451" customWidth="1"/>
    <col min="9731" max="9733" width="11.7109375" style="451" customWidth="1"/>
    <col min="9734" max="9734" width="22.7109375" style="451" customWidth="1"/>
    <col min="9735" max="9738" width="11.7109375" style="451" customWidth="1"/>
    <col min="9739" max="9985" width="11.42578125" style="451" customWidth="1"/>
    <col min="9986" max="9986" width="8.7109375" style="451" customWidth="1"/>
    <col min="9987" max="9989" width="11.7109375" style="451" customWidth="1"/>
    <col min="9990" max="9990" width="22.7109375" style="451" customWidth="1"/>
    <col min="9991" max="9994" width="11.7109375" style="451" customWidth="1"/>
    <col min="9995" max="10241" width="11.42578125" style="451" customWidth="1"/>
    <col min="10242" max="10242" width="8.7109375" style="451" customWidth="1"/>
    <col min="10243" max="10245" width="11.7109375" style="451" customWidth="1"/>
    <col min="10246" max="10246" width="22.7109375" style="451" customWidth="1"/>
    <col min="10247" max="10250" width="11.7109375" style="451" customWidth="1"/>
    <col min="10251" max="10497" width="11.42578125" style="451" customWidth="1"/>
    <col min="10498" max="10498" width="8.7109375" style="451" customWidth="1"/>
    <col min="10499" max="10501" width="11.7109375" style="451" customWidth="1"/>
    <col min="10502" max="10502" width="22.7109375" style="451" customWidth="1"/>
    <col min="10503" max="10506" width="11.7109375" style="451" customWidth="1"/>
    <col min="10507" max="10753" width="11.42578125" style="451" customWidth="1"/>
    <col min="10754" max="10754" width="8.7109375" style="451" customWidth="1"/>
    <col min="10755" max="10757" width="11.7109375" style="451" customWidth="1"/>
    <col min="10758" max="10758" width="22.7109375" style="451" customWidth="1"/>
    <col min="10759" max="10762" width="11.7109375" style="451" customWidth="1"/>
    <col min="10763" max="11009" width="11.42578125" style="451" customWidth="1"/>
    <col min="11010" max="11010" width="8.7109375" style="451" customWidth="1"/>
    <col min="11011" max="11013" width="11.7109375" style="451" customWidth="1"/>
    <col min="11014" max="11014" width="22.7109375" style="451" customWidth="1"/>
    <col min="11015" max="11018" width="11.7109375" style="451" customWidth="1"/>
    <col min="11019" max="11265" width="11.42578125" style="451" customWidth="1"/>
    <col min="11266" max="11266" width="8.7109375" style="451" customWidth="1"/>
    <col min="11267" max="11269" width="11.7109375" style="451" customWidth="1"/>
    <col min="11270" max="11270" width="22.7109375" style="451" customWidth="1"/>
    <col min="11271" max="11274" width="11.7109375" style="451" customWidth="1"/>
    <col min="11275" max="11521" width="11.42578125" style="451" customWidth="1"/>
    <col min="11522" max="11522" width="8.7109375" style="451" customWidth="1"/>
    <col min="11523" max="11525" width="11.7109375" style="451" customWidth="1"/>
    <col min="11526" max="11526" width="22.7109375" style="451" customWidth="1"/>
    <col min="11527" max="11530" width="11.7109375" style="451" customWidth="1"/>
    <col min="11531" max="11777" width="11.42578125" style="451" customWidth="1"/>
    <col min="11778" max="11778" width="8.7109375" style="451" customWidth="1"/>
    <col min="11779" max="11781" width="11.7109375" style="451" customWidth="1"/>
    <col min="11782" max="11782" width="22.7109375" style="451" customWidth="1"/>
    <col min="11783" max="11786" width="11.7109375" style="451" customWidth="1"/>
    <col min="11787" max="12033" width="11.42578125" style="451" customWidth="1"/>
    <col min="12034" max="12034" width="8.7109375" style="451" customWidth="1"/>
    <col min="12035" max="12037" width="11.7109375" style="451" customWidth="1"/>
    <col min="12038" max="12038" width="22.7109375" style="451" customWidth="1"/>
    <col min="12039" max="12042" width="11.7109375" style="451" customWidth="1"/>
    <col min="12043" max="12289" width="11.42578125" style="451" customWidth="1"/>
    <col min="12290" max="12290" width="8.7109375" style="451" customWidth="1"/>
    <col min="12291" max="12293" width="11.7109375" style="451" customWidth="1"/>
    <col min="12294" max="12294" width="22.7109375" style="451" customWidth="1"/>
    <col min="12295" max="12298" width="11.7109375" style="451" customWidth="1"/>
    <col min="12299" max="12545" width="11.42578125" style="451" customWidth="1"/>
    <col min="12546" max="12546" width="8.7109375" style="451" customWidth="1"/>
    <col min="12547" max="12549" width="11.7109375" style="451" customWidth="1"/>
    <col min="12550" max="12550" width="22.7109375" style="451" customWidth="1"/>
    <col min="12551" max="12554" width="11.7109375" style="451" customWidth="1"/>
    <col min="12555" max="12801" width="11.42578125" style="451" customWidth="1"/>
    <col min="12802" max="12802" width="8.7109375" style="451" customWidth="1"/>
    <col min="12803" max="12805" width="11.7109375" style="451" customWidth="1"/>
    <col min="12806" max="12806" width="22.7109375" style="451" customWidth="1"/>
    <col min="12807" max="12810" width="11.7109375" style="451" customWidth="1"/>
    <col min="12811" max="13057" width="11.42578125" style="451" customWidth="1"/>
    <col min="13058" max="13058" width="8.7109375" style="451" customWidth="1"/>
    <col min="13059" max="13061" width="11.7109375" style="451" customWidth="1"/>
    <col min="13062" max="13062" width="22.7109375" style="451" customWidth="1"/>
    <col min="13063" max="13066" width="11.7109375" style="451" customWidth="1"/>
    <col min="13067" max="13313" width="11.42578125" style="451" customWidth="1"/>
    <col min="13314" max="13314" width="8.7109375" style="451" customWidth="1"/>
    <col min="13315" max="13317" width="11.7109375" style="451" customWidth="1"/>
    <col min="13318" max="13318" width="22.7109375" style="451" customWidth="1"/>
    <col min="13319" max="13322" width="11.7109375" style="451" customWidth="1"/>
    <col min="13323" max="13569" width="11.42578125" style="451" customWidth="1"/>
    <col min="13570" max="13570" width="8.7109375" style="451" customWidth="1"/>
    <col min="13571" max="13573" width="11.7109375" style="451" customWidth="1"/>
    <col min="13574" max="13574" width="22.7109375" style="451" customWidth="1"/>
    <col min="13575" max="13578" width="11.7109375" style="451" customWidth="1"/>
    <col min="13579" max="13825" width="11.42578125" style="451" customWidth="1"/>
    <col min="13826" max="13826" width="8.7109375" style="451" customWidth="1"/>
    <col min="13827" max="13829" width="11.7109375" style="451" customWidth="1"/>
    <col min="13830" max="13830" width="22.7109375" style="451" customWidth="1"/>
    <col min="13831" max="13834" width="11.7109375" style="451" customWidth="1"/>
    <col min="13835" max="14081" width="11.42578125" style="451" customWidth="1"/>
    <col min="14082" max="14082" width="8.7109375" style="451" customWidth="1"/>
    <col min="14083" max="14085" width="11.7109375" style="451" customWidth="1"/>
    <col min="14086" max="14086" width="22.7109375" style="451" customWidth="1"/>
    <col min="14087" max="14090" width="11.7109375" style="451" customWidth="1"/>
    <col min="14091" max="14337" width="11.42578125" style="451" customWidth="1"/>
    <col min="14338" max="14338" width="8.7109375" style="451" customWidth="1"/>
    <col min="14339" max="14341" width="11.7109375" style="451" customWidth="1"/>
    <col min="14342" max="14342" width="22.7109375" style="451" customWidth="1"/>
    <col min="14343" max="14346" width="11.7109375" style="451" customWidth="1"/>
    <col min="14347" max="14593" width="11.42578125" style="451" customWidth="1"/>
    <col min="14594" max="14594" width="8.7109375" style="451" customWidth="1"/>
    <col min="14595" max="14597" width="11.7109375" style="451" customWidth="1"/>
    <col min="14598" max="14598" width="22.7109375" style="451" customWidth="1"/>
    <col min="14599" max="14602" width="11.7109375" style="451" customWidth="1"/>
    <col min="14603" max="14849" width="11.42578125" style="451" customWidth="1"/>
    <col min="14850" max="14850" width="8.7109375" style="451" customWidth="1"/>
    <col min="14851" max="14853" width="11.7109375" style="451" customWidth="1"/>
    <col min="14854" max="14854" width="22.7109375" style="451" customWidth="1"/>
    <col min="14855" max="14858" width="11.7109375" style="451" customWidth="1"/>
    <col min="14859" max="15105" width="11.42578125" style="451" customWidth="1"/>
    <col min="15106" max="15106" width="8.7109375" style="451" customWidth="1"/>
    <col min="15107" max="15109" width="11.7109375" style="451" customWidth="1"/>
    <col min="15110" max="15110" width="22.7109375" style="451" customWidth="1"/>
    <col min="15111" max="15114" width="11.7109375" style="451" customWidth="1"/>
    <col min="15115" max="15361" width="11.42578125" style="451" customWidth="1"/>
    <col min="15362" max="15362" width="8.7109375" style="451" customWidth="1"/>
    <col min="15363" max="15365" width="11.7109375" style="451" customWidth="1"/>
    <col min="15366" max="15366" width="22.7109375" style="451" customWidth="1"/>
    <col min="15367" max="15370" width="11.7109375" style="451" customWidth="1"/>
    <col min="15371" max="15617" width="11.42578125" style="451" customWidth="1"/>
    <col min="15618" max="15618" width="8.7109375" style="451" customWidth="1"/>
    <col min="15619" max="15621" width="11.7109375" style="451" customWidth="1"/>
    <col min="15622" max="15622" width="22.7109375" style="451" customWidth="1"/>
    <col min="15623" max="15626" width="11.7109375" style="451" customWidth="1"/>
    <col min="15627" max="15873" width="11.42578125" style="451" customWidth="1"/>
    <col min="15874" max="15874" width="8.7109375" style="451" customWidth="1"/>
    <col min="15875" max="15877" width="11.7109375" style="451" customWidth="1"/>
    <col min="15878" max="15878" width="22.7109375" style="451" customWidth="1"/>
    <col min="15879" max="15882" width="11.7109375" style="451" customWidth="1"/>
    <col min="15883" max="16129" width="11.42578125" style="451" customWidth="1"/>
    <col min="16130" max="16130" width="8.7109375" style="451" customWidth="1"/>
    <col min="16131" max="16133" width="11.7109375" style="451" customWidth="1"/>
    <col min="16134" max="16134" width="22.7109375" style="451" customWidth="1"/>
    <col min="16135" max="16138" width="11.7109375" style="451" customWidth="1"/>
    <col min="16139" max="16384" width="11.42578125" style="451" customWidth="1"/>
  </cols>
  <sheetData>
    <row r="2" spans="2:28" ht="13.5" thickBot="1"/>
    <row r="3" spans="2:28" ht="18.75" customHeight="1">
      <c r="B3" s="903" t="s">
        <v>870</v>
      </c>
      <c r="C3" s="904"/>
      <c r="D3" s="904"/>
      <c r="E3" s="904"/>
      <c r="F3" s="904"/>
      <c r="G3" s="904"/>
      <c r="H3" s="449"/>
      <c r="I3" s="449"/>
      <c r="J3" s="449"/>
      <c r="K3" s="450"/>
    </row>
    <row r="4" spans="2:28" ht="18.75" customHeight="1">
      <c r="B4" s="905"/>
      <c r="C4" s="906"/>
      <c r="D4" s="906"/>
      <c r="E4" s="906"/>
      <c r="F4" s="906"/>
      <c r="G4" s="906"/>
      <c r="H4" s="452"/>
      <c r="I4" s="452"/>
      <c r="J4" s="452"/>
      <c r="K4" s="453"/>
    </row>
    <row r="5" spans="2:28" ht="19.5" customHeight="1">
      <c r="B5" s="905"/>
      <c r="C5" s="906"/>
      <c r="D5" s="906"/>
      <c r="E5" s="906"/>
      <c r="F5" s="906"/>
      <c r="G5" s="906"/>
      <c r="H5" s="452"/>
      <c r="I5" s="452"/>
      <c r="J5" s="452"/>
      <c r="K5" s="453"/>
    </row>
    <row r="6" spans="2:28" ht="41.25" customHeight="1">
      <c r="B6" s="907" t="s">
        <v>871</v>
      </c>
      <c r="C6" s="908"/>
      <c r="D6" s="909" t="s">
        <v>66</v>
      </c>
      <c r="E6" s="910"/>
      <c r="F6" s="910"/>
      <c r="G6" s="910"/>
      <c r="H6" s="910"/>
      <c r="I6" s="910"/>
      <c r="J6" s="910"/>
      <c r="K6" s="911"/>
    </row>
    <row r="7" spans="2:28" ht="10.5" customHeight="1">
      <c r="B7" s="912" t="s">
        <v>139</v>
      </c>
      <c r="C7" s="913"/>
      <c r="D7" s="914" t="s">
        <v>872</v>
      </c>
      <c r="E7" s="915"/>
      <c r="F7" s="915"/>
      <c r="G7" s="915"/>
      <c r="H7" s="915"/>
      <c r="I7" s="915"/>
      <c r="J7" s="915"/>
      <c r="K7" s="916"/>
    </row>
    <row r="8" spans="2:28" ht="15" customHeight="1">
      <c r="B8" s="912"/>
      <c r="C8" s="913"/>
      <c r="D8" s="915"/>
      <c r="E8" s="915"/>
      <c r="F8" s="915"/>
      <c r="G8" s="915"/>
      <c r="H8" s="915"/>
      <c r="I8" s="915"/>
      <c r="J8" s="915"/>
      <c r="K8" s="916"/>
    </row>
    <row r="9" spans="2:28" ht="6.75" customHeight="1" thickBot="1">
      <c r="B9" s="454"/>
      <c r="C9" s="455"/>
      <c r="D9" s="455"/>
      <c r="E9" s="455"/>
      <c r="F9" s="455"/>
      <c r="G9" s="455"/>
      <c r="H9" s="455"/>
      <c r="I9" s="455"/>
      <c r="J9" s="455"/>
      <c r="K9" s="456"/>
    </row>
    <row r="10" spans="2:28" ht="13.5" thickBot="1"/>
    <row r="11" spans="2:28">
      <c r="B11" s="490"/>
      <c r="C11" s="491"/>
      <c r="D11" s="491"/>
      <c r="E11" s="491"/>
      <c r="F11" s="491"/>
      <c r="G11" s="491"/>
      <c r="H11" s="491"/>
      <c r="I11" s="491"/>
      <c r="J11" s="491"/>
      <c r="K11" s="492"/>
      <c r="M11" s="451" t="s">
        <v>903</v>
      </c>
    </row>
    <row r="12" spans="2:28" ht="15" customHeight="1">
      <c r="B12" s="493"/>
      <c r="C12" s="898" t="s">
        <v>873</v>
      </c>
      <c r="D12" s="899"/>
      <c r="E12" s="899"/>
      <c r="F12" s="899"/>
      <c r="G12" s="899"/>
      <c r="H12" s="899"/>
      <c r="I12" s="899"/>
      <c r="J12" s="900"/>
      <c r="K12" s="494"/>
      <c r="T12" s="917"/>
      <c r="U12" s="917"/>
      <c r="V12" s="917"/>
      <c r="W12" s="917"/>
      <c r="X12" s="917"/>
      <c r="Y12" s="917"/>
      <c r="Z12" s="917"/>
      <c r="AA12" s="917"/>
      <c r="AB12" s="918"/>
    </row>
    <row r="13" spans="2:28" ht="15" customHeight="1">
      <c r="B13" s="493"/>
      <c r="C13" s="901"/>
      <c r="D13" s="902"/>
      <c r="E13" s="902"/>
      <c r="F13" s="902"/>
      <c r="G13" s="902"/>
      <c r="H13" s="902"/>
      <c r="I13" s="902"/>
      <c r="J13" s="457"/>
      <c r="K13" s="494"/>
      <c r="T13" s="917"/>
      <c r="U13" s="917"/>
      <c r="V13" s="917"/>
      <c r="W13" s="917"/>
      <c r="X13" s="917"/>
      <c r="Y13" s="917"/>
      <c r="Z13" s="917"/>
      <c r="AA13" s="917"/>
      <c r="AB13" s="918"/>
    </row>
    <row r="14" spans="2:28" ht="15" customHeight="1">
      <c r="B14" s="493"/>
      <c r="C14" s="458"/>
      <c r="D14" s="459"/>
      <c r="E14" s="459"/>
      <c r="F14" s="459"/>
      <c r="G14" s="459"/>
      <c r="H14" s="459"/>
      <c r="I14" s="459"/>
      <c r="J14" s="460"/>
      <c r="K14" s="494"/>
    </row>
    <row r="15" spans="2:28" ht="15" customHeight="1">
      <c r="B15" s="493"/>
      <c r="C15" s="458"/>
      <c r="D15" s="461"/>
      <c r="E15" s="462"/>
      <c r="F15" s="462"/>
      <c r="G15" s="462"/>
      <c r="H15" s="463"/>
      <c r="I15" s="459"/>
      <c r="J15" s="460"/>
      <c r="K15" s="494"/>
    </row>
    <row r="16" spans="2:28" ht="15" customHeight="1">
      <c r="B16" s="493"/>
      <c r="C16" s="458"/>
      <c r="D16" s="461"/>
      <c r="E16" s="464" t="s">
        <v>874</v>
      </c>
      <c r="F16" s="465" t="s">
        <v>1610</v>
      </c>
      <c r="G16" s="462"/>
      <c r="H16" s="463"/>
      <c r="I16" s="459"/>
      <c r="J16" s="460"/>
      <c r="K16" s="494"/>
    </row>
    <row r="17" spans="2:11" ht="15" customHeight="1">
      <c r="B17" s="493"/>
      <c r="C17" s="458"/>
      <c r="D17" s="461"/>
      <c r="E17" s="462"/>
      <c r="F17" s="466" t="s">
        <v>875</v>
      </c>
      <c r="G17" s="462"/>
      <c r="H17" s="463"/>
      <c r="I17" s="459"/>
      <c r="J17" s="460"/>
      <c r="K17" s="494"/>
    </row>
    <row r="18" spans="2:11" ht="15" customHeight="1">
      <c r="B18" s="493"/>
      <c r="C18" s="458"/>
      <c r="D18" s="461"/>
      <c r="E18" s="462"/>
      <c r="F18" s="462"/>
      <c r="G18" s="462"/>
      <c r="H18" s="463"/>
      <c r="I18" s="459"/>
      <c r="J18" s="460"/>
      <c r="K18" s="494"/>
    </row>
    <row r="19" spans="2:11" ht="15" customHeight="1">
      <c r="B19" s="493"/>
      <c r="C19" s="458"/>
      <c r="D19" s="463"/>
      <c r="E19" s="463"/>
      <c r="F19" s="463"/>
      <c r="G19" s="463"/>
      <c r="H19" s="463"/>
      <c r="I19" s="459"/>
      <c r="J19" s="460"/>
      <c r="K19" s="494"/>
    </row>
    <row r="20" spans="2:11" ht="15">
      <c r="B20" s="493"/>
      <c r="C20" s="467"/>
      <c r="D20" s="489" t="s">
        <v>876</v>
      </c>
      <c r="E20" s="461"/>
      <c r="F20" s="461"/>
      <c r="G20" s="461"/>
      <c r="H20" s="461"/>
      <c r="I20" s="495"/>
      <c r="J20" s="460"/>
      <c r="K20" s="494"/>
    </row>
    <row r="21" spans="2:11" ht="15">
      <c r="B21" s="493"/>
      <c r="C21" s="458"/>
      <c r="D21" s="461"/>
      <c r="E21" s="461"/>
      <c r="F21" s="461"/>
      <c r="G21" s="461"/>
      <c r="H21" s="461"/>
      <c r="I21" s="495"/>
      <c r="J21" s="460"/>
      <c r="K21" s="494"/>
    </row>
    <row r="22" spans="2:11" ht="15">
      <c r="B22" s="493"/>
      <c r="C22" s="467"/>
      <c r="D22" s="468" t="s">
        <v>877</v>
      </c>
      <c r="E22" s="891" t="s">
        <v>878</v>
      </c>
      <c r="F22" s="891"/>
      <c r="G22" s="892"/>
      <c r="H22" s="469">
        <v>3.2199999999999999E-2</v>
      </c>
      <c r="I22" s="496"/>
      <c r="J22" s="470"/>
      <c r="K22" s="494"/>
    </row>
    <row r="23" spans="2:11" ht="15">
      <c r="B23" s="493"/>
      <c r="C23" s="467"/>
      <c r="D23" s="468"/>
      <c r="E23" s="489"/>
      <c r="F23" s="489"/>
      <c r="G23" s="489"/>
      <c r="H23" s="472"/>
      <c r="I23" s="496"/>
      <c r="J23" s="470"/>
      <c r="K23" s="494"/>
    </row>
    <row r="24" spans="2:11" ht="15">
      <c r="B24" s="493"/>
      <c r="C24" s="467"/>
      <c r="D24" s="468" t="s">
        <v>1608</v>
      </c>
      <c r="E24" s="891" t="s">
        <v>1609</v>
      </c>
      <c r="F24" s="891"/>
      <c r="G24" s="892"/>
      <c r="H24" s="469">
        <f>'100390'!$Z$11</f>
        <v>1.6199999999999999E-2</v>
      </c>
      <c r="I24" s="496"/>
      <c r="J24" s="470"/>
      <c r="K24" s="494"/>
    </row>
    <row r="25" spans="2:11" ht="15">
      <c r="B25" s="493"/>
      <c r="C25" s="458"/>
      <c r="D25" s="468"/>
      <c r="E25" s="471"/>
      <c r="F25" s="471"/>
      <c r="G25" s="471"/>
      <c r="H25" s="472"/>
      <c r="I25" s="495"/>
      <c r="J25" s="460"/>
      <c r="K25" s="494"/>
    </row>
    <row r="26" spans="2:11" ht="15">
      <c r="B26" s="493"/>
      <c r="C26" s="458"/>
      <c r="D26" s="468" t="s">
        <v>879</v>
      </c>
      <c r="E26" s="891" t="s">
        <v>880</v>
      </c>
      <c r="F26" s="891"/>
      <c r="G26" s="892"/>
      <c r="H26" s="469">
        <v>6.0000000000000001E-3</v>
      </c>
      <c r="I26" s="495"/>
      <c r="J26" s="460"/>
      <c r="K26" s="494"/>
    </row>
    <row r="27" spans="2:11" ht="15">
      <c r="B27" s="493"/>
      <c r="C27" s="458"/>
      <c r="D27" s="468"/>
      <c r="E27" s="473"/>
      <c r="F27" s="473"/>
      <c r="G27" s="461"/>
      <c r="H27" s="472"/>
      <c r="I27" s="495"/>
      <c r="J27" s="460"/>
      <c r="K27" s="494"/>
    </row>
    <row r="28" spans="2:11" ht="15">
      <c r="B28" s="493"/>
      <c r="C28" s="458"/>
      <c r="D28" s="468" t="s">
        <v>881</v>
      </c>
      <c r="E28" s="891" t="s">
        <v>882</v>
      </c>
      <c r="F28" s="891"/>
      <c r="G28" s="892"/>
      <c r="H28" s="469">
        <f>G29+G30</f>
        <v>0.02</v>
      </c>
      <c r="I28" s="495"/>
      <c r="J28" s="460"/>
      <c r="K28" s="494"/>
    </row>
    <row r="29" spans="2:11" ht="15">
      <c r="B29" s="493"/>
      <c r="C29" s="458"/>
      <c r="D29" s="489" t="s">
        <v>883</v>
      </c>
      <c r="E29" s="461"/>
      <c r="F29" s="489" t="s">
        <v>884</v>
      </c>
      <c r="G29" s="474">
        <v>1.4999999999999999E-2</v>
      </c>
      <c r="H29" s="472"/>
      <c r="I29" s="495"/>
      <c r="J29" s="460"/>
      <c r="K29" s="494"/>
    </row>
    <row r="30" spans="2:11" ht="15">
      <c r="B30" s="493"/>
      <c r="C30" s="458"/>
      <c r="D30" s="489" t="s">
        <v>885</v>
      </c>
      <c r="E30" s="461"/>
      <c r="F30" s="489" t="s">
        <v>886</v>
      </c>
      <c r="G30" s="474">
        <v>5.0000000000000001E-3</v>
      </c>
      <c r="H30" s="472"/>
      <c r="I30" s="495"/>
      <c r="J30" s="460"/>
      <c r="K30" s="494"/>
    </row>
    <row r="31" spans="2:11" ht="15">
      <c r="B31" s="493"/>
      <c r="C31" s="458"/>
      <c r="D31" s="468"/>
      <c r="E31" s="471"/>
      <c r="F31" s="471"/>
      <c r="G31" s="475"/>
      <c r="H31" s="472"/>
      <c r="I31" s="495"/>
      <c r="J31" s="460"/>
      <c r="K31" s="494"/>
    </row>
    <row r="32" spans="2:11" ht="15">
      <c r="B32" s="493"/>
      <c r="C32" s="458"/>
      <c r="D32" s="489" t="s">
        <v>887</v>
      </c>
      <c r="E32" s="891" t="s">
        <v>888</v>
      </c>
      <c r="F32" s="891"/>
      <c r="G32" s="892"/>
      <c r="H32" s="469">
        <v>0.06</v>
      </c>
      <c r="I32" s="495"/>
      <c r="J32" s="460"/>
      <c r="K32" s="494"/>
    </row>
    <row r="33" spans="2:12" ht="15">
      <c r="B33" s="493"/>
      <c r="C33" s="458"/>
      <c r="D33" s="489"/>
      <c r="E33" s="489"/>
      <c r="F33" s="489"/>
      <c r="G33" s="468"/>
      <c r="H33" s="472"/>
      <c r="I33" s="495"/>
      <c r="J33" s="460"/>
      <c r="K33" s="494"/>
    </row>
    <row r="34" spans="2:12" ht="15">
      <c r="B34" s="493"/>
      <c r="C34" s="458"/>
      <c r="D34" s="489" t="s">
        <v>320</v>
      </c>
      <c r="E34" s="891" t="s">
        <v>889</v>
      </c>
      <c r="F34" s="891"/>
      <c r="G34" s="892"/>
      <c r="H34" s="469">
        <f>SUM(G35:G37)</f>
        <v>7.6499999999999999E-2</v>
      </c>
      <c r="I34" s="495"/>
      <c r="J34" s="460"/>
      <c r="K34" s="494"/>
    </row>
    <row r="35" spans="2:12" ht="15">
      <c r="B35" s="493"/>
      <c r="C35" s="458"/>
      <c r="D35" s="468"/>
      <c r="E35" s="461"/>
      <c r="F35" s="489" t="s">
        <v>890</v>
      </c>
      <c r="G35" s="474">
        <v>6.4999999999999997E-3</v>
      </c>
      <c r="H35" s="476"/>
      <c r="I35" s="495"/>
      <c r="J35" s="460"/>
      <c r="K35" s="494"/>
    </row>
    <row r="36" spans="2:12" ht="15">
      <c r="B36" s="493"/>
      <c r="C36" s="458"/>
      <c r="D36" s="468"/>
      <c r="E36" s="461"/>
      <c r="F36" s="489" t="s">
        <v>891</v>
      </c>
      <c r="G36" s="474">
        <v>0.03</v>
      </c>
      <c r="H36" s="476"/>
      <c r="I36" s="495"/>
      <c r="J36" s="460"/>
      <c r="K36" s="494"/>
    </row>
    <row r="37" spans="2:12" ht="15.75">
      <c r="B37" s="493"/>
      <c r="C37" s="477"/>
      <c r="D37" s="468"/>
      <c r="E37" s="461"/>
      <c r="F37" s="489" t="s">
        <v>892</v>
      </c>
      <c r="G37" s="474">
        <v>0.04</v>
      </c>
      <c r="H37" s="468"/>
      <c r="I37" s="495"/>
      <c r="J37" s="460"/>
      <c r="K37" s="494"/>
    </row>
    <row r="38" spans="2:12" ht="15.75" thickBot="1">
      <c r="B38" s="493"/>
      <c r="C38" s="458"/>
      <c r="D38" s="468"/>
      <c r="E38" s="461"/>
      <c r="F38" s="461"/>
      <c r="G38" s="461"/>
      <c r="H38" s="476"/>
      <c r="I38" s="495"/>
      <c r="J38" s="460"/>
      <c r="K38" s="494"/>
    </row>
    <row r="39" spans="2:12" ht="54.75" customHeight="1" thickBot="1">
      <c r="B39" s="493"/>
      <c r="C39" s="458"/>
      <c r="D39" s="489"/>
      <c r="E39" s="893" t="s">
        <v>893</v>
      </c>
      <c r="F39" s="893"/>
      <c r="G39" s="894"/>
      <c r="H39" s="478">
        <f>(1+H22+H26+H24+H28+H32)/(1-H34)-1</f>
        <v>0.22839999999999999</v>
      </c>
      <c r="I39" s="495"/>
      <c r="J39" s="460"/>
      <c r="K39" s="494"/>
      <c r="L39" s="497"/>
    </row>
    <row r="40" spans="2:12" ht="15" customHeight="1">
      <c r="B40" s="493"/>
      <c r="C40" s="479"/>
      <c r="D40" s="480"/>
      <c r="E40" s="481"/>
      <c r="F40" s="481"/>
      <c r="G40" s="481"/>
      <c r="H40" s="482"/>
      <c r="I40" s="483"/>
      <c r="J40" s="484"/>
      <c r="K40" s="494"/>
    </row>
    <row r="41" spans="2:12">
      <c r="B41" s="498"/>
      <c r="K41" s="494"/>
    </row>
    <row r="42" spans="2:12" ht="13.5" thickBot="1">
      <c r="B42" s="895"/>
      <c r="C42" s="896"/>
      <c r="D42" s="896"/>
      <c r="E42" s="896"/>
      <c r="F42" s="896"/>
      <c r="G42" s="896"/>
      <c r="H42" s="896"/>
      <c r="I42" s="896"/>
      <c r="J42" s="896"/>
      <c r="K42" s="897"/>
    </row>
    <row r="44" spans="2:12" ht="13.5" thickBot="1"/>
    <row r="45" spans="2:12">
      <c r="B45" s="490"/>
      <c r="C45" s="491"/>
      <c r="D45" s="491"/>
      <c r="E45" s="491"/>
      <c r="F45" s="491"/>
      <c r="G45" s="491"/>
      <c r="H45" s="491"/>
      <c r="I45" s="491"/>
      <c r="J45" s="491"/>
      <c r="K45" s="492"/>
    </row>
    <row r="46" spans="2:12">
      <c r="B46" s="493"/>
      <c r="C46" s="898" t="s">
        <v>1613</v>
      </c>
      <c r="D46" s="899"/>
      <c r="E46" s="899"/>
      <c r="F46" s="899"/>
      <c r="G46" s="899"/>
      <c r="H46" s="899"/>
      <c r="I46" s="899"/>
      <c r="J46" s="900"/>
      <c r="K46" s="494"/>
    </row>
    <row r="47" spans="2:12">
      <c r="B47" s="493"/>
      <c r="C47" s="901"/>
      <c r="D47" s="902"/>
      <c r="E47" s="902"/>
      <c r="F47" s="902"/>
      <c r="G47" s="902"/>
      <c r="H47" s="902"/>
      <c r="I47" s="902"/>
      <c r="J47" s="457"/>
      <c r="K47" s="494"/>
    </row>
    <row r="48" spans="2:12">
      <c r="B48" s="493"/>
      <c r="C48" s="458"/>
      <c r="D48" s="459"/>
      <c r="E48" s="459"/>
      <c r="F48" s="459"/>
      <c r="G48" s="459"/>
      <c r="H48" s="459"/>
      <c r="I48" s="459"/>
      <c r="J48" s="460"/>
      <c r="K48" s="494"/>
    </row>
    <row r="49" spans="2:11" ht="15">
      <c r="B49" s="493"/>
      <c r="C49" s="458"/>
      <c r="D49" s="461"/>
      <c r="E49" s="462"/>
      <c r="F49" s="462"/>
      <c r="G49" s="462"/>
      <c r="H49" s="463"/>
      <c r="I49" s="459"/>
      <c r="J49" s="460"/>
      <c r="K49" s="494"/>
    </row>
    <row r="50" spans="2:11" ht="15">
      <c r="B50" s="493"/>
      <c r="C50" s="458"/>
      <c r="D50" s="461"/>
      <c r="E50" s="464" t="s">
        <v>874</v>
      </c>
      <c r="F50" s="465" t="s">
        <v>1610</v>
      </c>
      <c r="G50" s="462"/>
      <c r="H50" s="463"/>
      <c r="I50" s="459"/>
      <c r="J50" s="460"/>
      <c r="K50" s="494"/>
    </row>
    <row r="51" spans="2:11" ht="15">
      <c r="B51" s="493"/>
      <c r="C51" s="458"/>
      <c r="D51" s="461"/>
      <c r="E51" s="462"/>
      <c r="F51" s="466" t="s">
        <v>875</v>
      </c>
      <c r="G51" s="462"/>
      <c r="H51" s="463"/>
      <c r="I51" s="459"/>
      <c r="J51" s="460"/>
      <c r="K51" s="494"/>
    </row>
    <row r="52" spans="2:11" ht="15">
      <c r="B52" s="493"/>
      <c r="C52" s="458"/>
      <c r="D52" s="461"/>
      <c r="E52" s="462"/>
      <c r="F52" s="462"/>
      <c r="G52" s="462"/>
      <c r="H52" s="463"/>
      <c r="I52" s="459"/>
      <c r="J52" s="460"/>
      <c r="K52" s="494"/>
    </row>
    <row r="53" spans="2:11" ht="15">
      <c r="B53" s="493"/>
      <c r="C53" s="458"/>
      <c r="D53" s="463"/>
      <c r="E53" s="463"/>
      <c r="F53" s="463"/>
      <c r="G53" s="463"/>
      <c r="H53" s="463"/>
      <c r="I53" s="459"/>
      <c r="J53" s="460"/>
      <c r="K53" s="494"/>
    </row>
    <row r="54" spans="2:11" ht="15">
      <c r="B54" s="493"/>
      <c r="C54" s="467"/>
      <c r="D54" s="489" t="s">
        <v>876</v>
      </c>
      <c r="E54" s="461"/>
      <c r="F54" s="461"/>
      <c r="G54" s="461"/>
      <c r="H54" s="461"/>
      <c r="I54" s="495"/>
      <c r="J54" s="460"/>
      <c r="K54" s="494"/>
    </row>
    <row r="55" spans="2:11" ht="15">
      <c r="B55" s="493"/>
      <c r="C55" s="458"/>
      <c r="D55" s="461"/>
      <c r="E55" s="461"/>
      <c r="F55" s="461"/>
      <c r="G55" s="461"/>
      <c r="H55" s="461"/>
      <c r="I55" s="495"/>
      <c r="J55" s="460"/>
      <c r="K55" s="494"/>
    </row>
    <row r="56" spans="2:11" ht="15">
      <c r="B56" s="493"/>
      <c r="C56" s="467"/>
      <c r="D56" s="468" t="s">
        <v>877</v>
      </c>
      <c r="E56" s="891" t="s">
        <v>878</v>
      </c>
      <c r="F56" s="891"/>
      <c r="G56" s="892"/>
      <c r="H56" s="469">
        <v>3.2199999999999999E-2</v>
      </c>
      <c r="I56" s="496"/>
      <c r="J56" s="470"/>
      <c r="K56" s="494"/>
    </row>
    <row r="57" spans="2:11" ht="15">
      <c r="B57" s="493"/>
      <c r="C57" s="467"/>
      <c r="D57" s="468"/>
      <c r="E57" s="489"/>
      <c r="F57" s="489"/>
      <c r="G57" s="489"/>
      <c r="H57" s="472"/>
      <c r="I57" s="496"/>
      <c r="J57" s="470"/>
      <c r="K57" s="494"/>
    </row>
    <row r="58" spans="2:11" ht="15">
      <c r="B58" s="493"/>
      <c r="C58" s="467"/>
      <c r="D58" s="468" t="s">
        <v>1608</v>
      </c>
      <c r="E58" s="891" t="s">
        <v>1609</v>
      </c>
      <c r="F58" s="891"/>
      <c r="G58" s="892"/>
      <c r="H58" s="469">
        <v>0</v>
      </c>
      <c r="I58" s="496"/>
      <c r="J58" s="470"/>
      <c r="K58" s="494"/>
    </row>
    <row r="59" spans="2:11" ht="15">
      <c r="B59" s="493"/>
      <c r="C59" s="458"/>
      <c r="D59" s="468"/>
      <c r="E59" s="471"/>
      <c r="F59" s="471"/>
      <c r="G59" s="471"/>
      <c r="H59" s="472"/>
      <c r="I59" s="495"/>
      <c r="J59" s="460"/>
      <c r="K59" s="494"/>
    </row>
    <row r="60" spans="2:11" ht="15">
      <c r="B60" s="493"/>
      <c r="C60" s="458"/>
      <c r="D60" s="468" t="s">
        <v>879</v>
      </c>
      <c r="E60" s="891" t="s">
        <v>880</v>
      </c>
      <c r="F60" s="891"/>
      <c r="G60" s="892"/>
      <c r="H60" s="469">
        <v>6.0000000000000001E-3</v>
      </c>
      <c r="I60" s="495"/>
      <c r="J60" s="460"/>
      <c r="K60" s="494"/>
    </row>
    <row r="61" spans="2:11" ht="15">
      <c r="B61" s="493"/>
      <c r="C61" s="458"/>
      <c r="D61" s="468"/>
      <c r="E61" s="473"/>
      <c r="F61" s="473"/>
      <c r="G61" s="461"/>
      <c r="H61" s="472"/>
      <c r="I61" s="495"/>
      <c r="J61" s="460"/>
      <c r="K61" s="494"/>
    </row>
    <row r="62" spans="2:11" ht="15">
      <c r="B62" s="493"/>
      <c r="C62" s="458"/>
      <c r="D62" s="468" t="s">
        <v>881</v>
      </c>
      <c r="E62" s="891" t="s">
        <v>882</v>
      </c>
      <c r="F62" s="891"/>
      <c r="G62" s="892"/>
      <c r="H62" s="469">
        <f>G63+G64</f>
        <v>0.02</v>
      </c>
      <c r="I62" s="495"/>
      <c r="J62" s="460"/>
      <c r="K62" s="494"/>
    </row>
    <row r="63" spans="2:11" ht="15">
      <c r="B63" s="493"/>
      <c r="C63" s="458"/>
      <c r="D63" s="489" t="s">
        <v>883</v>
      </c>
      <c r="E63" s="461"/>
      <c r="F63" s="489" t="s">
        <v>884</v>
      </c>
      <c r="G63" s="474">
        <v>1.4999999999999999E-2</v>
      </c>
      <c r="H63" s="472"/>
      <c r="I63" s="495"/>
      <c r="J63" s="460"/>
      <c r="K63" s="494"/>
    </row>
    <row r="64" spans="2:11" ht="15">
      <c r="B64" s="493"/>
      <c r="C64" s="458"/>
      <c r="D64" s="489" t="s">
        <v>885</v>
      </c>
      <c r="E64" s="461"/>
      <c r="F64" s="489" t="s">
        <v>886</v>
      </c>
      <c r="G64" s="474">
        <v>5.0000000000000001E-3</v>
      </c>
      <c r="H64" s="472"/>
      <c r="I64" s="495"/>
      <c r="J64" s="460"/>
      <c r="K64" s="494"/>
    </row>
    <row r="65" spans="2:11" ht="15">
      <c r="B65" s="493"/>
      <c r="C65" s="458"/>
      <c r="D65" s="468"/>
      <c r="E65" s="471"/>
      <c r="F65" s="471"/>
      <c r="G65" s="475"/>
      <c r="H65" s="472"/>
      <c r="I65" s="495"/>
      <c r="J65" s="460"/>
      <c r="K65" s="494"/>
    </row>
    <row r="66" spans="2:11" ht="15">
      <c r="B66" s="493"/>
      <c r="C66" s="458"/>
      <c r="D66" s="489" t="s">
        <v>887</v>
      </c>
      <c r="E66" s="891" t="s">
        <v>888</v>
      </c>
      <c r="F66" s="891"/>
      <c r="G66" s="892"/>
      <c r="H66" s="469">
        <v>0.05</v>
      </c>
      <c r="I66" s="495"/>
      <c r="J66" s="460"/>
      <c r="K66" s="494"/>
    </row>
    <row r="67" spans="2:11" ht="15">
      <c r="B67" s="493"/>
      <c r="C67" s="458"/>
      <c r="D67" s="489"/>
      <c r="E67" s="489"/>
      <c r="F67" s="489"/>
      <c r="G67" s="468"/>
      <c r="H67" s="472"/>
      <c r="I67" s="495"/>
      <c r="J67" s="460"/>
      <c r="K67" s="494"/>
    </row>
    <row r="68" spans="2:11" ht="15">
      <c r="B68" s="493"/>
      <c r="C68" s="458"/>
      <c r="D68" s="489" t="s">
        <v>320</v>
      </c>
      <c r="E68" s="891" t="s">
        <v>889</v>
      </c>
      <c r="F68" s="891"/>
      <c r="G68" s="892"/>
      <c r="H68" s="469">
        <f>SUM(G69:G71)</f>
        <v>3.6499999999999998E-2</v>
      </c>
      <c r="I68" s="495"/>
      <c r="J68" s="460"/>
      <c r="K68" s="494"/>
    </row>
    <row r="69" spans="2:11" ht="15">
      <c r="B69" s="493"/>
      <c r="C69" s="458"/>
      <c r="D69" s="468"/>
      <c r="E69" s="461"/>
      <c r="F69" s="489" t="s">
        <v>890</v>
      </c>
      <c r="G69" s="474">
        <v>6.4999999999999997E-3</v>
      </c>
      <c r="H69" s="476"/>
      <c r="I69" s="495"/>
      <c r="J69" s="460"/>
      <c r="K69" s="494"/>
    </row>
    <row r="70" spans="2:11" ht="15">
      <c r="B70" s="493"/>
      <c r="C70" s="458"/>
      <c r="D70" s="468"/>
      <c r="E70" s="461"/>
      <c r="F70" s="489" t="s">
        <v>891</v>
      </c>
      <c r="G70" s="474">
        <v>0.03</v>
      </c>
      <c r="H70" s="476"/>
      <c r="I70" s="495"/>
      <c r="J70" s="460"/>
      <c r="K70" s="494"/>
    </row>
    <row r="71" spans="2:11" ht="15.75">
      <c r="B71" s="493"/>
      <c r="C71" s="477"/>
      <c r="D71" s="468"/>
      <c r="E71" s="461"/>
      <c r="F71" s="489" t="s">
        <v>892</v>
      </c>
      <c r="G71" s="474">
        <v>0</v>
      </c>
      <c r="H71" s="468"/>
      <c r="I71" s="495"/>
      <c r="J71" s="460"/>
      <c r="K71" s="494"/>
    </row>
    <row r="72" spans="2:11" ht="15.75" thickBot="1">
      <c r="B72" s="493"/>
      <c r="C72" s="458"/>
      <c r="D72" s="468"/>
      <c r="E72" s="461"/>
      <c r="F72" s="461"/>
      <c r="G72" s="461"/>
      <c r="H72" s="476"/>
      <c r="I72" s="495"/>
      <c r="J72" s="460"/>
      <c r="K72" s="494"/>
    </row>
    <row r="73" spans="2:11" ht="15.75" thickBot="1">
      <c r="B73" s="493"/>
      <c r="C73" s="458"/>
      <c r="D73" s="489"/>
      <c r="E73" s="893" t="s">
        <v>893</v>
      </c>
      <c r="F73" s="893"/>
      <c r="G73" s="894"/>
      <c r="H73" s="478">
        <f>(1+H56+H60+H58+H62+H66)/(1-H68)-1</f>
        <v>0.1502</v>
      </c>
      <c r="I73" s="495"/>
      <c r="J73" s="460"/>
      <c r="K73" s="494"/>
    </row>
    <row r="74" spans="2:11">
      <c r="B74" s="493"/>
      <c r="C74" s="479"/>
      <c r="D74" s="480"/>
      <c r="E74" s="481"/>
      <c r="F74" s="481"/>
      <c r="G74" s="481"/>
      <c r="H74" s="482"/>
      <c r="I74" s="483"/>
      <c r="J74" s="484"/>
      <c r="K74" s="494"/>
    </row>
    <row r="75" spans="2:11">
      <c r="B75" s="498"/>
      <c r="K75" s="494"/>
    </row>
    <row r="76" spans="2:11" ht="13.5" thickBot="1">
      <c r="B76" s="895"/>
      <c r="C76" s="896"/>
      <c r="D76" s="896"/>
      <c r="E76" s="896"/>
      <c r="F76" s="896"/>
      <c r="G76" s="896"/>
      <c r="H76" s="896"/>
      <c r="I76" s="896"/>
      <c r="J76" s="896"/>
      <c r="K76" s="897"/>
    </row>
  </sheetData>
  <sheetProtection selectLockedCells="1" selectUnlockedCells="1"/>
  <mergeCells count="26">
    <mergeCell ref="E34:G34"/>
    <mergeCell ref="E39:G39"/>
    <mergeCell ref="B42:K42"/>
    <mergeCell ref="T12:AB13"/>
    <mergeCell ref="C13:I13"/>
    <mergeCell ref="E22:G22"/>
    <mergeCell ref="E26:G26"/>
    <mergeCell ref="E28:G28"/>
    <mergeCell ref="E32:G32"/>
    <mergeCell ref="C12:J12"/>
    <mergeCell ref="E24:G24"/>
    <mergeCell ref="B3:G5"/>
    <mergeCell ref="B6:C6"/>
    <mergeCell ref="D6:K6"/>
    <mergeCell ref="B7:C8"/>
    <mergeCell ref="D7:K8"/>
    <mergeCell ref="C46:J46"/>
    <mergeCell ref="C47:I47"/>
    <mergeCell ref="E56:G56"/>
    <mergeCell ref="E58:G58"/>
    <mergeCell ref="E60:G60"/>
    <mergeCell ref="E62:G62"/>
    <mergeCell ref="E66:G66"/>
    <mergeCell ref="E68:G68"/>
    <mergeCell ref="E73:G73"/>
    <mergeCell ref="B76:K76"/>
  </mergeCells>
  <pageMargins left="0.59055118110236227" right="0.39370078740157483" top="0.59055118110236227" bottom="0.59055118110236227" header="0" footer="0.31496062992125984"/>
  <pageSetup paperSize="9" scale="64" fitToHeight="0" orientation="portrait" r:id="rId1"/>
  <headerFooter>
    <oddFooter>&amp;R&amp;10&amp;K03+000&amp;P/&amp;N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5F932-10C9-4057-B1E7-D41B883235E8}">
  <sheetPr codeName="Planilha17">
    <tabColor rgb="FF92D050"/>
    <pageSetUpPr fitToPage="1"/>
  </sheetPr>
  <dimension ref="A1:Q73"/>
  <sheetViews>
    <sheetView topLeftCell="A16" workbookViewId="0"/>
  </sheetViews>
  <sheetFormatPr defaultColWidth="9.140625" defaultRowHeight="12.75"/>
  <cols>
    <col min="1" max="1" width="10.28515625" style="24" bestFit="1" customWidth="1"/>
    <col min="2" max="2" width="52.140625" style="24" bestFit="1" customWidth="1"/>
    <col min="3" max="3" width="12.7109375" style="687" bestFit="1" customWidth="1"/>
    <col min="4" max="5" width="13.140625" style="24" bestFit="1" customWidth="1"/>
    <col min="6" max="6" width="11" style="24" bestFit="1" customWidth="1"/>
    <col min="7" max="7" width="38.85546875" style="24" bestFit="1" customWidth="1"/>
    <col min="8" max="8" width="14.140625" style="24" bestFit="1" customWidth="1"/>
    <col min="9" max="9" width="15.7109375" style="24" bestFit="1" customWidth="1"/>
    <col min="10" max="10" width="6.28515625" style="24" customWidth="1"/>
    <col min="11" max="11" width="5.42578125" style="24" bestFit="1" customWidth="1"/>
    <col min="12" max="12" width="3" style="24" customWidth="1"/>
    <col min="13" max="13" width="1.85546875" style="24" customWidth="1"/>
    <col min="14" max="14" width="6" style="24" customWidth="1"/>
    <col min="15" max="15" width="9.5703125" style="24" bestFit="1" customWidth="1"/>
    <col min="16" max="16384" width="9.140625" style="24"/>
  </cols>
  <sheetData>
    <row r="1" spans="1:17" ht="23.25" thickBot="1">
      <c r="A1" s="655" t="s">
        <v>71</v>
      </c>
      <c r="B1" s="656"/>
      <c r="C1" s="656"/>
      <c r="D1" s="656"/>
      <c r="E1" s="656"/>
      <c r="F1" s="656"/>
      <c r="G1" s="656"/>
      <c r="H1" s="656"/>
      <c r="I1" s="657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658" t="s">
        <v>73</v>
      </c>
      <c r="B2" s="659"/>
      <c r="C2" s="659"/>
      <c r="D2" s="659"/>
      <c r="E2" s="659" t="s">
        <v>116</v>
      </c>
      <c r="G2" s="660"/>
      <c r="H2" s="659"/>
      <c r="I2" s="661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662" t="s">
        <v>74</v>
      </c>
      <c r="B3" s="660"/>
      <c r="C3" s="660"/>
      <c r="D3" s="663">
        <v>44652</v>
      </c>
      <c r="E3" s="660"/>
      <c r="G3" s="664" t="s">
        <v>76</v>
      </c>
      <c r="H3" s="665">
        <v>93.19</v>
      </c>
      <c r="I3" s="666" t="s">
        <v>146</v>
      </c>
      <c r="J3" s="32"/>
      <c r="K3" s="32"/>
      <c r="L3" s="32"/>
      <c r="M3" s="32"/>
      <c r="N3" s="32"/>
      <c r="O3" s="32"/>
      <c r="P3" s="32"/>
      <c r="Q3" s="32"/>
    </row>
    <row r="4" spans="1:17" ht="32.25" customHeight="1" thickBot="1">
      <c r="A4" s="53">
        <v>2003947</v>
      </c>
      <c r="B4" s="1028" t="s">
        <v>1449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59" t="s">
        <v>80</v>
      </c>
      <c r="E5" s="1059"/>
      <c r="F5" s="1059" t="s">
        <v>81</v>
      </c>
      <c r="G5" s="1059"/>
      <c r="H5" s="124"/>
      <c r="I5" s="653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00" t="s">
        <v>83</v>
      </c>
      <c r="E6" s="300" t="s">
        <v>84</v>
      </c>
      <c r="F6" s="300" t="s">
        <v>85</v>
      </c>
      <c r="G6" s="300" t="s">
        <v>86</v>
      </c>
      <c r="H6" s="300"/>
      <c r="I6" s="651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4.25">
      <c r="A7" s="101" t="s">
        <v>1073</v>
      </c>
      <c r="B7" s="115" t="s">
        <v>1448</v>
      </c>
      <c r="C7" s="88">
        <v>1</v>
      </c>
      <c r="D7" s="87">
        <v>1</v>
      </c>
      <c r="E7" s="87">
        <v>0</v>
      </c>
      <c r="F7" s="134">
        <v>38.252099999999999</v>
      </c>
      <c r="G7" s="136">
        <v>26.1127</v>
      </c>
      <c r="H7" s="318"/>
      <c r="I7" s="91">
        <v>38.252099999999999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85"/>
      <c r="B8" s="84"/>
      <c r="C8" s="84"/>
      <c r="D8" s="84"/>
      <c r="E8" s="87"/>
      <c r="F8" s="84"/>
      <c r="G8" s="271" t="s">
        <v>88</v>
      </c>
      <c r="H8" s="318"/>
      <c r="I8" s="91">
        <f>SUM(I7:I7)</f>
        <v>38.252099999999999</v>
      </c>
      <c r="J8" s="32"/>
      <c r="K8" s="32"/>
      <c r="L8" s="32"/>
      <c r="M8" s="32"/>
      <c r="N8" s="32"/>
      <c r="O8" s="32"/>
      <c r="P8" s="32"/>
      <c r="Q8" s="32"/>
    </row>
    <row r="9" spans="1:17" ht="15.75" thickBot="1">
      <c r="A9" s="667" t="s">
        <v>89</v>
      </c>
      <c r="B9" s="668"/>
      <c r="C9" s="652" t="s">
        <v>79</v>
      </c>
      <c r="D9" s="652" t="s">
        <v>90</v>
      </c>
      <c r="E9" s="1059" t="s">
        <v>81</v>
      </c>
      <c r="F9" s="1065"/>
      <c r="G9" s="1066" t="s">
        <v>91</v>
      </c>
      <c r="H9" s="1066"/>
      <c r="I9" s="1067"/>
      <c r="J9" s="32"/>
      <c r="K9" s="32"/>
      <c r="L9" s="32"/>
      <c r="M9" s="32"/>
      <c r="N9" s="32"/>
      <c r="O9" s="32"/>
      <c r="P9" s="32"/>
      <c r="Q9" s="32"/>
    </row>
    <row r="10" spans="1:17" ht="14.25">
      <c r="A10" s="85" t="s">
        <v>152</v>
      </c>
      <c r="B10" s="84" t="s">
        <v>153</v>
      </c>
      <c r="C10" s="345">
        <v>1</v>
      </c>
      <c r="D10" s="90" t="s">
        <v>92</v>
      </c>
      <c r="E10" s="1068">
        <v>23.212199999999999</v>
      </c>
      <c r="F10" s="1068"/>
      <c r="G10" s="318"/>
      <c r="H10" s="318"/>
      <c r="I10" s="91">
        <f>C10*E10</f>
        <v>23.212199999999999</v>
      </c>
      <c r="J10" s="32"/>
      <c r="K10" s="32"/>
      <c r="L10" s="32"/>
      <c r="M10" s="32"/>
      <c r="N10" s="32"/>
      <c r="O10" s="32"/>
      <c r="P10" s="32"/>
      <c r="Q10" s="32"/>
    </row>
    <row r="11" spans="1:17" ht="14.25">
      <c r="A11" s="85" t="s">
        <v>127</v>
      </c>
      <c r="B11" s="84" t="s">
        <v>128</v>
      </c>
      <c r="C11" s="345">
        <v>2</v>
      </c>
      <c r="D11" s="90" t="s">
        <v>92</v>
      </c>
      <c r="E11" s="1068">
        <v>18.146100000000001</v>
      </c>
      <c r="F11" s="1068"/>
      <c r="G11" s="318"/>
      <c r="H11" s="318"/>
      <c r="I11" s="91">
        <f>C11*E11</f>
        <v>36.292200000000001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85"/>
      <c r="B12" s="84"/>
      <c r="C12" s="1069" t="s">
        <v>93</v>
      </c>
      <c r="D12" s="1070"/>
      <c r="E12" s="1070"/>
      <c r="F12" s="1070"/>
      <c r="G12" s="1070"/>
      <c r="H12" s="1071">
        <f>I11+I10</f>
        <v>59.504399999999997</v>
      </c>
      <c r="I12" s="1072"/>
      <c r="J12" s="32"/>
      <c r="K12" s="32"/>
      <c r="L12" s="32"/>
      <c r="M12" s="32"/>
      <c r="N12" s="32"/>
      <c r="O12" s="32"/>
      <c r="P12" s="32"/>
      <c r="Q12" s="32"/>
    </row>
    <row r="13" spans="1:17" ht="24" customHeight="1" thickBot="1">
      <c r="A13" s="670"/>
      <c r="B13" s="671"/>
      <c r="C13" s="1063" t="s">
        <v>95</v>
      </c>
      <c r="D13" s="1064"/>
      <c r="E13" s="1064"/>
      <c r="F13" s="1064"/>
      <c r="G13" s="1064"/>
      <c r="H13" s="673"/>
      <c r="I13" s="139">
        <f>H12+I8</f>
        <v>97.756500000000003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85"/>
      <c r="B14" s="84"/>
      <c r="C14" s="1069" t="s">
        <v>96</v>
      </c>
      <c r="D14" s="1070"/>
      <c r="E14" s="1070"/>
      <c r="F14" s="1070"/>
      <c r="G14" s="1070"/>
      <c r="H14" s="318"/>
      <c r="I14" s="674">
        <v>1.0489999999999999</v>
      </c>
      <c r="J14" s="32"/>
      <c r="K14" s="32"/>
      <c r="L14" s="32"/>
      <c r="M14" s="32"/>
      <c r="N14" s="32"/>
      <c r="O14" s="32"/>
      <c r="P14" s="32"/>
      <c r="Q14" s="32"/>
    </row>
    <row r="15" spans="1:17" ht="15" customHeight="1">
      <c r="A15" s="85"/>
      <c r="B15" s="84"/>
      <c r="C15" s="318"/>
      <c r="D15" s="318"/>
      <c r="E15" s="318"/>
      <c r="F15" s="318"/>
      <c r="G15" s="271" t="s">
        <v>97</v>
      </c>
      <c r="H15" s="318"/>
      <c r="I15" s="91">
        <v>0</v>
      </c>
      <c r="J15" s="32"/>
      <c r="K15" s="32"/>
      <c r="L15" s="32"/>
      <c r="M15" s="32"/>
      <c r="N15" s="32"/>
      <c r="O15" s="32"/>
      <c r="P15" s="32"/>
      <c r="Q15" s="32"/>
    </row>
    <row r="16" spans="1:17" ht="15" customHeight="1" thickBot="1">
      <c r="A16" s="85"/>
      <c r="B16" s="84"/>
      <c r="C16" s="318"/>
      <c r="D16" s="318"/>
      <c r="E16" s="318"/>
      <c r="F16" s="318"/>
      <c r="G16" s="271" t="s">
        <v>98</v>
      </c>
      <c r="H16" s="318"/>
      <c r="I16" s="91" t="s">
        <v>94</v>
      </c>
      <c r="J16" s="32"/>
      <c r="K16" s="32"/>
      <c r="L16" s="32"/>
      <c r="M16" s="32"/>
      <c r="N16" s="32"/>
      <c r="O16" s="32"/>
      <c r="P16" s="32"/>
      <c r="Q16" s="32"/>
    </row>
    <row r="17" spans="1:17" ht="24" customHeight="1">
      <c r="A17" s="647" t="s">
        <v>99</v>
      </c>
      <c r="B17" s="648"/>
      <c r="C17" s="124" t="s">
        <v>79</v>
      </c>
      <c r="D17" s="124" t="s">
        <v>90</v>
      </c>
      <c r="E17" s="1073" t="s">
        <v>100</v>
      </c>
      <c r="F17" s="1073"/>
      <c r="G17" s="1073" t="s">
        <v>70</v>
      </c>
      <c r="H17" s="1073"/>
      <c r="I17" s="1074"/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670"/>
      <c r="B18" s="671"/>
      <c r="C18" s="1063" t="s">
        <v>101</v>
      </c>
      <c r="D18" s="1064"/>
      <c r="E18" s="1064"/>
      <c r="F18" s="1064"/>
      <c r="G18" s="1064"/>
      <c r="H18" s="671"/>
      <c r="I18" s="675">
        <v>0</v>
      </c>
      <c r="J18" s="32"/>
      <c r="K18" s="32"/>
      <c r="L18" s="32"/>
      <c r="M18" s="32"/>
      <c r="N18" s="32"/>
      <c r="O18" s="32"/>
      <c r="P18" s="32"/>
      <c r="Q18" s="32"/>
    </row>
    <row r="19" spans="1:17" ht="15" customHeight="1">
      <c r="A19" s="298" t="s">
        <v>102</v>
      </c>
      <c r="B19" s="273"/>
      <c r="C19" s="133" t="s">
        <v>79</v>
      </c>
      <c r="D19" s="133" t="s">
        <v>90</v>
      </c>
      <c r="E19" s="1069" t="s">
        <v>70</v>
      </c>
      <c r="F19" s="1069"/>
      <c r="G19" s="1069" t="s">
        <v>70</v>
      </c>
      <c r="H19" s="1069"/>
      <c r="I19" s="1075"/>
      <c r="J19" s="32"/>
      <c r="K19" s="32"/>
      <c r="L19" s="32"/>
      <c r="M19" s="32"/>
      <c r="N19" s="32"/>
      <c r="O19" s="32"/>
      <c r="P19" s="32"/>
      <c r="Q19" s="32"/>
    </row>
    <row r="20" spans="1:17" ht="42.75">
      <c r="A20" s="101">
        <v>1107928</v>
      </c>
      <c r="B20" s="115" t="s">
        <v>1450</v>
      </c>
      <c r="C20" s="134">
        <v>3.3399999999999999E-2</v>
      </c>
      <c r="D20" s="90" t="s">
        <v>1451</v>
      </c>
      <c r="E20" s="1076">
        <v>331.11</v>
      </c>
      <c r="F20" s="1076"/>
      <c r="G20" s="318"/>
      <c r="H20" s="318"/>
      <c r="I20" s="170">
        <f>E20*C20</f>
        <v>11.059100000000001</v>
      </c>
      <c r="J20" s="32"/>
      <c r="K20" s="32"/>
      <c r="L20" s="32"/>
      <c r="M20" s="32"/>
      <c r="N20" s="32"/>
      <c r="O20" s="32"/>
      <c r="P20" s="32"/>
      <c r="Q20" s="32"/>
    </row>
    <row r="21" spans="1:17" ht="42.75">
      <c r="A21" s="101">
        <v>2003842</v>
      </c>
      <c r="B21" s="115" t="s">
        <v>1452</v>
      </c>
      <c r="C21" s="134">
        <v>4.7300000000000002E-2</v>
      </c>
      <c r="D21" s="90" t="s">
        <v>205</v>
      </c>
      <c r="E21" s="1076">
        <v>53.89</v>
      </c>
      <c r="F21" s="1076"/>
      <c r="G21" s="318"/>
      <c r="H21" s="318"/>
      <c r="I21" s="170">
        <f t="shared" ref="I21:I22" si="0">E21*C21</f>
        <v>2.5489999999999999</v>
      </c>
      <c r="J21" s="32"/>
      <c r="K21" s="32"/>
      <c r="L21" s="32"/>
      <c r="M21" s="32"/>
      <c r="N21" s="32"/>
      <c r="O21" s="32"/>
      <c r="P21" s="32"/>
      <c r="Q21" s="32"/>
    </row>
    <row r="22" spans="1:17" ht="28.5">
      <c r="A22" s="101">
        <v>4805750</v>
      </c>
      <c r="B22" s="115" t="s">
        <v>1453</v>
      </c>
      <c r="C22" s="134">
        <v>1.7999999999999999E-2</v>
      </c>
      <c r="D22" s="90" t="s">
        <v>1451</v>
      </c>
      <c r="E22" s="1076">
        <v>37.15</v>
      </c>
      <c r="F22" s="1076"/>
      <c r="G22" s="318"/>
      <c r="H22" s="318"/>
      <c r="I22" s="170">
        <f t="shared" si="0"/>
        <v>0.66869999999999996</v>
      </c>
      <c r="J22" s="32"/>
      <c r="K22" s="32"/>
      <c r="L22" s="32"/>
      <c r="M22" s="32"/>
      <c r="N22" s="32"/>
      <c r="O22" s="32"/>
      <c r="P22" s="32"/>
      <c r="Q22" s="32"/>
    </row>
    <row r="23" spans="1:17" ht="24" customHeight="1" thickBot="1">
      <c r="A23" s="670"/>
      <c r="B23" s="671"/>
      <c r="C23" s="1063" t="s">
        <v>103</v>
      </c>
      <c r="D23" s="1063"/>
      <c r="E23" s="1063"/>
      <c r="F23" s="1063"/>
      <c r="G23" s="1063"/>
      <c r="H23" s="673"/>
      <c r="I23" s="676">
        <f>I20+I21+I22</f>
        <v>14.2768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 thickBot="1">
      <c r="A24" s="667"/>
      <c r="B24" s="668"/>
      <c r="C24" s="669"/>
      <c r="D24" s="669"/>
      <c r="E24" s="669"/>
      <c r="F24" s="669"/>
      <c r="G24" s="669" t="s">
        <v>104</v>
      </c>
      <c r="H24" s="669"/>
      <c r="I24" s="677">
        <f>I18+I14+I15+I23</f>
        <v>15.325799999999999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>
      <c r="A25" s="647" t="s">
        <v>105</v>
      </c>
      <c r="B25" s="648"/>
      <c r="C25" s="124" t="s">
        <v>106</v>
      </c>
      <c r="D25" s="124" t="s">
        <v>79</v>
      </c>
      <c r="E25" s="124" t="s">
        <v>90</v>
      </c>
      <c r="F25" s="1073" t="s">
        <v>70</v>
      </c>
      <c r="G25" s="1073"/>
      <c r="H25" s="1073" t="s">
        <v>70</v>
      </c>
      <c r="I25" s="1074"/>
      <c r="J25" s="32"/>
      <c r="K25" s="32"/>
      <c r="L25" s="32"/>
      <c r="M25" s="32"/>
      <c r="N25" s="32"/>
      <c r="O25" s="32"/>
      <c r="P25" s="32"/>
      <c r="Q25" s="32"/>
    </row>
    <row r="26" spans="1:17" ht="57">
      <c r="A26" s="101">
        <v>1107928</v>
      </c>
      <c r="B26" s="115" t="s">
        <v>1454</v>
      </c>
      <c r="C26" s="90">
        <v>5919533</v>
      </c>
      <c r="D26" s="88">
        <v>8.0159999999999995E-2</v>
      </c>
      <c r="E26" s="90" t="s">
        <v>57</v>
      </c>
      <c r="F26" s="318"/>
      <c r="G26" s="320">
        <v>61.57</v>
      </c>
      <c r="H26" s="318"/>
      <c r="I26" s="170">
        <f>G26*D26</f>
        <v>4.9355000000000002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649"/>
      <c r="B27" s="650"/>
      <c r="C27" s="1063" t="s">
        <v>107</v>
      </c>
      <c r="D27" s="1063"/>
      <c r="E27" s="1063"/>
      <c r="F27" s="1063"/>
      <c r="G27" s="1063"/>
      <c r="H27" s="672"/>
      <c r="I27" s="139">
        <f>I26</f>
        <v>4.9355000000000002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 thickBot="1">
      <c r="A28" s="1031" t="s">
        <v>108</v>
      </c>
      <c r="B28" s="1032"/>
      <c r="C28" s="1035" t="s">
        <v>79</v>
      </c>
      <c r="D28" s="1035" t="s">
        <v>90</v>
      </c>
      <c r="E28" s="1059" t="s">
        <v>109</v>
      </c>
      <c r="F28" s="1059"/>
      <c r="G28" s="1059"/>
      <c r="H28" s="124"/>
      <c r="I28" s="1060" t="s">
        <v>70</v>
      </c>
      <c r="J28" s="32"/>
      <c r="K28" s="32"/>
      <c r="L28" s="32"/>
      <c r="M28" s="32"/>
      <c r="N28" s="32"/>
      <c r="O28" s="32"/>
      <c r="P28" s="32"/>
      <c r="Q28" s="32"/>
    </row>
    <row r="29" spans="1:17" ht="24" customHeight="1">
      <c r="A29" s="1046"/>
      <c r="B29" s="1047"/>
      <c r="C29" s="1048"/>
      <c r="D29" s="1048"/>
      <c r="E29" s="133" t="s">
        <v>110</v>
      </c>
      <c r="F29" s="133" t="s">
        <v>111</v>
      </c>
      <c r="G29" s="133" t="s">
        <v>112</v>
      </c>
      <c r="H29" s="133"/>
      <c r="I29" s="1049"/>
      <c r="J29" s="32"/>
      <c r="K29" s="32"/>
      <c r="L29" s="32"/>
      <c r="M29" s="32"/>
      <c r="N29" s="32"/>
      <c r="O29" s="32"/>
      <c r="P29" s="32"/>
      <c r="Q29" s="32"/>
    </row>
    <row r="30" spans="1:17" ht="42.75">
      <c r="A30" s="101">
        <v>1107928</v>
      </c>
      <c r="B30" s="115" t="s">
        <v>1455</v>
      </c>
      <c r="C30" s="90">
        <v>8.0159999999999995E-2</v>
      </c>
      <c r="D30" s="90" t="s">
        <v>113</v>
      </c>
      <c r="E30" s="90"/>
      <c r="F30" s="90"/>
      <c r="G30" s="87">
        <v>52.56</v>
      </c>
      <c r="H30" s="90"/>
      <c r="I30" s="314">
        <f>G30*C30</f>
        <v>4.2132095999999999</v>
      </c>
      <c r="J30" s="32"/>
      <c r="K30" s="32"/>
      <c r="L30" s="32"/>
      <c r="M30" s="32"/>
      <c r="N30" s="32"/>
      <c r="O30" s="32"/>
      <c r="P30" s="32"/>
      <c r="Q30" s="32"/>
    </row>
    <row r="31" spans="1:17" ht="24" customHeight="1">
      <c r="A31" s="298"/>
      <c r="B31" s="273"/>
      <c r="C31" s="1069" t="s">
        <v>114</v>
      </c>
      <c r="D31" s="1069"/>
      <c r="E31" s="1069"/>
      <c r="F31" s="1069"/>
      <c r="G31" s="1069"/>
      <c r="H31" s="271"/>
      <c r="I31" s="316">
        <f>I30</f>
        <v>4.2131999999999996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298"/>
      <c r="B32" s="273"/>
      <c r="C32" s="271"/>
      <c r="D32" s="271"/>
      <c r="E32" s="1069" t="s">
        <v>115</v>
      </c>
      <c r="F32" s="1069"/>
      <c r="G32" s="1069"/>
      <c r="H32" s="273"/>
      <c r="I32" s="678">
        <f>I24+I31+I27</f>
        <v>24.47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298"/>
      <c r="B33" s="273"/>
      <c r="C33" s="271"/>
      <c r="D33" s="271"/>
      <c r="E33" s="271"/>
      <c r="F33" s="271"/>
      <c r="G33" s="271" t="s">
        <v>151</v>
      </c>
      <c r="H33" s="273"/>
      <c r="I33" s="679">
        <v>0.21079999999999999</v>
      </c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A34" s="680"/>
      <c r="B34" s="408"/>
      <c r="C34" s="408"/>
      <c r="D34" s="408"/>
      <c r="E34" s="408"/>
      <c r="F34" s="408"/>
      <c r="G34" s="271" t="s">
        <v>140</v>
      </c>
      <c r="H34" s="408"/>
      <c r="I34" s="681">
        <f>(I32*1.2108)</f>
        <v>29.63</v>
      </c>
      <c r="J34" s="32"/>
      <c r="K34" s="32"/>
      <c r="L34" s="32"/>
      <c r="M34" s="32"/>
      <c r="N34" s="32"/>
      <c r="O34" s="32"/>
      <c r="P34" s="32"/>
      <c r="Q34" s="32"/>
    </row>
    <row r="35" spans="1:17" ht="24" customHeight="1" thickBot="1">
      <c r="A35" s="682"/>
      <c r="B35" s="683"/>
      <c r="C35" s="81"/>
      <c r="D35" s="81"/>
      <c r="E35" s="81"/>
      <c r="F35" s="81"/>
      <c r="G35" s="81"/>
      <c r="H35" s="81"/>
      <c r="I35" s="82"/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293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32"/>
      <c r="O36" s="32"/>
      <c r="P36" s="32"/>
      <c r="Q36" s="32"/>
    </row>
    <row r="37" spans="1:17" ht="15" customHeight="1">
      <c r="A37" s="293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32"/>
      <c r="O37" s="32"/>
      <c r="P37" s="32"/>
      <c r="Q37" s="32"/>
    </row>
    <row r="38" spans="1:17" ht="15" customHeight="1">
      <c r="A38" s="293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32"/>
      <c r="O38" s="32"/>
      <c r="P38" s="32"/>
      <c r="Q38" s="32"/>
    </row>
    <row r="39" spans="1:17" ht="15" customHeight="1">
      <c r="A39" s="293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</row>
    <row r="40" spans="1:17" ht="15" customHeight="1">
      <c r="A40" s="293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</row>
    <row r="41" spans="1:17" ht="15" customHeight="1">
      <c r="A41" s="293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</row>
    <row r="42" spans="1:17" ht="15" customHeight="1">
      <c r="A42" s="293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</row>
    <row r="43" spans="1:17" ht="15" customHeight="1">
      <c r="A43" s="293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</row>
    <row r="44" spans="1:17" ht="15" customHeight="1">
      <c r="A44" s="293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</row>
    <row r="45" spans="1:17">
      <c r="B45" s="684"/>
      <c r="C45" s="685"/>
      <c r="F45" s="686"/>
      <c r="G45" s="684"/>
    </row>
    <row r="52" spans="2:6">
      <c r="B52" s="684"/>
      <c r="C52" s="685"/>
      <c r="F52" s="686"/>
    </row>
    <row r="59" spans="2:6">
      <c r="B59" s="684"/>
      <c r="C59" s="685"/>
      <c r="F59" s="686"/>
    </row>
    <row r="66" spans="2:6">
      <c r="B66" s="684"/>
      <c r="F66" s="686"/>
    </row>
    <row r="73" spans="2:6">
      <c r="F73" s="686"/>
    </row>
  </sheetData>
  <mergeCells count="33">
    <mergeCell ref="C31:G31"/>
    <mergeCell ref="E32:G32"/>
    <mergeCell ref="E20:F20"/>
    <mergeCell ref="C23:G23"/>
    <mergeCell ref="F25:G25"/>
    <mergeCell ref="E21:F21"/>
    <mergeCell ref="E22:F22"/>
    <mergeCell ref="H25:I25"/>
    <mergeCell ref="C27:G27"/>
    <mergeCell ref="A28:B29"/>
    <mergeCell ref="C28:C29"/>
    <mergeCell ref="D28:D29"/>
    <mergeCell ref="E28:G28"/>
    <mergeCell ref="I28:I29"/>
    <mergeCell ref="C14:G14"/>
    <mergeCell ref="E17:F17"/>
    <mergeCell ref="G17:I17"/>
    <mergeCell ref="C18:G18"/>
    <mergeCell ref="E19:F19"/>
    <mergeCell ref="G19:I19"/>
    <mergeCell ref="C13:G13"/>
    <mergeCell ref="B4:G4"/>
    <mergeCell ref="H4:I4"/>
    <mergeCell ref="A5:B6"/>
    <mergeCell ref="C5:C6"/>
    <mergeCell ref="D5:E5"/>
    <mergeCell ref="F5:G5"/>
    <mergeCell ref="E9:F9"/>
    <mergeCell ref="G9:I9"/>
    <mergeCell ref="E11:F11"/>
    <mergeCell ref="C12:G12"/>
    <mergeCell ref="H12:I12"/>
    <mergeCell ref="E10:F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2" fitToHeight="0" orientation="landscape" r:id="rId1"/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CEB2D-090C-4486-A407-9AE0C1753C95}">
  <sheetPr codeName="Planilha102">
    <tabColor rgb="FF92D050"/>
    <pageSetUpPr fitToPage="1"/>
  </sheetPr>
  <dimension ref="A1:Q67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1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 t="s">
        <v>966</v>
      </c>
      <c r="B4" s="1028" t="s">
        <v>651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</row>
    <row r="10" spans="1:15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98">
        <f>H9+I7</f>
        <v>0</v>
      </c>
      <c r="J10" s="32"/>
      <c r="K10" s="32"/>
      <c r="L10" s="32"/>
      <c r="M10" s="32"/>
      <c r="N10" s="32"/>
      <c r="O10" s="32"/>
    </row>
    <row r="11" spans="1:15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</row>
    <row r="12" spans="1:15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</row>
    <row r="13" spans="1:15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</row>
    <row r="14" spans="1:15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056" t="s">
        <v>101</v>
      </c>
      <c r="D15" s="1057"/>
      <c r="E15" s="1057"/>
      <c r="F15" s="1057"/>
      <c r="G15" s="1057"/>
      <c r="H15" s="40"/>
      <c r="I15" s="69">
        <v>0</v>
      </c>
      <c r="J15" s="32"/>
      <c r="K15" s="32"/>
      <c r="L15" s="32"/>
      <c r="M15" s="32"/>
      <c r="N15" s="32"/>
      <c r="O15" s="32"/>
    </row>
    <row r="16" spans="1:15" ht="15" customHeight="1">
      <c r="A16" s="73" t="s">
        <v>102</v>
      </c>
      <c r="B16" s="74"/>
      <c r="C16" s="268" t="s">
        <v>79</v>
      </c>
      <c r="D16" s="268" t="s">
        <v>90</v>
      </c>
      <c r="E16" s="1042" t="s">
        <v>70</v>
      </c>
      <c r="F16" s="1042"/>
      <c r="G16" s="1042" t="s">
        <v>70</v>
      </c>
      <c r="H16" s="1042"/>
      <c r="I16" s="1058"/>
      <c r="J16" s="32"/>
      <c r="K16" s="32"/>
      <c r="L16" s="32"/>
      <c r="M16" s="32"/>
      <c r="N16" s="32"/>
      <c r="O16" s="32"/>
    </row>
    <row r="17" spans="1:17" ht="28.5">
      <c r="A17" s="85">
        <v>1107892</v>
      </c>
      <c r="B17" s="83" t="s">
        <v>156</v>
      </c>
      <c r="C17" s="134">
        <v>6.75</v>
      </c>
      <c r="D17" s="90" t="s">
        <v>10</v>
      </c>
      <c r="E17" s="318"/>
      <c r="F17" s="289">
        <v>387.44</v>
      </c>
      <c r="G17" s="318"/>
      <c r="H17" s="131"/>
      <c r="I17" s="132">
        <f>F17*C17</f>
        <v>2615.2199999999998</v>
      </c>
      <c r="J17" s="32"/>
      <c r="K17" s="32"/>
      <c r="L17" s="32"/>
      <c r="M17" s="32"/>
      <c r="N17" s="32"/>
      <c r="O17" s="32"/>
    </row>
    <row r="18" spans="1:17" ht="28.5">
      <c r="A18" s="85">
        <v>4805751</v>
      </c>
      <c r="B18" s="83" t="s">
        <v>208</v>
      </c>
      <c r="C18" s="134">
        <v>15.75</v>
      </c>
      <c r="D18" s="90" t="s">
        <v>10</v>
      </c>
      <c r="E18" s="318"/>
      <c r="F18" s="289">
        <v>46.44</v>
      </c>
      <c r="G18" s="318"/>
      <c r="H18" s="131"/>
      <c r="I18" s="132">
        <f t="shared" ref="I18:I19" si="0">F18*C18</f>
        <v>731.43</v>
      </c>
      <c r="J18" s="32"/>
      <c r="K18" s="32"/>
      <c r="L18" s="32"/>
      <c r="M18" s="32"/>
      <c r="N18" s="32"/>
      <c r="O18" s="32"/>
    </row>
    <row r="19" spans="1:17" ht="42.75">
      <c r="A19" s="85">
        <v>3103302</v>
      </c>
      <c r="B19" s="83" t="s">
        <v>154</v>
      </c>
      <c r="C19" s="134">
        <v>21</v>
      </c>
      <c r="D19" s="90" t="s">
        <v>8</v>
      </c>
      <c r="E19" s="318"/>
      <c r="F19" s="289">
        <v>62.24</v>
      </c>
      <c r="G19" s="318"/>
      <c r="H19" s="131"/>
      <c r="I19" s="132">
        <f t="shared" si="0"/>
        <v>1307.04</v>
      </c>
      <c r="J19" s="32"/>
      <c r="K19" s="32"/>
      <c r="L19" s="32"/>
      <c r="M19" s="32"/>
      <c r="N19" s="32"/>
      <c r="O19" s="32"/>
    </row>
    <row r="20" spans="1:17" ht="24" customHeight="1" thickBot="1">
      <c r="A20" s="66"/>
      <c r="B20" s="40"/>
      <c r="C20" s="1056" t="s">
        <v>103</v>
      </c>
      <c r="D20" s="1057"/>
      <c r="E20" s="1057"/>
      <c r="F20" s="1057"/>
      <c r="G20" s="1057"/>
      <c r="H20" s="127"/>
      <c r="I20" s="105">
        <f>SUM(I17:I19)</f>
        <v>4653.6899999999996</v>
      </c>
      <c r="J20" s="32"/>
      <c r="K20" s="32"/>
      <c r="L20" s="32"/>
      <c r="M20" s="32"/>
      <c r="N20" s="32"/>
      <c r="O20" s="32"/>
    </row>
    <row r="21" spans="1:17" ht="15" customHeight="1" thickBot="1">
      <c r="A21" s="57"/>
      <c r="B21" s="130"/>
      <c r="C21" s="125"/>
      <c r="D21" s="125"/>
      <c r="E21" s="125"/>
      <c r="F21" s="125"/>
      <c r="G21" s="125" t="s">
        <v>104</v>
      </c>
      <c r="H21" s="125"/>
      <c r="I21" s="70">
        <f>I20+I15+I11</f>
        <v>4653.6899999999996</v>
      </c>
      <c r="J21" s="32"/>
      <c r="K21" s="32"/>
      <c r="L21" s="32"/>
      <c r="M21" s="32"/>
      <c r="N21" s="32"/>
      <c r="O21" s="32"/>
    </row>
    <row r="22" spans="1:17" ht="15" customHeight="1">
      <c r="A22" s="99" t="s">
        <v>105</v>
      </c>
      <c r="B22" s="100"/>
      <c r="C22" s="135" t="s">
        <v>106</v>
      </c>
      <c r="D22" s="135" t="s">
        <v>79</v>
      </c>
      <c r="E22" s="135" t="s">
        <v>90</v>
      </c>
      <c r="F22" s="1054" t="s">
        <v>70</v>
      </c>
      <c r="G22" s="1054"/>
      <c r="H22" s="1054" t="s">
        <v>70</v>
      </c>
      <c r="I22" s="1055"/>
      <c r="J22" s="32"/>
      <c r="K22" s="32"/>
      <c r="L22" s="32"/>
      <c r="M22" s="32"/>
      <c r="N22" s="32"/>
      <c r="O22" s="32"/>
    </row>
    <row r="23" spans="1:17" ht="15" customHeight="1" thickBot="1">
      <c r="A23" s="71"/>
      <c r="B23" s="41"/>
      <c r="C23" s="1056" t="s">
        <v>107</v>
      </c>
      <c r="D23" s="1056"/>
      <c r="E23" s="1056"/>
      <c r="F23" s="1056"/>
      <c r="G23" s="1056"/>
      <c r="H23" s="126"/>
      <c r="I23" s="72">
        <v>0</v>
      </c>
      <c r="J23" s="32"/>
      <c r="K23" s="32"/>
      <c r="L23" s="32"/>
      <c r="M23" s="32"/>
      <c r="N23" s="32"/>
      <c r="O23" s="32"/>
    </row>
    <row r="24" spans="1:17" ht="15" customHeight="1" thickBot="1">
      <c r="A24" s="1031" t="s">
        <v>108</v>
      </c>
      <c r="B24" s="1032"/>
      <c r="C24" s="1035" t="s">
        <v>79</v>
      </c>
      <c r="D24" s="1035" t="s">
        <v>90</v>
      </c>
      <c r="E24" s="1059" t="s">
        <v>109</v>
      </c>
      <c r="F24" s="1059"/>
      <c r="G24" s="1059"/>
      <c r="H24" s="124"/>
      <c r="I24" s="1060" t="s">
        <v>70</v>
      </c>
      <c r="J24" s="32"/>
      <c r="K24" s="32"/>
      <c r="L24" s="32"/>
      <c r="M24" s="32"/>
      <c r="N24" s="32"/>
      <c r="O24" s="32"/>
    </row>
    <row r="25" spans="1:17" ht="24" customHeight="1">
      <c r="A25" s="1046"/>
      <c r="B25" s="1047"/>
      <c r="C25" s="1048"/>
      <c r="D25" s="1048"/>
      <c r="E25" s="133" t="s">
        <v>110</v>
      </c>
      <c r="F25" s="133" t="s">
        <v>111</v>
      </c>
      <c r="G25" s="133" t="s">
        <v>112</v>
      </c>
      <c r="H25" s="133"/>
      <c r="I25" s="1049"/>
      <c r="J25" s="32"/>
      <c r="K25" s="32"/>
      <c r="L25" s="32"/>
      <c r="M25" s="32"/>
      <c r="N25" s="32"/>
      <c r="O25" s="32"/>
    </row>
    <row r="26" spans="1:17" s="24" customFormat="1" ht="15">
      <c r="A26" s="73"/>
      <c r="B26" s="74"/>
      <c r="C26" s="1042" t="s">
        <v>114</v>
      </c>
      <c r="D26" s="1042"/>
      <c r="E26" s="1042"/>
      <c r="F26" s="1042"/>
      <c r="G26" s="1042"/>
      <c r="H26" s="123"/>
      <c r="I26" s="112">
        <v>0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>
      <c r="A27" s="73"/>
      <c r="B27" s="74"/>
      <c r="C27" s="123"/>
      <c r="D27" s="123"/>
      <c r="E27" s="1042" t="s">
        <v>115</v>
      </c>
      <c r="F27" s="1042"/>
      <c r="G27" s="1042"/>
      <c r="H27" s="74"/>
      <c r="I27" s="117">
        <f>I21+I23+I26</f>
        <v>4653.6899999999996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73"/>
      <c r="B28" s="74"/>
      <c r="C28" s="123"/>
      <c r="D28" s="123"/>
      <c r="E28" s="123"/>
      <c r="F28" s="123"/>
      <c r="G28" s="123" t="s">
        <v>151</v>
      </c>
      <c r="H28" s="74"/>
      <c r="I28" s="138"/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A29" s="76"/>
      <c r="B29"/>
      <c r="C29"/>
      <c r="D29"/>
      <c r="E29"/>
      <c r="F29"/>
      <c r="G29" s="123" t="s">
        <v>140</v>
      </c>
      <c r="H29"/>
      <c r="I29" s="120">
        <f>I27</f>
        <v>4653.6899999999996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</row>
    <row r="31" spans="1:17" ht="15" customHeight="1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</row>
    <row r="32" spans="1:17" ht="15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25"/>
    </row>
    <row r="33" spans="2:15" ht="15" customHeight="1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</row>
    <row r="34" spans="2:15" ht="15" customHeight="1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</row>
    <row r="38" spans="2:15">
      <c r="O38" s="27"/>
    </row>
    <row r="39" spans="2:15">
      <c r="B39" s="28"/>
      <c r="C39" s="29"/>
      <c r="F39" s="30"/>
      <c r="G39" s="28"/>
    </row>
    <row r="46" spans="2:15">
      <c r="B46" s="28"/>
      <c r="C46" s="29"/>
      <c r="F46" s="30"/>
    </row>
    <row r="53" spans="2:6">
      <c r="B53" s="28"/>
      <c r="C53" s="29"/>
      <c r="F53" s="30"/>
    </row>
    <row r="60" spans="2:6">
      <c r="B60" s="28"/>
      <c r="F60" s="30"/>
    </row>
    <row r="67" spans="6:6">
      <c r="F67" s="30"/>
    </row>
  </sheetData>
  <mergeCells count="28">
    <mergeCell ref="B4:G4"/>
    <mergeCell ref="H4:I4"/>
    <mergeCell ref="A5:B6"/>
    <mergeCell ref="C5:C6"/>
    <mergeCell ref="D5:E5"/>
    <mergeCell ref="F5:G5"/>
    <mergeCell ref="C20:G20"/>
    <mergeCell ref="E8:F8"/>
    <mergeCell ref="G8:I8"/>
    <mergeCell ref="C9:G9"/>
    <mergeCell ref="H9:I9"/>
    <mergeCell ref="C10:G10"/>
    <mergeCell ref="C11:G11"/>
    <mergeCell ref="E14:F14"/>
    <mergeCell ref="G14:I14"/>
    <mergeCell ref="C15:G15"/>
    <mergeCell ref="E16:F16"/>
    <mergeCell ref="G16:I16"/>
    <mergeCell ref="A24:B25"/>
    <mergeCell ref="C24:C25"/>
    <mergeCell ref="D24:D25"/>
    <mergeCell ref="E24:G24"/>
    <mergeCell ref="I24:I25"/>
    <mergeCell ref="C26:G26"/>
    <mergeCell ref="E27:G27"/>
    <mergeCell ref="F22:G22"/>
    <mergeCell ref="H22:I22"/>
    <mergeCell ref="C23:G2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49257-02F2-4913-B21D-CFB37038F33C}">
  <sheetPr codeName="Planilha103">
    <tabColor rgb="FF92D050"/>
    <pageSetUpPr fitToPage="1"/>
  </sheetPr>
  <dimension ref="A1:Q67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1</v>
      </c>
      <c r="I3" s="52" t="s">
        <v>146</v>
      </c>
      <c r="J3" s="32"/>
      <c r="K3" s="32"/>
      <c r="L3" s="32"/>
      <c r="M3" s="32"/>
      <c r="N3" s="32"/>
      <c r="O3" s="32"/>
    </row>
    <row r="4" spans="1:15" ht="13.5" customHeight="1" thickBot="1">
      <c r="A4" s="53" t="s">
        <v>653</v>
      </c>
      <c r="B4" s="1028" t="s">
        <v>654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</row>
    <row r="10" spans="1:15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98">
        <f>H9+I7</f>
        <v>0</v>
      </c>
      <c r="J10" s="32"/>
      <c r="K10" s="32"/>
      <c r="L10" s="32"/>
      <c r="M10" s="32"/>
      <c r="N10" s="32"/>
      <c r="O10" s="32"/>
    </row>
    <row r="11" spans="1:15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f>I10</f>
        <v>0</v>
      </c>
      <c r="J11" s="32"/>
      <c r="K11" s="32"/>
      <c r="L11" s="32"/>
      <c r="M11" s="32"/>
      <c r="N11" s="32"/>
      <c r="O11" s="32"/>
    </row>
    <row r="12" spans="1:15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</row>
    <row r="13" spans="1:15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</row>
    <row r="14" spans="1:15" ht="24" customHeight="1" thickBot="1">
      <c r="A14" s="57" t="s">
        <v>99</v>
      </c>
      <c r="B14" s="130"/>
      <c r="C14" s="129" t="s">
        <v>79</v>
      </c>
      <c r="D14" s="129" t="s">
        <v>90</v>
      </c>
      <c r="E14" s="1039" t="s">
        <v>100</v>
      </c>
      <c r="F14" s="1039"/>
      <c r="G14" s="1039" t="s">
        <v>70</v>
      </c>
      <c r="H14" s="1039"/>
      <c r="I14" s="1040"/>
      <c r="J14" s="32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056" t="s">
        <v>101</v>
      </c>
      <c r="D15" s="1057"/>
      <c r="E15" s="1057"/>
      <c r="F15" s="1057"/>
      <c r="G15" s="1057"/>
      <c r="H15" s="40"/>
      <c r="I15" s="69">
        <v>0</v>
      </c>
      <c r="J15" s="32"/>
      <c r="K15" s="32"/>
      <c r="L15" s="32"/>
      <c r="M15" s="32"/>
      <c r="N15" s="32"/>
      <c r="O15" s="32"/>
    </row>
    <row r="16" spans="1:15" ht="15" customHeight="1">
      <c r="A16" s="73" t="s">
        <v>102</v>
      </c>
      <c r="B16" s="74"/>
      <c r="C16" s="268" t="s">
        <v>79</v>
      </c>
      <c r="D16" s="268" t="s">
        <v>90</v>
      </c>
      <c r="E16" s="1042" t="s">
        <v>70</v>
      </c>
      <c r="F16" s="1042"/>
      <c r="G16" s="1042" t="s">
        <v>70</v>
      </c>
      <c r="H16" s="1042"/>
      <c r="I16" s="1058"/>
      <c r="J16" s="32"/>
      <c r="K16" s="32"/>
      <c r="L16" s="32"/>
      <c r="M16" s="32"/>
      <c r="N16" s="32"/>
      <c r="O16" s="32"/>
    </row>
    <row r="17" spans="1:17" ht="28.5">
      <c r="A17" s="85">
        <v>407819</v>
      </c>
      <c r="B17" s="83" t="s">
        <v>424</v>
      </c>
      <c r="C17" s="134">
        <v>2.286</v>
      </c>
      <c r="D17" s="90" t="s">
        <v>205</v>
      </c>
      <c r="E17" s="318"/>
      <c r="F17" s="318">
        <v>16.78</v>
      </c>
      <c r="G17" s="318"/>
      <c r="H17" s="131"/>
      <c r="I17" s="132">
        <f>F17*C17</f>
        <v>38.359079999999999</v>
      </c>
      <c r="J17" s="32"/>
      <c r="K17" s="32"/>
      <c r="L17" s="32"/>
      <c r="M17" s="32"/>
      <c r="N17" s="32"/>
      <c r="O17" s="32"/>
    </row>
    <row r="18" spans="1:17" ht="28.5">
      <c r="A18" s="85">
        <v>1107895</v>
      </c>
      <c r="B18" s="83" t="s">
        <v>583</v>
      </c>
      <c r="C18" s="134">
        <v>0.48</v>
      </c>
      <c r="D18" s="90" t="s">
        <v>10</v>
      </c>
      <c r="E18" s="318"/>
      <c r="F18" s="318">
        <v>278.27</v>
      </c>
      <c r="G18" s="318"/>
      <c r="H18" s="131"/>
      <c r="I18" s="132">
        <f>F18*C18</f>
        <v>133.56960000000001</v>
      </c>
      <c r="J18" s="32"/>
      <c r="K18" s="32"/>
      <c r="L18" s="32"/>
      <c r="M18" s="32"/>
      <c r="N18" s="32"/>
      <c r="O18" s="32"/>
    </row>
    <row r="19" spans="1:17" ht="42.75">
      <c r="A19" s="85">
        <v>3103302</v>
      </c>
      <c r="B19" s="83" t="s">
        <v>154</v>
      </c>
      <c r="C19" s="134">
        <v>0.8</v>
      </c>
      <c r="D19" s="90" t="s">
        <v>8</v>
      </c>
      <c r="E19" s="318"/>
      <c r="F19" s="318">
        <v>62.24</v>
      </c>
      <c r="G19" s="318"/>
      <c r="H19" s="131"/>
      <c r="I19" s="132">
        <f t="shared" ref="I19" si="0">F19*C19</f>
        <v>49.792000000000002</v>
      </c>
      <c r="J19" s="32"/>
      <c r="K19" s="32"/>
      <c r="L19" s="32"/>
      <c r="M19" s="32"/>
      <c r="N19" s="32"/>
      <c r="O19" s="32"/>
    </row>
    <row r="20" spans="1:17" ht="24" customHeight="1" thickBot="1">
      <c r="A20" s="66"/>
      <c r="B20" s="40"/>
      <c r="C20" s="1056" t="s">
        <v>103</v>
      </c>
      <c r="D20" s="1057"/>
      <c r="E20" s="1057"/>
      <c r="F20" s="1057"/>
      <c r="G20" s="1057"/>
      <c r="H20" s="127"/>
      <c r="I20" s="105">
        <f>SUM(I17:I19)</f>
        <v>221.72069999999999</v>
      </c>
      <c r="J20" s="32"/>
      <c r="K20" s="32"/>
      <c r="L20" s="32"/>
      <c r="M20" s="32"/>
      <c r="N20" s="32"/>
      <c r="O20" s="32"/>
    </row>
    <row r="21" spans="1:17" ht="15" customHeight="1" thickBot="1">
      <c r="A21" s="57"/>
      <c r="B21" s="130"/>
      <c r="C21" s="125"/>
      <c r="D21" s="125"/>
      <c r="E21" s="125"/>
      <c r="F21" s="125"/>
      <c r="G21" s="125" t="s">
        <v>104</v>
      </c>
      <c r="H21" s="125"/>
      <c r="I21" s="70">
        <f>I20+I15+I11</f>
        <v>221.72069999999999</v>
      </c>
      <c r="J21" s="32"/>
      <c r="K21" s="32"/>
      <c r="L21" s="32"/>
      <c r="M21" s="32"/>
      <c r="N21" s="32"/>
      <c r="O21" s="32"/>
    </row>
    <row r="22" spans="1:17" ht="15" customHeight="1">
      <c r="A22" s="99" t="s">
        <v>105</v>
      </c>
      <c r="B22" s="100"/>
      <c r="C22" s="135" t="s">
        <v>106</v>
      </c>
      <c r="D22" s="135" t="s">
        <v>79</v>
      </c>
      <c r="E22" s="135" t="s">
        <v>90</v>
      </c>
      <c r="F22" s="1054" t="s">
        <v>70</v>
      </c>
      <c r="G22" s="1054"/>
      <c r="H22" s="1054" t="s">
        <v>70</v>
      </c>
      <c r="I22" s="1055"/>
      <c r="J22" s="32"/>
      <c r="K22" s="32"/>
      <c r="L22" s="32"/>
      <c r="M22" s="32"/>
      <c r="N22" s="32"/>
      <c r="O22" s="32"/>
    </row>
    <row r="23" spans="1:17" ht="15" customHeight="1" thickBot="1">
      <c r="A23" s="71"/>
      <c r="B23" s="41"/>
      <c r="C23" s="1056" t="s">
        <v>107</v>
      </c>
      <c r="D23" s="1056"/>
      <c r="E23" s="1056"/>
      <c r="F23" s="1056"/>
      <c r="G23" s="1056"/>
      <c r="H23" s="126"/>
      <c r="I23" s="72">
        <v>0</v>
      </c>
      <c r="J23" s="32"/>
      <c r="K23" s="32"/>
      <c r="L23" s="32"/>
      <c r="M23" s="32"/>
      <c r="N23" s="32"/>
      <c r="O23" s="32"/>
    </row>
    <row r="24" spans="1:17" ht="15" customHeight="1" thickBot="1">
      <c r="A24" s="1031" t="s">
        <v>108</v>
      </c>
      <c r="B24" s="1032"/>
      <c r="C24" s="1035" t="s">
        <v>79</v>
      </c>
      <c r="D24" s="1035" t="s">
        <v>90</v>
      </c>
      <c r="E24" s="1059" t="s">
        <v>109</v>
      </c>
      <c r="F24" s="1059"/>
      <c r="G24" s="1059"/>
      <c r="H24" s="124"/>
      <c r="I24" s="1060" t="s">
        <v>70</v>
      </c>
      <c r="J24" s="32"/>
      <c r="K24" s="32"/>
      <c r="L24" s="32"/>
      <c r="M24" s="32"/>
      <c r="N24" s="32"/>
      <c r="O24" s="32"/>
    </row>
    <row r="25" spans="1:17" ht="24" customHeight="1">
      <c r="A25" s="1046"/>
      <c r="B25" s="1047"/>
      <c r="C25" s="1048"/>
      <c r="D25" s="1048"/>
      <c r="E25" s="133" t="s">
        <v>110</v>
      </c>
      <c r="F25" s="133" t="s">
        <v>111</v>
      </c>
      <c r="G25" s="133" t="s">
        <v>112</v>
      </c>
      <c r="H25" s="133"/>
      <c r="I25" s="1049"/>
      <c r="J25" s="32"/>
      <c r="K25" s="32"/>
      <c r="L25" s="32"/>
      <c r="M25" s="32"/>
      <c r="N25" s="32"/>
      <c r="O25" s="32"/>
    </row>
    <row r="26" spans="1:17" s="24" customFormat="1" ht="15">
      <c r="A26" s="73"/>
      <c r="B26" s="74"/>
      <c r="C26" s="1042" t="s">
        <v>114</v>
      </c>
      <c r="D26" s="1042"/>
      <c r="E26" s="1042"/>
      <c r="F26" s="1042"/>
      <c r="G26" s="1042"/>
      <c r="H26" s="123"/>
      <c r="I26" s="112">
        <v>0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>
      <c r="A27" s="73"/>
      <c r="B27" s="74"/>
      <c r="C27" s="123"/>
      <c r="D27" s="123"/>
      <c r="E27" s="1042" t="s">
        <v>115</v>
      </c>
      <c r="F27" s="1042"/>
      <c r="G27" s="1042"/>
      <c r="H27" s="74"/>
      <c r="I27" s="117">
        <f>I21+I23+I26</f>
        <v>221.72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73"/>
      <c r="B28" s="74"/>
      <c r="C28" s="123"/>
      <c r="D28" s="123"/>
      <c r="E28" s="123"/>
      <c r="F28" s="123"/>
      <c r="G28" s="123" t="s">
        <v>151</v>
      </c>
      <c r="H28" s="74"/>
      <c r="I28" s="138"/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A29" s="76"/>
      <c r="B29"/>
      <c r="C29"/>
      <c r="D29"/>
      <c r="E29"/>
      <c r="F29"/>
      <c r="G29" s="123" t="s">
        <v>140</v>
      </c>
      <c r="H29"/>
      <c r="I29" s="120">
        <f>I27</f>
        <v>221.72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</row>
    <row r="31" spans="1:17" ht="15" customHeight="1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</row>
    <row r="32" spans="1:17" ht="15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25"/>
    </row>
    <row r="33" spans="2:15" ht="15" customHeight="1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</row>
    <row r="34" spans="2:15" ht="15" customHeight="1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</row>
    <row r="38" spans="2:15">
      <c r="O38" s="27"/>
    </row>
    <row r="39" spans="2:15">
      <c r="B39" s="28"/>
      <c r="C39" s="29"/>
      <c r="F39" s="30"/>
      <c r="G39" s="28"/>
    </row>
    <row r="46" spans="2:15">
      <c r="B46" s="28"/>
      <c r="C46" s="29"/>
      <c r="F46" s="30"/>
    </row>
    <row r="53" spans="2:6">
      <c r="B53" s="28"/>
      <c r="C53" s="29"/>
      <c r="F53" s="30"/>
    </row>
    <row r="60" spans="2:6">
      <c r="B60" s="28"/>
      <c r="F60" s="30"/>
    </row>
    <row r="67" spans="6:6">
      <c r="F67" s="30"/>
    </row>
  </sheetData>
  <mergeCells count="28">
    <mergeCell ref="B4:G4"/>
    <mergeCell ref="H4:I4"/>
    <mergeCell ref="A5:B6"/>
    <mergeCell ref="C5:C6"/>
    <mergeCell ref="D5:E5"/>
    <mergeCell ref="F5:G5"/>
    <mergeCell ref="C20:G20"/>
    <mergeCell ref="E8:F8"/>
    <mergeCell ref="G8:I8"/>
    <mergeCell ref="C9:G9"/>
    <mergeCell ref="H9:I9"/>
    <mergeCell ref="C10:G10"/>
    <mergeCell ref="C11:G11"/>
    <mergeCell ref="E14:F14"/>
    <mergeCell ref="G14:I14"/>
    <mergeCell ref="C15:G15"/>
    <mergeCell ref="E16:F16"/>
    <mergeCell ref="G16:I16"/>
    <mergeCell ref="A24:B25"/>
    <mergeCell ref="C24:C25"/>
    <mergeCell ref="D24:D25"/>
    <mergeCell ref="E24:G24"/>
    <mergeCell ref="I24:I25"/>
    <mergeCell ref="C26:G26"/>
    <mergeCell ref="E27:G27"/>
    <mergeCell ref="F22:G22"/>
    <mergeCell ref="H22:I22"/>
    <mergeCell ref="C23:G2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00EF1-E7EF-4A36-9881-6C6CC9962638}">
  <sheetPr codeName="Planilha104">
    <tabColor rgb="FF92D050"/>
    <pageSetUpPr fitToPage="1"/>
  </sheetPr>
  <dimension ref="A1:Q72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1</v>
      </c>
      <c r="I3" s="52" t="s">
        <v>146</v>
      </c>
      <c r="J3" s="32"/>
      <c r="K3" s="32"/>
      <c r="L3" s="32"/>
      <c r="M3" s="32"/>
      <c r="N3" s="32"/>
      <c r="O3" s="32"/>
    </row>
    <row r="4" spans="1:15" ht="13.5" customHeight="1" thickBot="1">
      <c r="A4" s="53" t="s">
        <v>657</v>
      </c>
      <c r="B4" s="1028" t="s">
        <v>658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4.25">
      <c r="A9" s="64" t="s">
        <v>127</v>
      </c>
      <c r="B9" s="65" t="s">
        <v>128</v>
      </c>
      <c r="C9" s="336">
        <v>1</v>
      </c>
      <c r="D9" s="110" t="s">
        <v>92</v>
      </c>
      <c r="E9" s="1062">
        <v>18.146100000000001</v>
      </c>
      <c r="F9" s="1062"/>
      <c r="G9" s="131"/>
      <c r="H9" s="131"/>
      <c r="I9" s="132">
        <f>E9*C9</f>
        <v>18.146100000000001</v>
      </c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I9</f>
        <v>18.146100000000001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H10+I7</f>
        <v>18.146100000000001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f>I11</f>
        <v>18.146100000000001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24" customHeight="1">
      <c r="A16" s="64" t="s">
        <v>596</v>
      </c>
      <c r="B16" s="65" t="s">
        <v>597</v>
      </c>
      <c r="C16" s="110">
        <v>5.74</v>
      </c>
      <c r="D16" s="110" t="s">
        <v>8</v>
      </c>
      <c r="E16" s="1062">
        <v>1.5611999999999999</v>
      </c>
      <c r="F16" s="1062"/>
      <c r="G16" s="131"/>
      <c r="H16" s="131"/>
      <c r="I16" s="132">
        <f>E16*C16</f>
        <v>8.9612879999999997</v>
      </c>
      <c r="J16" s="32"/>
      <c r="K16" s="32"/>
      <c r="L16" s="32"/>
      <c r="M16" s="32"/>
      <c r="N16" s="32"/>
      <c r="O16" s="32"/>
    </row>
    <row r="17" spans="1:17" ht="24" customHeight="1">
      <c r="A17" s="64" t="s">
        <v>600</v>
      </c>
      <c r="B17" s="65" t="s">
        <v>599</v>
      </c>
      <c r="C17" s="110">
        <v>6.74</v>
      </c>
      <c r="D17" s="110" t="s">
        <v>146</v>
      </c>
      <c r="E17" s="1052">
        <v>2.1288999999999998</v>
      </c>
      <c r="F17" s="1052"/>
      <c r="G17" s="131"/>
      <c r="H17" s="131"/>
      <c r="I17" s="132">
        <f>E17*C17</f>
        <v>14.348786</v>
      </c>
      <c r="J17" s="32"/>
      <c r="K17" s="32"/>
      <c r="L17" s="32"/>
      <c r="M17" s="32"/>
      <c r="N17" s="32"/>
      <c r="O17" s="32"/>
    </row>
    <row r="18" spans="1:17" ht="15" customHeight="1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69">
        <f>I17+I16</f>
        <v>23.310099999999998</v>
      </c>
      <c r="J18" s="32"/>
      <c r="K18" s="32"/>
      <c r="L18" s="32"/>
      <c r="M18" s="32"/>
      <c r="N18" s="32"/>
      <c r="O18" s="32"/>
    </row>
    <row r="19" spans="1:17" ht="15" customHeight="1">
      <c r="A19" s="73" t="s">
        <v>102</v>
      </c>
      <c r="B19" s="74"/>
      <c r="C19" s="268" t="s">
        <v>79</v>
      </c>
      <c r="D19" s="268" t="s">
        <v>90</v>
      </c>
      <c r="E19" s="1042" t="s">
        <v>70</v>
      </c>
      <c r="F19" s="1042"/>
      <c r="G19" s="1042" t="s">
        <v>70</v>
      </c>
      <c r="H19" s="1042"/>
      <c r="I19" s="1058"/>
      <c r="J19" s="32"/>
      <c r="K19" s="32"/>
      <c r="L19" s="32"/>
      <c r="M19" s="32"/>
      <c r="N19" s="32"/>
      <c r="O19" s="32"/>
    </row>
    <row r="20" spans="1:17" ht="28.5">
      <c r="A20" s="85">
        <v>408067</v>
      </c>
      <c r="B20" s="83" t="s">
        <v>598</v>
      </c>
      <c r="C20" s="134">
        <v>19.64</v>
      </c>
      <c r="D20" s="90" t="s">
        <v>205</v>
      </c>
      <c r="E20" s="318"/>
      <c r="F20" s="318">
        <v>15.56</v>
      </c>
      <c r="G20" s="318"/>
      <c r="H20" s="131"/>
      <c r="I20" s="132">
        <f>F20*C20</f>
        <v>305.59840000000003</v>
      </c>
      <c r="J20" s="32"/>
      <c r="K20" s="32"/>
      <c r="L20" s="32"/>
      <c r="M20" s="32"/>
      <c r="N20" s="32"/>
      <c r="O20" s="32"/>
    </row>
    <row r="21" spans="1:17" ht="28.5">
      <c r="A21" s="85">
        <v>1107895</v>
      </c>
      <c r="B21" s="83" t="s">
        <v>583</v>
      </c>
      <c r="C21" s="134">
        <v>0.6</v>
      </c>
      <c r="D21" s="90" t="s">
        <v>10</v>
      </c>
      <c r="E21" s="318"/>
      <c r="F21" s="318">
        <v>278.27</v>
      </c>
      <c r="G21" s="318"/>
      <c r="H21" s="131"/>
      <c r="I21" s="132">
        <f>F21*C21</f>
        <v>166.96199999999999</v>
      </c>
      <c r="J21" s="32"/>
      <c r="K21" s="32"/>
      <c r="L21" s="32"/>
      <c r="M21" s="32"/>
      <c r="N21" s="32"/>
      <c r="O21" s="32"/>
    </row>
    <row r="22" spans="1:17" ht="28.5">
      <c r="A22" s="85">
        <v>1106057</v>
      </c>
      <c r="B22" s="83" t="s">
        <v>150</v>
      </c>
      <c r="C22" s="134">
        <v>0.08</v>
      </c>
      <c r="D22" s="90" t="s">
        <v>10</v>
      </c>
      <c r="E22" s="318"/>
      <c r="F22" s="318">
        <v>372.33</v>
      </c>
      <c r="G22" s="318"/>
      <c r="H22" s="131"/>
      <c r="I22" s="132">
        <f>F22*C22</f>
        <v>29.7864</v>
      </c>
      <c r="J22" s="32"/>
      <c r="K22" s="32"/>
      <c r="L22" s="32"/>
      <c r="M22" s="32"/>
      <c r="N22" s="32"/>
      <c r="O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SUM(I20:I22)</f>
        <v>502.34679999999997</v>
      </c>
      <c r="J23" s="32"/>
      <c r="K23" s="32"/>
      <c r="L23" s="32"/>
      <c r="M23" s="32"/>
      <c r="N23" s="32"/>
      <c r="O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I23+I18+I12</f>
        <v>543.803</v>
      </c>
      <c r="J24" s="32"/>
      <c r="K24" s="32"/>
      <c r="L24" s="32"/>
      <c r="M24" s="32"/>
      <c r="N24" s="32"/>
      <c r="O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</row>
    <row r="26" spans="1:17" ht="30">
      <c r="A26" s="73" t="s">
        <v>600</v>
      </c>
      <c r="B26" s="317" t="s">
        <v>601</v>
      </c>
      <c r="C26" s="268">
        <v>5914655</v>
      </c>
      <c r="D26" s="268">
        <v>3.1900000000000001E-3</v>
      </c>
      <c r="E26" s="268" t="s">
        <v>57</v>
      </c>
      <c r="F26" s="123"/>
      <c r="G26" s="123">
        <v>31.25</v>
      </c>
      <c r="H26" s="123"/>
      <c r="I26" s="75">
        <f>G26*D26</f>
        <v>9.9687499999999998E-2</v>
      </c>
      <c r="J26" s="32"/>
      <c r="K26" s="32"/>
      <c r="L26" s="32"/>
      <c r="M26" s="32"/>
      <c r="N26" s="32"/>
      <c r="O26" s="32"/>
    </row>
    <row r="27" spans="1:17" ht="15" customHeight="1" thickBot="1">
      <c r="A27" s="71"/>
      <c r="B27" s="41"/>
      <c r="C27" s="1056" t="s">
        <v>107</v>
      </c>
      <c r="D27" s="1056"/>
      <c r="E27" s="1056"/>
      <c r="F27" s="1056"/>
      <c r="G27" s="1056"/>
      <c r="H27" s="126"/>
      <c r="I27" s="72">
        <f>I26</f>
        <v>9.9699999999999997E-2</v>
      </c>
      <c r="J27" s="32"/>
      <c r="K27" s="32"/>
      <c r="L27" s="32"/>
      <c r="M27" s="32"/>
      <c r="N27" s="32"/>
      <c r="O27" s="32"/>
    </row>
    <row r="28" spans="1:17" ht="15" customHeight="1" thickBot="1">
      <c r="A28" s="1031" t="s">
        <v>108</v>
      </c>
      <c r="B28" s="1032"/>
      <c r="C28" s="1035" t="s">
        <v>79</v>
      </c>
      <c r="D28" s="1035" t="s">
        <v>90</v>
      </c>
      <c r="E28" s="1059" t="s">
        <v>109</v>
      </c>
      <c r="F28" s="1059"/>
      <c r="G28" s="1059"/>
      <c r="H28" s="124"/>
      <c r="I28" s="1060" t="s">
        <v>70</v>
      </c>
      <c r="J28" s="32"/>
      <c r="K28" s="32"/>
      <c r="L28" s="32"/>
      <c r="M28" s="32"/>
      <c r="N28" s="32"/>
      <c r="O28" s="32"/>
    </row>
    <row r="29" spans="1:17" ht="24" customHeight="1">
      <c r="A29" s="1046"/>
      <c r="B29" s="1047"/>
      <c r="C29" s="1048"/>
      <c r="D29" s="1048"/>
      <c r="E29" s="133" t="s">
        <v>110</v>
      </c>
      <c r="F29" s="133" t="s">
        <v>111</v>
      </c>
      <c r="G29" s="133" t="s">
        <v>112</v>
      </c>
      <c r="H29" s="133"/>
      <c r="I29" s="1049"/>
      <c r="J29" s="32"/>
      <c r="K29" s="32"/>
      <c r="L29" s="32"/>
      <c r="M29" s="32"/>
      <c r="N29" s="32"/>
      <c r="O29" s="32"/>
    </row>
    <row r="30" spans="1:17" ht="30">
      <c r="A30" s="73" t="s">
        <v>600</v>
      </c>
      <c r="B30" s="317" t="s">
        <v>601</v>
      </c>
      <c r="C30" s="133">
        <v>3.1900000000000001E-3</v>
      </c>
      <c r="D30" s="133" t="s">
        <v>113</v>
      </c>
      <c r="E30" s="133"/>
      <c r="F30" s="133"/>
      <c r="G30" s="133">
        <v>4.4000000000000004</v>
      </c>
      <c r="H30" s="133"/>
      <c r="I30" s="340">
        <f>G30*C30</f>
        <v>1.4036E-2</v>
      </c>
      <c r="J30" s="32"/>
      <c r="K30" s="32"/>
      <c r="L30" s="32"/>
      <c r="M30" s="32"/>
      <c r="N30" s="32"/>
      <c r="O30" s="32"/>
    </row>
    <row r="31" spans="1:17" s="24" customFormat="1" ht="15">
      <c r="A31" s="73"/>
      <c r="B31" s="74"/>
      <c r="C31" s="1042" t="s">
        <v>114</v>
      </c>
      <c r="D31" s="1042"/>
      <c r="E31" s="1042"/>
      <c r="F31" s="1042"/>
      <c r="G31" s="1042"/>
      <c r="H31" s="123"/>
      <c r="I31" s="112">
        <f>I30</f>
        <v>1.4E-2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042" t="s">
        <v>115</v>
      </c>
      <c r="F32" s="1042"/>
      <c r="G32" s="1042"/>
      <c r="H32" s="74"/>
      <c r="I32" s="117">
        <f>I24+I27+I31</f>
        <v>543.91999999999996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3"/>
      <c r="B33" s="74"/>
      <c r="C33" s="123"/>
      <c r="D33" s="123"/>
      <c r="E33" s="123"/>
      <c r="F33" s="123"/>
      <c r="G33" s="123" t="s">
        <v>151</v>
      </c>
      <c r="H33" s="74"/>
      <c r="I33" s="138"/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A34" s="76"/>
      <c r="B34"/>
      <c r="C34"/>
      <c r="D34"/>
      <c r="E34"/>
      <c r="F34"/>
      <c r="G34" s="123" t="s">
        <v>140</v>
      </c>
      <c r="H34"/>
      <c r="I34" s="120">
        <f>I32</f>
        <v>543.91999999999996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17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</row>
    <row r="37" spans="1:17" ht="15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25"/>
    </row>
    <row r="38" spans="1:17" ht="15" customHeight="1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7" ht="15" customHeight="1"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3" spans="1:17">
      <c r="O43" s="27"/>
    </row>
    <row r="44" spans="1:17">
      <c r="B44" s="28"/>
      <c r="C44" s="29"/>
      <c r="F44" s="30"/>
      <c r="G44" s="28"/>
    </row>
    <row r="51" spans="2:6">
      <c r="B51" s="28"/>
      <c r="C51" s="29"/>
      <c r="F51" s="30"/>
    </row>
    <row r="58" spans="2:6">
      <c r="B58" s="28"/>
      <c r="C58" s="29"/>
      <c r="F58" s="30"/>
    </row>
    <row r="65" spans="2:6">
      <c r="B65" s="28"/>
      <c r="F65" s="30"/>
    </row>
    <row r="72" spans="2:6">
      <c r="F72" s="30"/>
    </row>
  </sheetData>
  <mergeCells count="31">
    <mergeCell ref="B4:G4"/>
    <mergeCell ref="H4:I4"/>
    <mergeCell ref="A5:B6"/>
    <mergeCell ref="C5:C6"/>
    <mergeCell ref="D5:E5"/>
    <mergeCell ref="F5:G5"/>
    <mergeCell ref="C18:G18"/>
    <mergeCell ref="E8:F8"/>
    <mergeCell ref="G8:I8"/>
    <mergeCell ref="E9:F9"/>
    <mergeCell ref="C10:G10"/>
    <mergeCell ref="H10:I10"/>
    <mergeCell ref="C11:G11"/>
    <mergeCell ref="C12:G12"/>
    <mergeCell ref="E15:F15"/>
    <mergeCell ref="G15:I15"/>
    <mergeCell ref="E16:F16"/>
    <mergeCell ref="E17:F17"/>
    <mergeCell ref="I28:I29"/>
    <mergeCell ref="C31:G31"/>
    <mergeCell ref="E19:F19"/>
    <mergeCell ref="G19:I19"/>
    <mergeCell ref="C23:G23"/>
    <mergeCell ref="F25:G25"/>
    <mergeCell ref="H25:I25"/>
    <mergeCell ref="C27:G27"/>
    <mergeCell ref="E32:G32"/>
    <mergeCell ref="A28:B29"/>
    <mergeCell ref="C28:C29"/>
    <mergeCell ref="D28:D29"/>
    <mergeCell ref="E28:G2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E0DCB-DF34-45BC-9F00-064C664B0272}">
  <sheetPr codeName="Planilha105">
    <tabColor rgb="FF92D050"/>
    <pageSetUpPr fitToPage="1"/>
  </sheetPr>
  <dimension ref="A1:Q72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1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 t="s">
        <v>657</v>
      </c>
      <c r="B4" s="1028" t="s">
        <v>602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4.25">
      <c r="A9" s="64" t="s">
        <v>127</v>
      </c>
      <c r="B9" s="65" t="s">
        <v>128</v>
      </c>
      <c r="C9" s="336">
        <v>5</v>
      </c>
      <c r="D9" s="110" t="s">
        <v>92</v>
      </c>
      <c r="E9" s="1062">
        <v>18.146100000000001</v>
      </c>
      <c r="F9" s="1062"/>
      <c r="G9" s="131"/>
      <c r="H9" s="131"/>
      <c r="I9" s="132">
        <f>E9*C9</f>
        <v>90.730500000000006</v>
      </c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I9</f>
        <v>90.730500000000006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H10+I7</f>
        <v>90.730500000000006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f>I11</f>
        <v>90.730500000000006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24" customHeight="1">
      <c r="A16" s="101" t="s">
        <v>603</v>
      </c>
      <c r="B16" s="84" t="s">
        <v>1533</v>
      </c>
      <c r="C16" s="110">
        <v>5463.94</v>
      </c>
      <c r="D16" s="110" t="s">
        <v>205</v>
      </c>
      <c r="E16" s="1062">
        <v>4.9237000000000002</v>
      </c>
      <c r="F16" s="1062"/>
      <c r="G16" s="131"/>
      <c r="H16" s="131"/>
      <c r="I16" s="132">
        <f>E16*C16</f>
        <v>26902.801378</v>
      </c>
      <c r="J16" s="32"/>
      <c r="K16" s="32"/>
      <c r="L16" s="32"/>
      <c r="M16" s="32"/>
      <c r="N16" s="32"/>
      <c r="O16" s="32"/>
    </row>
    <row r="17" spans="1:17" ht="15" customHeight="1" thickBot="1">
      <c r="A17" s="341"/>
      <c r="B17" s="40"/>
      <c r="C17" s="1056" t="s">
        <v>101</v>
      </c>
      <c r="D17" s="1057"/>
      <c r="E17" s="1057"/>
      <c r="F17" s="1057"/>
      <c r="G17" s="1057"/>
      <c r="H17" s="40"/>
      <c r="I17" s="69">
        <f>I16</f>
        <v>26902.8014</v>
      </c>
      <c r="J17" s="32"/>
      <c r="K17" s="32"/>
      <c r="L17" s="32"/>
      <c r="M17" s="32"/>
      <c r="N17" s="32"/>
      <c r="O17" s="32"/>
    </row>
    <row r="18" spans="1:17" ht="15" customHeight="1">
      <c r="A18" s="73" t="s">
        <v>102</v>
      </c>
      <c r="B18" s="74"/>
      <c r="C18" s="268" t="s">
        <v>79</v>
      </c>
      <c r="D18" s="268" t="s">
        <v>90</v>
      </c>
      <c r="E18" s="1042" t="s">
        <v>70</v>
      </c>
      <c r="F18" s="1042"/>
      <c r="G18" s="1042" t="s">
        <v>70</v>
      </c>
      <c r="H18" s="1042"/>
      <c r="I18" s="1058"/>
      <c r="J18" s="32"/>
      <c r="K18" s="32"/>
      <c r="L18" s="32"/>
      <c r="M18" s="32"/>
      <c r="N18" s="32"/>
      <c r="O18" s="32"/>
    </row>
    <row r="19" spans="1:17" ht="28.5">
      <c r="A19" s="85">
        <v>407819</v>
      </c>
      <c r="B19" s="83" t="s">
        <v>424</v>
      </c>
      <c r="C19" s="134">
        <v>164.88</v>
      </c>
      <c r="D19" s="90" t="s">
        <v>205</v>
      </c>
      <c r="E19" s="318"/>
      <c r="F19" s="318">
        <v>16.78</v>
      </c>
      <c r="G19" s="318"/>
      <c r="H19" s="131"/>
      <c r="I19" s="132">
        <f>F19*C19</f>
        <v>2766.6864</v>
      </c>
      <c r="J19" s="32"/>
      <c r="K19" s="32"/>
      <c r="L19" s="32"/>
      <c r="M19" s="32"/>
      <c r="N19" s="32"/>
      <c r="O19" s="32"/>
    </row>
    <row r="20" spans="1:17" ht="28.5">
      <c r="A20" s="85">
        <v>1107895</v>
      </c>
      <c r="B20" s="83" t="s">
        <v>583</v>
      </c>
      <c r="C20" s="134">
        <v>1.1712</v>
      </c>
      <c r="D20" s="90" t="s">
        <v>10</v>
      </c>
      <c r="E20" s="318"/>
      <c r="F20" s="318">
        <v>278.27</v>
      </c>
      <c r="G20" s="318"/>
      <c r="H20" s="131"/>
      <c r="I20" s="132">
        <f>F20*C20</f>
        <v>325.90982400000001</v>
      </c>
      <c r="J20" s="32"/>
      <c r="K20" s="32"/>
      <c r="L20" s="32"/>
      <c r="M20" s="32"/>
      <c r="N20" s="32"/>
      <c r="O20" s="32"/>
    </row>
    <row r="21" spans="1:17" ht="28.5">
      <c r="A21" s="85">
        <v>1106057</v>
      </c>
      <c r="B21" s="83" t="s">
        <v>150</v>
      </c>
      <c r="C21" s="134">
        <v>0.1464</v>
      </c>
      <c r="D21" s="90" t="s">
        <v>10</v>
      </c>
      <c r="E21" s="318"/>
      <c r="F21" s="318">
        <v>372.33</v>
      </c>
      <c r="G21" s="318"/>
      <c r="H21" s="131"/>
      <c r="I21" s="132">
        <f>F21*C21</f>
        <v>54.509112000000002</v>
      </c>
      <c r="J21" s="32"/>
      <c r="K21" s="32"/>
      <c r="L21" s="32"/>
      <c r="M21" s="32"/>
      <c r="N21" s="32"/>
      <c r="O21" s="32"/>
    </row>
    <row r="22" spans="1:17" ht="42.75">
      <c r="A22" s="85">
        <v>3103302</v>
      </c>
      <c r="B22" s="83" t="s">
        <v>154</v>
      </c>
      <c r="C22" s="134">
        <v>5.76</v>
      </c>
      <c r="D22" s="90" t="s">
        <v>8</v>
      </c>
      <c r="E22" s="318"/>
      <c r="F22" s="318">
        <v>62.24</v>
      </c>
      <c r="G22" s="318"/>
      <c r="H22" s="131"/>
      <c r="I22" s="132">
        <f t="shared" ref="I22" si="0">F22*C22</f>
        <v>358.50240000000002</v>
      </c>
      <c r="J22" s="32"/>
      <c r="K22" s="32"/>
      <c r="L22" s="32"/>
      <c r="M22" s="32"/>
      <c r="N22" s="32"/>
      <c r="O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SUM(I19:I22)</f>
        <v>3505.6077</v>
      </c>
      <c r="J23" s="32"/>
      <c r="K23" s="32"/>
      <c r="L23" s="32"/>
      <c r="M23" s="32"/>
      <c r="N23" s="32"/>
      <c r="O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I23+I17+I12</f>
        <v>30499.139599999999</v>
      </c>
      <c r="J24" s="32"/>
      <c r="K24" s="32"/>
      <c r="L24" s="32"/>
      <c r="M24" s="32"/>
      <c r="N24" s="32"/>
      <c r="O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</row>
    <row r="26" spans="1:17" ht="14.25">
      <c r="A26" s="64" t="s">
        <v>603</v>
      </c>
      <c r="B26" s="83" t="s">
        <v>604</v>
      </c>
      <c r="C26" s="110">
        <v>5909116</v>
      </c>
      <c r="D26" s="110">
        <v>5.46394</v>
      </c>
      <c r="E26" s="110" t="s">
        <v>57</v>
      </c>
      <c r="F26" s="131"/>
      <c r="G26" s="131">
        <v>4.5</v>
      </c>
      <c r="H26" s="131"/>
      <c r="I26" s="132">
        <f>G26*D26</f>
        <v>24.587730000000001</v>
      </c>
      <c r="J26" s="32"/>
      <c r="K26" s="32"/>
      <c r="L26" s="32"/>
      <c r="M26" s="32"/>
      <c r="N26" s="32"/>
      <c r="O26" s="32"/>
    </row>
    <row r="27" spans="1:17" ht="15" customHeight="1" thickBot="1">
      <c r="A27" s="71"/>
      <c r="B27" s="41"/>
      <c r="C27" s="1056" t="s">
        <v>107</v>
      </c>
      <c r="D27" s="1056"/>
      <c r="E27" s="1056"/>
      <c r="F27" s="1056"/>
      <c r="G27" s="1056"/>
      <c r="H27" s="126"/>
      <c r="I27" s="72">
        <f>I26</f>
        <v>24.587700000000002</v>
      </c>
      <c r="J27" s="32"/>
      <c r="K27" s="32"/>
      <c r="L27" s="32"/>
      <c r="M27" s="32"/>
      <c r="N27" s="32"/>
      <c r="O27" s="32"/>
    </row>
    <row r="28" spans="1:17" ht="15" customHeight="1" thickBot="1">
      <c r="A28" s="1031" t="s">
        <v>108</v>
      </c>
      <c r="B28" s="1032"/>
      <c r="C28" s="1035" t="s">
        <v>79</v>
      </c>
      <c r="D28" s="1035" t="s">
        <v>90</v>
      </c>
      <c r="E28" s="1059" t="s">
        <v>109</v>
      </c>
      <c r="F28" s="1059"/>
      <c r="G28" s="1059"/>
      <c r="H28" s="124"/>
      <c r="I28" s="1060" t="s">
        <v>70</v>
      </c>
      <c r="J28" s="32"/>
      <c r="K28" s="32"/>
      <c r="L28" s="32"/>
      <c r="M28" s="32"/>
      <c r="N28" s="32"/>
      <c r="O28" s="32"/>
    </row>
    <row r="29" spans="1:17" ht="24" customHeight="1">
      <c r="A29" s="1046"/>
      <c r="B29" s="1047"/>
      <c r="C29" s="1048"/>
      <c r="D29" s="1048"/>
      <c r="E29" s="133" t="s">
        <v>110</v>
      </c>
      <c r="F29" s="133" t="s">
        <v>111</v>
      </c>
      <c r="G29" s="133" t="s">
        <v>112</v>
      </c>
      <c r="H29" s="133"/>
      <c r="I29" s="1049"/>
      <c r="J29" s="32"/>
      <c r="K29" s="32"/>
      <c r="L29" s="32"/>
      <c r="M29" s="32"/>
      <c r="N29" s="32"/>
      <c r="O29" s="32"/>
    </row>
    <row r="30" spans="1:17" ht="14.25">
      <c r="A30" s="64" t="s">
        <v>603</v>
      </c>
      <c r="B30" s="83" t="s">
        <v>604</v>
      </c>
      <c r="C30" s="90">
        <v>5.46394</v>
      </c>
      <c r="D30" s="90" t="s">
        <v>113</v>
      </c>
      <c r="E30" s="90"/>
      <c r="F30" s="90"/>
      <c r="G30" s="90">
        <v>130</v>
      </c>
      <c r="H30" s="90"/>
      <c r="I30" s="91">
        <f>G30*C30</f>
        <v>710.31219999999996</v>
      </c>
      <c r="J30" s="32"/>
      <c r="K30" s="32"/>
      <c r="L30" s="32"/>
      <c r="M30" s="32"/>
      <c r="N30" s="32"/>
      <c r="O30" s="32"/>
    </row>
    <row r="31" spans="1:17" s="24" customFormat="1" ht="15">
      <c r="A31" s="73"/>
      <c r="B31" s="74"/>
      <c r="C31" s="1042" t="s">
        <v>114</v>
      </c>
      <c r="D31" s="1042"/>
      <c r="E31" s="1042"/>
      <c r="F31" s="1042"/>
      <c r="G31" s="1042"/>
      <c r="H31" s="123"/>
      <c r="I31" s="112">
        <f>I30</f>
        <v>710.31219999999996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042" t="s">
        <v>115</v>
      </c>
      <c r="F32" s="1042"/>
      <c r="G32" s="1042"/>
      <c r="H32" s="74"/>
      <c r="I32" s="117">
        <f>I24+I27+I31</f>
        <v>31234.04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3"/>
      <c r="B33" s="74"/>
      <c r="C33" s="123"/>
      <c r="D33" s="123"/>
      <c r="E33" s="123"/>
      <c r="F33" s="123"/>
      <c r="G33" s="123" t="s">
        <v>151</v>
      </c>
      <c r="H33" s="74"/>
      <c r="I33" s="138"/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A34" s="76"/>
      <c r="B34"/>
      <c r="C34"/>
      <c r="D34"/>
      <c r="E34"/>
      <c r="F34"/>
      <c r="G34" s="123" t="s">
        <v>140</v>
      </c>
      <c r="H34"/>
      <c r="I34" s="120">
        <f>I32</f>
        <v>31234.04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17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</row>
    <row r="37" spans="1:17" ht="15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25"/>
    </row>
    <row r="38" spans="1:17" ht="15" customHeight="1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7" ht="15" customHeight="1"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3" spans="1:17">
      <c r="O43" s="27"/>
    </row>
    <row r="44" spans="1:17">
      <c r="B44" s="28"/>
      <c r="C44" s="29"/>
      <c r="F44" s="30"/>
      <c r="G44" s="28"/>
    </row>
    <row r="51" spans="2:6">
      <c r="B51" s="28"/>
      <c r="C51" s="29"/>
      <c r="F51" s="30"/>
    </row>
    <row r="58" spans="2:6">
      <c r="B58" s="28"/>
      <c r="C58" s="29"/>
      <c r="F58" s="30"/>
    </row>
    <row r="65" spans="2:6">
      <c r="B65" s="28"/>
      <c r="F65" s="30"/>
    </row>
    <row r="72" spans="2:6">
      <c r="F72" s="30"/>
    </row>
  </sheetData>
  <mergeCells count="30">
    <mergeCell ref="B4:G4"/>
    <mergeCell ref="H4:I4"/>
    <mergeCell ref="A5:B6"/>
    <mergeCell ref="C5:C6"/>
    <mergeCell ref="D5:E5"/>
    <mergeCell ref="F5:G5"/>
    <mergeCell ref="E18:F18"/>
    <mergeCell ref="G18:I18"/>
    <mergeCell ref="E8:F8"/>
    <mergeCell ref="G8:I8"/>
    <mergeCell ref="E9:F9"/>
    <mergeCell ref="C10:G10"/>
    <mergeCell ref="H10:I10"/>
    <mergeCell ref="C11:G11"/>
    <mergeCell ref="C12:G12"/>
    <mergeCell ref="E15:F15"/>
    <mergeCell ref="G15:I15"/>
    <mergeCell ref="E16:F16"/>
    <mergeCell ref="C17:G17"/>
    <mergeCell ref="A28:B29"/>
    <mergeCell ref="C28:C29"/>
    <mergeCell ref="D28:D29"/>
    <mergeCell ref="E28:G28"/>
    <mergeCell ref="I28:I29"/>
    <mergeCell ref="C31:G31"/>
    <mergeCell ref="E32:G32"/>
    <mergeCell ref="C23:G23"/>
    <mergeCell ref="F25:G25"/>
    <mergeCell ref="H25:I25"/>
    <mergeCell ref="C27:G2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DA037-4676-48F5-9232-F4663450868A}">
  <sheetPr codeName="Planilha106">
    <tabColor rgb="FF92D050"/>
    <pageSetUpPr fitToPage="1"/>
  </sheetPr>
  <dimension ref="A1:Q71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1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2003463</v>
      </c>
      <c r="B4" s="1028" t="s">
        <v>671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4.25">
      <c r="A9" s="64" t="s">
        <v>127</v>
      </c>
      <c r="B9" s="65" t="s">
        <v>128</v>
      </c>
      <c r="C9" s="330">
        <v>3.9119999999999999</v>
      </c>
      <c r="D9" s="110" t="s">
        <v>92</v>
      </c>
      <c r="E9" s="1062">
        <v>18.146100000000001</v>
      </c>
      <c r="F9" s="1062"/>
      <c r="G9" s="131"/>
      <c r="H9" s="131"/>
      <c r="I9" s="137">
        <f>E9*C9</f>
        <v>70.987499999999997</v>
      </c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I9</f>
        <v>70.987499999999997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H10+I7</f>
        <v>70.987499999999997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f>I11</f>
        <v>70.987499999999997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24" customHeight="1">
      <c r="A16" s="101" t="s">
        <v>130</v>
      </c>
      <c r="B16" s="84" t="s">
        <v>1461</v>
      </c>
      <c r="C16" s="110">
        <v>2.93</v>
      </c>
      <c r="D16" s="110" t="s">
        <v>10</v>
      </c>
      <c r="E16" s="1062">
        <v>87.298400000000001</v>
      </c>
      <c r="F16" s="1062"/>
      <c r="G16" s="131"/>
      <c r="H16" s="131"/>
      <c r="I16" s="132">
        <f>E16*C16</f>
        <v>255.784312</v>
      </c>
      <c r="J16" s="32"/>
      <c r="K16" s="32"/>
      <c r="L16" s="32"/>
      <c r="M16" s="32"/>
      <c r="N16" s="32"/>
      <c r="O16" s="32"/>
    </row>
    <row r="17" spans="1:17" ht="15" customHeight="1" thickBot="1">
      <c r="A17" s="341"/>
      <c r="B17" s="40"/>
      <c r="C17" s="1056" t="s">
        <v>101</v>
      </c>
      <c r="D17" s="1057"/>
      <c r="E17" s="1057"/>
      <c r="F17" s="1057"/>
      <c r="G17" s="1057"/>
      <c r="H17" s="40"/>
      <c r="I17" s="69">
        <f>I16</f>
        <v>255.7843</v>
      </c>
      <c r="J17" s="32"/>
      <c r="K17" s="32"/>
      <c r="L17" s="32"/>
      <c r="M17" s="32"/>
      <c r="N17" s="32"/>
      <c r="O17" s="32"/>
    </row>
    <row r="18" spans="1:17" ht="15" customHeight="1">
      <c r="A18" s="73" t="s">
        <v>102</v>
      </c>
      <c r="B18" s="74"/>
      <c r="C18" s="268" t="s">
        <v>79</v>
      </c>
      <c r="D18" s="268" t="s">
        <v>90</v>
      </c>
      <c r="E18" s="1042" t="s">
        <v>70</v>
      </c>
      <c r="F18" s="1042"/>
      <c r="G18" s="1042" t="s">
        <v>70</v>
      </c>
      <c r="H18" s="1042"/>
      <c r="I18" s="1058"/>
      <c r="J18" s="32"/>
      <c r="K18" s="32"/>
      <c r="L18" s="32"/>
      <c r="M18" s="32"/>
      <c r="N18" s="32"/>
      <c r="O18" s="32"/>
    </row>
    <row r="19" spans="1:17" ht="28.5">
      <c r="A19" s="85">
        <v>1107892</v>
      </c>
      <c r="B19" s="83" t="s">
        <v>544</v>
      </c>
      <c r="C19" s="134">
        <v>3.51</v>
      </c>
      <c r="D19" s="90" t="s">
        <v>10</v>
      </c>
      <c r="E19" s="318"/>
      <c r="F19" s="318">
        <v>387.44</v>
      </c>
      <c r="G19" s="318"/>
      <c r="H19" s="131"/>
      <c r="I19" s="132">
        <f>F19*C19</f>
        <v>1359.9143999999999</v>
      </c>
      <c r="J19" s="32"/>
      <c r="K19" s="32"/>
      <c r="L19" s="32"/>
      <c r="M19" s="32"/>
      <c r="N19" s="32"/>
      <c r="O19" s="32"/>
    </row>
    <row r="20" spans="1:17" ht="28.5">
      <c r="A20" s="85">
        <v>4805750</v>
      </c>
      <c r="B20" s="83" t="s">
        <v>1453</v>
      </c>
      <c r="C20" s="134">
        <v>12.34</v>
      </c>
      <c r="D20" s="90" t="s">
        <v>10</v>
      </c>
      <c r="E20" s="318"/>
      <c r="F20" s="318">
        <v>37.15</v>
      </c>
      <c r="G20" s="318"/>
      <c r="H20" s="131"/>
      <c r="I20" s="132">
        <f>F20*C20</f>
        <v>458.43099999999998</v>
      </c>
      <c r="J20" s="32"/>
      <c r="K20" s="32"/>
      <c r="L20" s="32"/>
      <c r="M20" s="32"/>
      <c r="N20" s="32"/>
      <c r="O20" s="32"/>
    </row>
    <row r="21" spans="1:17" ht="42.75">
      <c r="A21" s="85">
        <v>3103302</v>
      </c>
      <c r="B21" s="83" t="s">
        <v>154</v>
      </c>
      <c r="C21" s="134">
        <v>13.14</v>
      </c>
      <c r="D21" s="90" t="s">
        <v>8</v>
      </c>
      <c r="E21" s="318"/>
      <c r="F21" s="318">
        <v>62.24</v>
      </c>
      <c r="G21" s="318"/>
      <c r="H21" s="131"/>
      <c r="I21" s="132">
        <f t="shared" ref="I21" si="0">F21*C21</f>
        <v>817.83360000000005</v>
      </c>
      <c r="J21" s="32"/>
      <c r="K21" s="32"/>
      <c r="L21" s="32"/>
      <c r="M21" s="32"/>
      <c r="N21" s="32"/>
      <c r="O21" s="32"/>
    </row>
    <row r="22" spans="1:17" ht="24" customHeight="1" thickBot="1">
      <c r="A22" s="66"/>
      <c r="B22" s="40"/>
      <c r="C22" s="1056" t="s">
        <v>103</v>
      </c>
      <c r="D22" s="1057"/>
      <c r="E22" s="1057"/>
      <c r="F22" s="1057"/>
      <c r="G22" s="1057"/>
      <c r="H22" s="127"/>
      <c r="I22" s="105">
        <f>SUM(I19:I21)</f>
        <v>2636.1790000000001</v>
      </c>
      <c r="J22" s="32"/>
      <c r="K22" s="32"/>
      <c r="L22" s="32"/>
      <c r="M22" s="32"/>
      <c r="N22" s="32"/>
      <c r="O22" s="32"/>
    </row>
    <row r="23" spans="1:17" ht="15" customHeight="1" thickBot="1">
      <c r="A23" s="57"/>
      <c r="B23" s="130"/>
      <c r="C23" s="125"/>
      <c r="D23" s="125"/>
      <c r="E23" s="125"/>
      <c r="F23" s="125"/>
      <c r="G23" s="125" t="s">
        <v>104</v>
      </c>
      <c r="H23" s="125"/>
      <c r="I23" s="70">
        <f>I22+I17+I12</f>
        <v>2962.9508000000001</v>
      </c>
      <c r="J23" s="32"/>
      <c r="K23" s="32"/>
      <c r="L23" s="32"/>
      <c r="M23" s="32"/>
      <c r="N23" s="32"/>
      <c r="O23" s="32"/>
    </row>
    <row r="24" spans="1:17" ht="15" customHeight="1">
      <c r="A24" s="99" t="s">
        <v>105</v>
      </c>
      <c r="B24" s="100"/>
      <c r="C24" s="135" t="s">
        <v>106</v>
      </c>
      <c r="D24" s="135" t="s">
        <v>79</v>
      </c>
      <c r="E24" s="135" t="s">
        <v>90</v>
      </c>
      <c r="F24" s="1054" t="s">
        <v>70</v>
      </c>
      <c r="G24" s="1054"/>
      <c r="H24" s="1054" t="s">
        <v>70</v>
      </c>
      <c r="I24" s="1055"/>
      <c r="J24" s="32"/>
      <c r="K24" s="32"/>
      <c r="L24" s="32"/>
      <c r="M24" s="32"/>
      <c r="N24" s="32"/>
      <c r="O24" s="32"/>
    </row>
    <row r="25" spans="1:17" ht="28.5">
      <c r="A25" s="64" t="s">
        <v>130</v>
      </c>
      <c r="B25" s="83" t="s">
        <v>1534</v>
      </c>
      <c r="C25" s="110">
        <v>5914647</v>
      </c>
      <c r="D25" s="110">
        <v>4.3949999999999996</v>
      </c>
      <c r="E25" s="110" t="s">
        <v>57</v>
      </c>
      <c r="F25" s="131"/>
      <c r="G25" s="131">
        <v>1.63</v>
      </c>
      <c r="H25" s="131"/>
      <c r="I25" s="132">
        <f>G25*D25</f>
        <v>7.1638500000000001</v>
      </c>
      <c r="J25" s="32"/>
      <c r="K25" s="32"/>
      <c r="L25" s="32"/>
      <c r="M25" s="32"/>
      <c r="N25" s="32"/>
      <c r="O25" s="32"/>
    </row>
    <row r="26" spans="1:1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>
        <f>I25</f>
        <v>7.1638999999999999</v>
      </c>
      <c r="J26" s="32"/>
      <c r="K26" s="32"/>
      <c r="L26" s="32"/>
      <c r="M26" s="32"/>
      <c r="N26" s="32"/>
      <c r="O26" s="32"/>
    </row>
    <row r="27" spans="1:1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</row>
    <row r="28" spans="1:1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</row>
    <row r="29" spans="1:17" ht="28.5">
      <c r="A29" s="64" t="s">
        <v>130</v>
      </c>
      <c r="B29" s="83" t="str">
        <f>B25</f>
        <v>Pedra de mão ou rachão - Caminhão basculante 10 m³</v>
      </c>
      <c r="C29" s="90">
        <v>4.3949999999999996</v>
      </c>
      <c r="D29" s="90" t="s">
        <v>113</v>
      </c>
      <c r="E29" s="90"/>
      <c r="F29" s="90"/>
      <c r="G29" s="90">
        <v>17.079999999999998</v>
      </c>
      <c r="H29" s="90"/>
      <c r="I29" s="91">
        <f>G29*C29</f>
        <v>75.066599999999994</v>
      </c>
      <c r="J29" s="32"/>
      <c r="K29" s="32"/>
      <c r="L29" s="32"/>
      <c r="M29" s="32"/>
      <c r="N29" s="32"/>
      <c r="O29" s="32"/>
    </row>
    <row r="30" spans="1:17" s="24" customFormat="1" ht="15">
      <c r="A30" s="73"/>
      <c r="B30" s="74"/>
      <c r="C30" s="1042" t="s">
        <v>114</v>
      </c>
      <c r="D30" s="1042"/>
      <c r="E30" s="1042"/>
      <c r="F30" s="1042"/>
      <c r="G30" s="1042"/>
      <c r="H30" s="123"/>
      <c r="I30" s="112">
        <f>I29</f>
        <v>75.066599999999994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042" t="s">
        <v>115</v>
      </c>
      <c r="F31" s="1042"/>
      <c r="G31" s="1042"/>
      <c r="H31" s="74"/>
      <c r="I31" s="117">
        <f>I23+I26+I30</f>
        <v>3045.18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23"/>
      <c r="F32" s="123"/>
      <c r="G32" s="123" t="s">
        <v>151</v>
      </c>
      <c r="H32" s="74"/>
      <c r="I32" s="138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6"/>
      <c r="B33"/>
      <c r="C33"/>
      <c r="D33"/>
      <c r="E33"/>
      <c r="F33"/>
      <c r="G33" s="123" t="s">
        <v>140</v>
      </c>
      <c r="H33"/>
      <c r="I33" s="120">
        <f>I31</f>
        <v>3045.18</v>
      </c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</row>
    <row r="35" spans="1:17" ht="15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17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25"/>
    </row>
    <row r="37" spans="1:17" ht="15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</row>
    <row r="38" spans="1:17" ht="15" customHeight="1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42" spans="1:17">
      <c r="O42" s="27"/>
    </row>
    <row r="43" spans="1:17">
      <c r="B43" s="28"/>
      <c r="C43" s="29"/>
      <c r="F43" s="30"/>
      <c r="G43" s="28"/>
    </row>
    <row r="50" spans="2:6">
      <c r="B50" s="28"/>
      <c r="C50" s="29"/>
      <c r="F50" s="30"/>
    </row>
    <row r="57" spans="2:6">
      <c r="B57" s="28"/>
      <c r="C57" s="29"/>
      <c r="F57" s="30"/>
    </row>
    <row r="64" spans="2:6">
      <c r="B64" s="28"/>
      <c r="F64" s="30"/>
    </row>
    <row r="71" spans="6:6">
      <c r="F71" s="30"/>
    </row>
  </sheetData>
  <mergeCells count="30">
    <mergeCell ref="C30:G30"/>
    <mergeCell ref="E31:G31"/>
    <mergeCell ref="C22:G22"/>
    <mergeCell ref="F24:G24"/>
    <mergeCell ref="H24:I24"/>
    <mergeCell ref="C26:G26"/>
    <mergeCell ref="A27:B28"/>
    <mergeCell ref="C27:C28"/>
    <mergeCell ref="D27:D28"/>
    <mergeCell ref="E27:G27"/>
    <mergeCell ref="I27:I28"/>
    <mergeCell ref="E18:F18"/>
    <mergeCell ref="G18:I18"/>
    <mergeCell ref="E8:F8"/>
    <mergeCell ref="G8:I8"/>
    <mergeCell ref="E9:F9"/>
    <mergeCell ref="C10:G10"/>
    <mergeCell ref="H10:I10"/>
    <mergeCell ref="C11:G11"/>
    <mergeCell ref="C12:G12"/>
    <mergeCell ref="E15:F15"/>
    <mergeCell ref="G15:I15"/>
    <mergeCell ref="E16:F16"/>
    <mergeCell ref="C17:G17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0AF1D-0DAC-4F0D-B8ED-3E978E5A7853}">
  <sheetPr codeName="Planilha107">
    <tabColor rgb="FF92D050"/>
    <pageSetUpPr fitToPage="1"/>
  </sheetPr>
  <dimension ref="A1:Q72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1</v>
      </c>
      <c r="I3" s="52" t="s">
        <v>146</v>
      </c>
      <c r="J3" s="32"/>
      <c r="K3" s="32"/>
      <c r="L3" s="32"/>
      <c r="M3" s="32"/>
      <c r="N3" s="32"/>
      <c r="O3" s="32"/>
    </row>
    <row r="4" spans="1:15" ht="13.5" customHeight="1" thickBot="1">
      <c r="A4" s="53" t="s">
        <v>673</v>
      </c>
      <c r="B4" s="1028" t="s">
        <v>670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4.25">
      <c r="A9" s="64" t="s">
        <v>127</v>
      </c>
      <c r="B9" s="65" t="s">
        <v>128</v>
      </c>
      <c r="C9" s="336">
        <v>1</v>
      </c>
      <c r="D9" s="110" t="s">
        <v>92</v>
      </c>
      <c r="E9" s="1062">
        <v>18.146100000000001</v>
      </c>
      <c r="F9" s="1062"/>
      <c r="G9" s="131"/>
      <c r="H9" s="131"/>
      <c r="I9" s="132">
        <f>E9*C9</f>
        <v>18.146100000000001</v>
      </c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I9</f>
        <v>18.146100000000001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H10+I7</f>
        <v>18.146100000000001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f>I11</f>
        <v>18.146100000000001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24" customHeight="1">
      <c r="A16" s="64" t="s">
        <v>596</v>
      </c>
      <c r="B16" s="65" t="s">
        <v>597</v>
      </c>
      <c r="C16" s="110">
        <v>7.24</v>
      </c>
      <c r="D16" s="110" t="s">
        <v>8</v>
      </c>
      <c r="E16" s="1062">
        <v>1.5611999999999999</v>
      </c>
      <c r="F16" s="1062"/>
      <c r="G16" s="131"/>
      <c r="H16" s="131"/>
      <c r="I16" s="137">
        <f>E16*C16</f>
        <v>11.303100000000001</v>
      </c>
      <c r="J16" s="32"/>
      <c r="K16" s="32"/>
      <c r="L16" s="32"/>
      <c r="M16" s="32"/>
      <c r="N16" s="32"/>
      <c r="O16" s="32"/>
    </row>
    <row r="17" spans="1:17" ht="24" customHeight="1">
      <c r="A17" s="64" t="s">
        <v>600</v>
      </c>
      <c r="B17" s="65" t="s">
        <v>599</v>
      </c>
      <c r="C17" s="110">
        <v>7.24</v>
      </c>
      <c r="D17" s="110" t="s">
        <v>146</v>
      </c>
      <c r="E17" s="1052">
        <v>2.1288999999999998</v>
      </c>
      <c r="F17" s="1052"/>
      <c r="G17" s="131"/>
      <c r="H17" s="131"/>
      <c r="I17" s="137">
        <f>E17*C17</f>
        <v>15.4132</v>
      </c>
      <c r="J17" s="32"/>
      <c r="K17" s="32"/>
      <c r="L17" s="32"/>
      <c r="M17" s="32"/>
      <c r="N17" s="32"/>
      <c r="O17" s="32"/>
    </row>
    <row r="18" spans="1:17" ht="15" customHeight="1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698">
        <f>I17+I16</f>
        <v>26.7163</v>
      </c>
      <c r="J18" s="32"/>
      <c r="K18" s="32"/>
      <c r="L18" s="32"/>
      <c r="M18" s="32"/>
      <c r="N18" s="32"/>
      <c r="O18" s="32"/>
    </row>
    <row r="19" spans="1:17" ht="15" customHeight="1">
      <c r="A19" s="73" t="s">
        <v>102</v>
      </c>
      <c r="B19" s="74"/>
      <c r="C19" s="268" t="s">
        <v>79</v>
      </c>
      <c r="D19" s="268" t="s">
        <v>90</v>
      </c>
      <c r="E19" s="1042" t="s">
        <v>70</v>
      </c>
      <c r="F19" s="1042"/>
      <c r="G19" s="1042" t="s">
        <v>70</v>
      </c>
      <c r="H19" s="1042"/>
      <c r="I19" s="1058"/>
      <c r="J19" s="32"/>
      <c r="K19" s="32"/>
      <c r="L19" s="32"/>
      <c r="M19" s="32"/>
      <c r="N19" s="32"/>
      <c r="O19" s="32"/>
    </row>
    <row r="20" spans="1:17" ht="28.5">
      <c r="A20" s="85">
        <v>408067</v>
      </c>
      <c r="B20" s="83" t="s">
        <v>598</v>
      </c>
      <c r="C20" s="134">
        <v>36.880000000000003</v>
      </c>
      <c r="D20" s="90" t="s">
        <v>205</v>
      </c>
      <c r="E20" s="318"/>
      <c r="F20" s="318">
        <v>15.56</v>
      </c>
      <c r="G20" s="318"/>
      <c r="H20" s="131"/>
      <c r="I20" s="132">
        <f>F20*C20</f>
        <v>573.8528</v>
      </c>
      <c r="J20" s="32"/>
      <c r="K20" s="32"/>
      <c r="L20" s="32"/>
      <c r="M20" s="32"/>
      <c r="N20" s="32"/>
      <c r="O20" s="32"/>
    </row>
    <row r="21" spans="1:17" ht="28.5">
      <c r="A21" s="85">
        <v>1107895</v>
      </c>
      <c r="B21" s="83" t="s">
        <v>583</v>
      </c>
      <c r="C21" s="134">
        <v>1.17</v>
      </c>
      <c r="D21" s="90" t="s">
        <v>10</v>
      </c>
      <c r="E21" s="318"/>
      <c r="F21" s="318">
        <v>278.27</v>
      </c>
      <c r="G21" s="318"/>
      <c r="H21" s="131"/>
      <c r="I21" s="132">
        <f>F21*C21</f>
        <v>325.57589999999999</v>
      </c>
      <c r="J21" s="32"/>
      <c r="K21" s="32"/>
      <c r="L21" s="32"/>
      <c r="M21" s="32"/>
      <c r="N21" s="32"/>
      <c r="O21" s="32"/>
    </row>
    <row r="22" spans="1:17" ht="28.5">
      <c r="A22" s="85">
        <v>1106057</v>
      </c>
      <c r="B22" s="83" t="s">
        <v>150</v>
      </c>
      <c r="C22" s="134">
        <v>0.23</v>
      </c>
      <c r="D22" s="90" t="s">
        <v>10</v>
      </c>
      <c r="E22" s="318"/>
      <c r="F22" s="318">
        <v>372.33</v>
      </c>
      <c r="G22" s="318"/>
      <c r="H22" s="131"/>
      <c r="I22" s="132">
        <f>F22*C22</f>
        <v>85.635900000000007</v>
      </c>
      <c r="J22" s="32"/>
      <c r="K22" s="32"/>
      <c r="L22" s="32"/>
      <c r="M22" s="32"/>
      <c r="N22" s="32"/>
      <c r="O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SUM(I20:I22)</f>
        <v>985.06460000000004</v>
      </c>
      <c r="J23" s="32"/>
      <c r="K23" s="32"/>
      <c r="L23" s="32"/>
      <c r="M23" s="32"/>
      <c r="N23" s="32"/>
      <c r="O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I23+I18+I12</f>
        <v>1029.9269999999999</v>
      </c>
      <c r="J24" s="32"/>
      <c r="K24" s="32"/>
      <c r="L24" s="32"/>
      <c r="M24" s="32"/>
      <c r="N24" s="32"/>
      <c r="O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</row>
    <row r="26" spans="1:17" ht="28.5">
      <c r="A26" s="64" t="s">
        <v>600</v>
      </c>
      <c r="B26" s="83" t="s">
        <v>601</v>
      </c>
      <c r="C26" s="110">
        <v>5914655</v>
      </c>
      <c r="D26" s="110">
        <v>5.1900000000000002E-3</v>
      </c>
      <c r="E26" s="110" t="s">
        <v>57</v>
      </c>
      <c r="F26" s="131"/>
      <c r="G26" s="131">
        <v>31.25</v>
      </c>
      <c r="H26" s="131"/>
      <c r="I26" s="132">
        <f>G26*D26</f>
        <v>0.16218750000000001</v>
      </c>
      <c r="J26" s="32"/>
      <c r="K26" s="32"/>
      <c r="L26" s="32"/>
      <c r="M26" s="32"/>
      <c r="N26" s="32"/>
      <c r="O26" s="32"/>
    </row>
    <row r="27" spans="1:17" ht="15" customHeight="1" thickBot="1">
      <c r="A27" s="71"/>
      <c r="B27" s="41"/>
      <c r="C27" s="1056" t="s">
        <v>107</v>
      </c>
      <c r="D27" s="1056"/>
      <c r="E27" s="1056"/>
      <c r="F27" s="1056"/>
      <c r="G27" s="1056"/>
      <c r="H27" s="126"/>
      <c r="I27" s="72">
        <f>I26</f>
        <v>0.16220000000000001</v>
      </c>
      <c r="J27" s="32"/>
      <c r="K27" s="32"/>
      <c r="L27" s="32"/>
      <c r="M27" s="32"/>
      <c r="N27" s="32"/>
      <c r="O27" s="32"/>
    </row>
    <row r="28" spans="1:17" ht="15" customHeight="1" thickBot="1">
      <c r="A28" s="1031" t="s">
        <v>108</v>
      </c>
      <c r="B28" s="1032"/>
      <c r="C28" s="1035" t="s">
        <v>79</v>
      </c>
      <c r="D28" s="1035" t="s">
        <v>90</v>
      </c>
      <c r="E28" s="1059" t="s">
        <v>109</v>
      </c>
      <c r="F28" s="1059"/>
      <c r="G28" s="1059"/>
      <c r="H28" s="124"/>
      <c r="I28" s="1060" t="s">
        <v>70</v>
      </c>
      <c r="J28" s="32"/>
      <c r="K28" s="32"/>
      <c r="L28" s="32"/>
      <c r="M28" s="32"/>
      <c r="N28" s="32"/>
      <c r="O28" s="32"/>
    </row>
    <row r="29" spans="1:17" ht="24" customHeight="1">
      <c r="A29" s="1046"/>
      <c r="B29" s="1047"/>
      <c r="C29" s="1048"/>
      <c r="D29" s="1048"/>
      <c r="E29" s="133" t="s">
        <v>110</v>
      </c>
      <c r="F29" s="133" t="s">
        <v>111</v>
      </c>
      <c r="G29" s="133" t="s">
        <v>112</v>
      </c>
      <c r="H29" s="133"/>
      <c r="I29" s="1049"/>
      <c r="J29" s="32"/>
      <c r="K29" s="32"/>
      <c r="L29" s="32"/>
      <c r="M29" s="32"/>
      <c r="N29" s="32"/>
      <c r="O29" s="32"/>
    </row>
    <row r="30" spans="1:17" ht="28.5">
      <c r="A30" s="64" t="s">
        <v>600</v>
      </c>
      <c r="B30" s="83" t="s">
        <v>601</v>
      </c>
      <c r="C30" s="90">
        <v>5.1900000000000002E-3</v>
      </c>
      <c r="D30" s="90" t="s">
        <v>113</v>
      </c>
      <c r="E30" s="90"/>
      <c r="F30" s="90"/>
      <c r="G30" s="90">
        <v>4.4000000000000004</v>
      </c>
      <c r="H30" s="90"/>
      <c r="I30" s="91">
        <f>G30*C30</f>
        <v>2.2835999999999999E-2</v>
      </c>
      <c r="J30" s="32"/>
      <c r="K30" s="32"/>
      <c r="L30" s="32"/>
      <c r="M30" s="32"/>
      <c r="N30" s="32"/>
      <c r="O30" s="32"/>
    </row>
    <row r="31" spans="1:17" s="24" customFormat="1" ht="15">
      <c r="A31" s="73"/>
      <c r="B31" s="74"/>
      <c r="C31" s="1042" t="s">
        <v>114</v>
      </c>
      <c r="D31" s="1042"/>
      <c r="E31" s="1042"/>
      <c r="F31" s="1042"/>
      <c r="G31" s="1042"/>
      <c r="H31" s="123"/>
      <c r="I31" s="112">
        <f>I30</f>
        <v>2.2800000000000001E-2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042" t="s">
        <v>115</v>
      </c>
      <c r="F32" s="1042"/>
      <c r="G32" s="1042"/>
      <c r="H32" s="74"/>
      <c r="I32" s="117">
        <f>I24+I27+I31</f>
        <v>1030.1099999999999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3"/>
      <c r="B33" s="74"/>
      <c r="C33" s="123"/>
      <c r="D33" s="123"/>
      <c r="E33" s="123"/>
      <c r="F33" s="123"/>
      <c r="G33" s="123" t="s">
        <v>151</v>
      </c>
      <c r="H33" s="74"/>
      <c r="I33" s="138"/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A34" s="76"/>
      <c r="B34"/>
      <c r="C34"/>
      <c r="D34"/>
      <c r="E34"/>
      <c r="F34"/>
      <c r="G34" s="123" t="s">
        <v>140</v>
      </c>
      <c r="H34"/>
      <c r="I34" s="120">
        <f>I32</f>
        <v>1030.1099999999999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17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</row>
    <row r="37" spans="1:17" ht="15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25"/>
    </row>
    <row r="38" spans="1:17" ht="15" customHeight="1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7" ht="15" customHeight="1"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3" spans="1:17">
      <c r="O43" s="27"/>
    </row>
    <row r="44" spans="1:17">
      <c r="B44" s="28"/>
      <c r="C44" s="29"/>
      <c r="F44" s="30"/>
      <c r="G44" s="28"/>
    </row>
    <row r="51" spans="2:6">
      <c r="B51" s="28"/>
      <c r="C51" s="29"/>
      <c r="F51" s="30"/>
    </row>
    <row r="58" spans="2:6">
      <c r="B58" s="28"/>
      <c r="C58" s="29"/>
      <c r="F58" s="30"/>
    </row>
    <row r="65" spans="2:6">
      <c r="B65" s="28"/>
      <c r="F65" s="30"/>
    </row>
    <row r="72" spans="2:6">
      <c r="F72" s="30"/>
    </row>
  </sheetData>
  <mergeCells count="31">
    <mergeCell ref="E32:G32"/>
    <mergeCell ref="A28:B29"/>
    <mergeCell ref="C28:C29"/>
    <mergeCell ref="D28:D29"/>
    <mergeCell ref="E28:G28"/>
    <mergeCell ref="I28:I29"/>
    <mergeCell ref="C31:G31"/>
    <mergeCell ref="E19:F19"/>
    <mergeCell ref="G19:I19"/>
    <mergeCell ref="C23:G23"/>
    <mergeCell ref="F25:G25"/>
    <mergeCell ref="H25:I25"/>
    <mergeCell ref="C27:G27"/>
    <mergeCell ref="C18:G18"/>
    <mergeCell ref="E8:F8"/>
    <mergeCell ref="G8:I8"/>
    <mergeCell ref="E9:F9"/>
    <mergeCell ref="C10:G10"/>
    <mergeCell ref="H10:I10"/>
    <mergeCell ref="C11:G11"/>
    <mergeCell ref="C12:G12"/>
    <mergeCell ref="E15:F15"/>
    <mergeCell ref="G15:I15"/>
    <mergeCell ref="E16:F16"/>
    <mergeCell ref="E17:F17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37C97-D9F4-46C7-B417-1F1861BA68C2}">
  <sheetPr codeName="Planilha108">
    <tabColor rgb="FF92D050"/>
    <pageSetUpPr fitToPage="1"/>
  </sheetPr>
  <dimension ref="A1:Q72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1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 t="s">
        <v>674</v>
      </c>
      <c r="B4" s="1028" t="s">
        <v>602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4.25">
      <c r="A9" s="64" t="s">
        <v>127</v>
      </c>
      <c r="B9" s="65" t="s">
        <v>128</v>
      </c>
      <c r="C9" s="336">
        <v>5</v>
      </c>
      <c r="D9" s="110" t="s">
        <v>92</v>
      </c>
      <c r="E9" s="1062">
        <v>18.146100000000001</v>
      </c>
      <c r="F9" s="1062"/>
      <c r="G9" s="131"/>
      <c r="H9" s="131"/>
      <c r="I9" s="132">
        <f>E9*C9</f>
        <v>90.730500000000006</v>
      </c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I9</f>
        <v>90.730500000000006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H10+I7</f>
        <v>90.730500000000006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f>I11</f>
        <v>90.730500000000006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24" customHeight="1">
      <c r="A16" s="101" t="s">
        <v>603</v>
      </c>
      <c r="B16" s="84" t="s">
        <v>1533</v>
      </c>
      <c r="C16" s="110">
        <v>5062.17</v>
      </c>
      <c r="D16" s="110" t="s">
        <v>205</v>
      </c>
      <c r="E16" s="1062">
        <v>4.9237000000000002</v>
      </c>
      <c r="F16" s="1062"/>
      <c r="G16" s="131"/>
      <c r="H16" s="131"/>
      <c r="I16" s="132">
        <f>E16*C16</f>
        <v>24924.606428999999</v>
      </c>
      <c r="J16" s="32"/>
      <c r="K16" s="32"/>
      <c r="L16" s="32"/>
      <c r="M16" s="32"/>
      <c r="N16" s="32"/>
      <c r="O16" s="32"/>
    </row>
    <row r="17" spans="1:17" ht="15" customHeight="1" thickBot="1">
      <c r="A17" s="341"/>
      <c r="B17" s="40"/>
      <c r="C17" s="1056" t="s">
        <v>101</v>
      </c>
      <c r="D17" s="1057"/>
      <c r="E17" s="1057"/>
      <c r="F17" s="1057"/>
      <c r="G17" s="1057"/>
      <c r="H17" s="40"/>
      <c r="I17" s="69">
        <f>I16</f>
        <v>24924.606400000001</v>
      </c>
      <c r="J17" s="32"/>
      <c r="K17" s="32"/>
      <c r="L17" s="32"/>
      <c r="M17" s="32"/>
      <c r="N17" s="32"/>
      <c r="O17" s="32"/>
    </row>
    <row r="18" spans="1:17" ht="15" customHeight="1">
      <c r="A18" s="73" t="s">
        <v>102</v>
      </c>
      <c r="B18" s="74"/>
      <c r="C18" s="268" t="s">
        <v>79</v>
      </c>
      <c r="D18" s="268" t="s">
        <v>90</v>
      </c>
      <c r="E18" s="1042" t="s">
        <v>70</v>
      </c>
      <c r="F18" s="1042"/>
      <c r="G18" s="1042" t="s">
        <v>70</v>
      </c>
      <c r="H18" s="1042"/>
      <c r="I18" s="1058"/>
      <c r="J18" s="32"/>
      <c r="K18" s="32"/>
      <c r="L18" s="32"/>
      <c r="M18" s="32"/>
      <c r="N18" s="32"/>
      <c r="O18" s="32"/>
    </row>
    <row r="19" spans="1:17" ht="28.5">
      <c r="A19" s="85">
        <v>407819</v>
      </c>
      <c r="B19" s="83" t="s">
        <v>424</v>
      </c>
      <c r="C19" s="134">
        <v>164.88</v>
      </c>
      <c r="D19" s="90" t="s">
        <v>205</v>
      </c>
      <c r="E19" s="318"/>
      <c r="F19" s="318">
        <v>16.78</v>
      </c>
      <c r="G19" s="318"/>
      <c r="H19" s="131"/>
      <c r="I19" s="132">
        <f>F19*C19</f>
        <v>2766.6864</v>
      </c>
      <c r="J19" s="32"/>
      <c r="K19" s="32"/>
      <c r="L19" s="32"/>
      <c r="M19" s="32"/>
      <c r="N19" s="32"/>
      <c r="O19" s="32"/>
    </row>
    <row r="20" spans="1:17" ht="28.5">
      <c r="A20" s="85">
        <v>1107895</v>
      </c>
      <c r="B20" s="83" t="s">
        <v>583</v>
      </c>
      <c r="C20" s="134">
        <v>1.1712</v>
      </c>
      <c r="D20" s="90" t="s">
        <v>10</v>
      </c>
      <c r="E20" s="318"/>
      <c r="F20" s="318">
        <v>278.27</v>
      </c>
      <c r="G20" s="318"/>
      <c r="H20" s="131"/>
      <c r="I20" s="132">
        <f>F20*C20</f>
        <v>325.90982400000001</v>
      </c>
      <c r="J20" s="32"/>
      <c r="K20" s="32"/>
      <c r="L20" s="32"/>
      <c r="M20" s="32"/>
      <c r="N20" s="32"/>
      <c r="O20" s="32"/>
    </row>
    <row r="21" spans="1:17" ht="28.5">
      <c r="A21" s="85">
        <v>1106057</v>
      </c>
      <c r="B21" s="83" t="s">
        <v>150</v>
      </c>
      <c r="C21" s="134">
        <v>0.1464</v>
      </c>
      <c r="D21" s="90" t="s">
        <v>10</v>
      </c>
      <c r="E21" s="318"/>
      <c r="F21" s="318">
        <v>372.33</v>
      </c>
      <c r="G21" s="318"/>
      <c r="H21" s="131"/>
      <c r="I21" s="132">
        <f>F21*C21</f>
        <v>54.509112000000002</v>
      </c>
      <c r="J21" s="32"/>
      <c r="K21" s="32"/>
      <c r="L21" s="32"/>
      <c r="M21" s="32"/>
      <c r="N21" s="32"/>
      <c r="O21" s="32"/>
    </row>
    <row r="22" spans="1:17" ht="42.75">
      <c r="A22" s="85">
        <v>3103302</v>
      </c>
      <c r="B22" s="83" t="s">
        <v>154</v>
      </c>
      <c r="C22" s="134">
        <v>5.76</v>
      </c>
      <c r="D22" s="90" t="s">
        <v>8</v>
      </c>
      <c r="E22" s="318"/>
      <c r="F22" s="318">
        <v>62.24</v>
      </c>
      <c r="G22" s="318"/>
      <c r="H22" s="131"/>
      <c r="I22" s="132">
        <f t="shared" ref="I22" si="0">F22*C22</f>
        <v>358.50240000000002</v>
      </c>
      <c r="J22" s="32"/>
      <c r="K22" s="32"/>
      <c r="L22" s="32"/>
      <c r="M22" s="32"/>
      <c r="N22" s="32"/>
      <c r="O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SUM(I19:I22)</f>
        <v>3505.6077</v>
      </c>
      <c r="J23" s="32"/>
      <c r="K23" s="32"/>
      <c r="L23" s="32"/>
      <c r="M23" s="32"/>
      <c r="N23" s="32"/>
      <c r="O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I23+I17+I12</f>
        <v>28520.944599999999</v>
      </c>
      <c r="J24" s="32"/>
      <c r="K24" s="32"/>
      <c r="L24" s="32"/>
      <c r="M24" s="32"/>
      <c r="N24" s="32"/>
      <c r="O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</row>
    <row r="26" spans="1:17" ht="14.25">
      <c r="A26" s="64" t="s">
        <v>603</v>
      </c>
      <c r="B26" s="83" t="s">
        <v>604</v>
      </c>
      <c r="C26" s="110">
        <v>5909116</v>
      </c>
      <c r="D26" s="110">
        <v>5.0621700000000001</v>
      </c>
      <c r="E26" s="110" t="s">
        <v>57</v>
      </c>
      <c r="F26" s="131"/>
      <c r="G26" s="131">
        <v>4.5</v>
      </c>
      <c r="H26" s="131"/>
      <c r="I26" s="132">
        <f>G26*D26</f>
        <v>22.779765000000001</v>
      </c>
      <c r="J26" s="32"/>
      <c r="K26" s="32"/>
      <c r="L26" s="32"/>
      <c r="M26" s="32"/>
      <c r="N26" s="32"/>
      <c r="O26" s="32"/>
    </row>
    <row r="27" spans="1:17" ht="15" customHeight="1" thickBot="1">
      <c r="A27" s="71"/>
      <c r="B27" s="41"/>
      <c r="C27" s="1056" t="s">
        <v>107</v>
      </c>
      <c r="D27" s="1056"/>
      <c r="E27" s="1056"/>
      <c r="F27" s="1056"/>
      <c r="G27" s="1056"/>
      <c r="H27" s="126"/>
      <c r="I27" s="72">
        <f>I26</f>
        <v>22.779800000000002</v>
      </c>
      <c r="J27" s="32"/>
      <c r="K27" s="32"/>
      <c r="L27" s="32"/>
      <c r="M27" s="32"/>
      <c r="N27" s="32"/>
      <c r="O27" s="32"/>
    </row>
    <row r="28" spans="1:17" ht="15" customHeight="1" thickBot="1">
      <c r="A28" s="1031" t="s">
        <v>108</v>
      </c>
      <c r="B28" s="1032"/>
      <c r="C28" s="1035" t="s">
        <v>79</v>
      </c>
      <c r="D28" s="1035" t="s">
        <v>90</v>
      </c>
      <c r="E28" s="1059" t="s">
        <v>109</v>
      </c>
      <c r="F28" s="1059"/>
      <c r="G28" s="1059"/>
      <c r="H28" s="124"/>
      <c r="I28" s="1060" t="s">
        <v>70</v>
      </c>
      <c r="J28" s="32"/>
      <c r="K28" s="32"/>
      <c r="L28" s="32"/>
      <c r="M28" s="32"/>
      <c r="N28" s="32"/>
      <c r="O28" s="32"/>
    </row>
    <row r="29" spans="1:17" ht="24" customHeight="1">
      <c r="A29" s="1046"/>
      <c r="B29" s="1047"/>
      <c r="C29" s="1048"/>
      <c r="D29" s="1048"/>
      <c r="E29" s="133" t="s">
        <v>110</v>
      </c>
      <c r="F29" s="133" t="s">
        <v>111</v>
      </c>
      <c r="G29" s="133" t="s">
        <v>112</v>
      </c>
      <c r="H29" s="133"/>
      <c r="I29" s="1049"/>
      <c r="J29" s="32"/>
      <c r="K29" s="32"/>
      <c r="L29" s="32"/>
      <c r="M29" s="32"/>
      <c r="N29" s="32"/>
      <c r="O29" s="32"/>
    </row>
    <row r="30" spans="1:17" ht="14.25">
      <c r="A30" s="64" t="s">
        <v>603</v>
      </c>
      <c r="B30" s="83" t="s">
        <v>604</v>
      </c>
      <c r="C30" s="90">
        <v>5.0621700000000001</v>
      </c>
      <c r="D30" s="90" t="s">
        <v>113</v>
      </c>
      <c r="E30" s="90"/>
      <c r="F30" s="90"/>
      <c r="G30" s="90">
        <v>130</v>
      </c>
      <c r="H30" s="90"/>
      <c r="I30" s="91">
        <f>G30*C30</f>
        <v>658.08209999999997</v>
      </c>
      <c r="J30" s="32"/>
      <c r="K30" s="32"/>
      <c r="L30" s="32"/>
      <c r="M30" s="32"/>
      <c r="N30" s="32"/>
      <c r="O30" s="32"/>
    </row>
    <row r="31" spans="1:17" s="24" customFormat="1" ht="15">
      <c r="A31" s="73"/>
      <c r="B31" s="74"/>
      <c r="C31" s="1042" t="s">
        <v>114</v>
      </c>
      <c r="D31" s="1042"/>
      <c r="E31" s="1042"/>
      <c r="F31" s="1042"/>
      <c r="G31" s="1042"/>
      <c r="H31" s="123"/>
      <c r="I31" s="112">
        <f>I30</f>
        <v>658.08209999999997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042" t="s">
        <v>115</v>
      </c>
      <c r="F32" s="1042"/>
      <c r="G32" s="1042"/>
      <c r="H32" s="74"/>
      <c r="I32" s="117">
        <f>I24+I27+I31</f>
        <v>29201.81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3"/>
      <c r="B33" s="74"/>
      <c r="C33" s="123"/>
      <c r="D33" s="123"/>
      <c r="E33" s="123"/>
      <c r="F33" s="123"/>
      <c r="G33" s="123" t="s">
        <v>151</v>
      </c>
      <c r="H33" s="74"/>
      <c r="I33" s="138"/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A34" s="76"/>
      <c r="B34"/>
      <c r="C34"/>
      <c r="D34"/>
      <c r="E34"/>
      <c r="F34"/>
      <c r="G34" s="123" t="s">
        <v>140</v>
      </c>
      <c r="H34"/>
      <c r="I34" s="120">
        <f>I32</f>
        <v>29201.81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17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</row>
    <row r="37" spans="1:17" ht="15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25"/>
    </row>
    <row r="38" spans="1:17" ht="15" customHeight="1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7" ht="15" customHeight="1"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3" spans="1:17">
      <c r="O43" s="27"/>
    </row>
    <row r="44" spans="1:17">
      <c r="B44" s="28"/>
      <c r="C44" s="29"/>
      <c r="F44" s="30"/>
      <c r="G44" s="28"/>
    </row>
    <row r="51" spans="2:6">
      <c r="B51" s="28"/>
      <c r="C51" s="29"/>
      <c r="F51" s="30"/>
    </row>
    <row r="58" spans="2:6">
      <c r="B58" s="28"/>
      <c r="C58" s="29"/>
      <c r="F58" s="30"/>
    </row>
    <row r="65" spans="2:6">
      <c r="B65" s="28"/>
      <c r="F65" s="30"/>
    </row>
    <row r="72" spans="2:6">
      <c r="F72" s="30"/>
    </row>
  </sheetData>
  <mergeCells count="30">
    <mergeCell ref="C31:G31"/>
    <mergeCell ref="E32:G32"/>
    <mergeCell ref="C23:G23"/>
    <mergeCell ref="F25:G25"/>
    <mergeCell ref="H25:I25"/>
    <mergeCell ref="C27:G27"/>
    <mergeCell ref="A28:B29"/>
    <mergeCell ref="C28:C29"/>
    <mergeCell ref="D28:D29"/>
    <mergeCell ref="E28:G28"/>
    <mergeCell ref="I28:I29"/>
    <mergeCell ref="E18:F18"/>
    <mergeCell ref="G18:I18"/>
    <mergeCell ref="E8:F8"/>
    <mergeCell ref="G8:I8"/>
    <mergeCell ref="E9:F9"/>
    <mergeCell ref="C10:G10"/>
    <mergeCell ref="H10:I10"/>
    <mergeCell ref="C11:G11"/>
    <mergeCell ref="C12:G12"/>
    <mergeCell ref="E15:F15"/>
    <mergeCell ref="G15:I15"/>
    <mergeCell ref="E16:F16"/>
    <mergeCell ref="C17:G17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7E256-CAB5-4529-BDD2-D8831C4C1BD0}">
  <sheetPr codeName="Planilha109">
    <tabColor rgb="FFFF0000"/>
    <pageSetUpPr fitToPage="1"/>
  </sheetPr>
  <dimension ref="A1:Q65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7.855468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915</v>
      </c>
      <c r="E3" s="48"/>
      <c r="G3" s="50" t="s">
        <v>76</v>
      </c>
      <c r="H3" s="51">
        <v>373.5</v>
      </c>
      <c r="I3" s="52" t="s">
        <v>113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5914389</v>
      </c>
      <c r="B4" s="1028" t="s">
        <v>678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28.5">
      <c r="A7" s="101" t="s">
        <v>483</v>
      </c>
      <c r="B7" s="83" t="s">
        <v>679</v>
      </c>
      <c r="C7" s="134">
        <v>1</v>
      </c>
      <c r="D7" s="134">
        <v>1</v>
      </c>
      <c r="E7" s="134">
        <v>0</v>
      </c>
      <c r="F7" s="134">
        <v>150.22130000000001</v>
      </c>
      <c r="G7" s="90">
        <v>45.327800000000003</v>
      </c>
      <c r="H7" s="90"/>
      <c r="I7" s="91">
        <v>150.22130000000001</v>
      </c>
      <c r="J7" s="32"/>
      <c r="K7" s="32"/>
      <c r="L7" s="32"/>
      <c r="M7" s="32"/>
      <c r="N7" s="32"/>
      <c r="O7" s="32"/>
    </row>
    <row r="8" spans="1:15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150.22130000000001</v>
      </c>
      <c r="J8" s="32"/>
      <c r="K8" s="32"/>
      <c r="L8" s="32"/>
      <c r="M8" s="32"/>
      <c r="N8" s="32"/>
      <c r="O8" s="32"/>
    </row>
    <row r="9" spans="1:15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v>0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H10+I8</f>
        <v>150.22130000000001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v>0.4022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15" customHeight="1" thickBot="1">
      <c r="A16" s="341"/>
      <c r="B16" s="40"/>
      <c r="C16" s="1056" t="s">
        <v>101</v>
      </c>
      <c r="D16" s="1057"/>
      <c r="E16" s="1057"/>
      <c r="F16" s="1057"/>
      <c r="G16" s="1057"/>
      <c r="H16" s="40"/>
      <c r="I16" s="69">
        <v>0</v>
      </c>
      <c r="J16" s="32"/>
      <c r="K16" s="32"/>
      <c r="L16" s="32"/>
      <c r="M16" s="32"/>
      <c r="N16" s="32"/>
      <c r="O16" s="32"/>
    </row>
    <row r="17" spans="1:17" ht="15" customHeight="1">
      <c r="A17" s="73" t="s">
        <v>102</v>
      </c>
      <c r="B17" s="74"/>
      <c r="C17" s="268" t="s">
        <v>79</v>
      </c>
      <c r="D17" s="268" t="s">
        <v>90</v>
      </c>
      <c r="E17" s="1042" t="s">
        <v>70</v>
      </c>
      <c r="F17" s="1042"/>
      <c r="G17" s="1042" t="s">
        <v>70</v>
      </c>
      <c r="H17" s="1042"/>
      <c r="I17" s="1058"/>
      <c r="J17" s="32"/>
      <c r="K17" s="32"/>
      <c r="L17" s="32"/>
      <c r="M17" s="32"/>
      <c r="N17" s="32"/>
      <c r="O17" s="32"/>
    </row>
    <row r="18" spans="1:17" ht="24" customHeight="1" thickBot="1">
      <c r="A18" s="66"/>
      <c r="B18" s="40"/>
      <c r="C18" s="1056" t="s">
        <v>103</v>
      </c>
      <c r="D18" s="1057"/>
      <c r="E18" s="1057"/>
      <c r="F18" s="1057"/>
      <c r="G18" s="1057"/>
      <c r="H18" s="127"/>
      <c r="I18" s="105">
        <v>0</v>
      </c>
      <c r="J18" s="32"/>
      <c r="K18" s="32"/>
      <c r="L18" s="32"/>
      <c r="M18" s="32"/>
      <c r="N18" s="32"/>
      <c r="O18" s="32"/>
    </row>
    <row r="19" spans="1:17" ht="15" customHeight="1" thickBot="1">
      <c r="A19" s="57"/>
      <c r="B19" s="130"/>
      <c r="C19" s="125"/>
      <c r="D19" s="125"/>
      <c r="E19" s="125"/>
      <c r="F19" s="125"/>
      <c r="G19" s="125" t="s">
        <v>104</v>
      </c>
      <c r="H19" s="125"/>
      <c r="I19" s="70">
        <v>0.4022</v>
      </c>
      <c r="J19" s="32"/>
      <c r="K19" s="32"/>
      <c r="L19" s="32"/>
      <c r="M19" s="32"/>
      <c r="N19" s="32"/>
      <c r="O19" s="32"/>
    </row>
    <row r="20" spans="1:17" ht="15" customHeight="1">
      <c r="A20" s="99" t="s">
        <v>105</v>
      </c>
      <c r="B20" s="100"/>
      <c r="C20" s="135" t="s">
        <v>106</v>
      </c>
      <c r="D20" s="135" t="s">
        <v>79</v>
      </c>
      <c r="E20" s="135" t="s">
        <v>90</v>
      </c>
      <c r="F20" s="1054" t="s">
        <v>70</v>
      </c>
      <c r="G20" s="1054"/>
      <c r="H20" s="1054" t="s">
        <v>70</v>
      </c>
      <c r="I20" s="1055"/>
      <c r="J20" s="32"/>
      <c r="K20" s="32"/>
      <c r="L20" s="32"/>
      <c r="M20" s="32"/>
      <c r="N20" s="32"/>
      <c r="O20" s="32"/>
    </row>
    <row r="21" spans="1:17" ht="15" customHeight="1" thickBot="1">
      <c r="A21" s="71"/>
      <c r="B21" s="41"/>
      <c r="C21" s="1056" t="s">
        <v>107</v>
      </c>
      <c r="D21" s="1056"/>
      <c r="E21" s="1056"/>
      <c r="F21" s="1056"/>
      <c r="G21" s="1056"/>
      <c r="H21" s="126"/>
      <c r="I21" s="72">
        <v>0</v>
      </c>
      <c r="J21" s="32"/>
      <c r="K21" s="32"/>
      <c r="L21" s="32"/>
      <c r="M21" s="32"/>
      <c r="N21" s="32"/>
      <c r="O21" s="32"/>
    </row>
    <row r="22" spans="1:17" ht="15" customHeight="1" thickBot="1">
      <c r="A22" s="1031" t="s">
        <v>108</v>
      </c>
      <c r="B22" s="1032"/>
      <c r="C22" s="1035" t="s">
        <v>79</v>
      </c>
      <c r="D22" s="1035" t="s">
        <v>90</v>
      </c>
      <c r="E22" s="1059" t="s">
        <v>109</v>
      </c>
      <c r="F22" s="1059"/>
      <c r="G22" s="1059"/>
      <c r="H22" s="124"/>
      <c r="I22" s="1060" t="s">
        <v>70</v>
      </c>
      <c r="J22" s="32"/>
      <c r="K22" s="32"/>
      <c r="L22" s="32"/>
      <c r="M22" s="32"/>
      <c r="N22" s="32"/>
      <c r="O22" s="32"/>
    </row>
    <row r="23" spans="1:17" ht="24" customHeight="1">
      <c r="A23" s="1046"/>
      <c r="B23" s="1047"/>
      <c r="C23" s="1048"/>
      <c r="D23" s="1048"/>
      <c r="E23" s="133" t="s">
        <v>110</v>
      </c>
      <c r="F23" s="133" t="s">
        <v>111</v>
      </c>
      <c r="G23" s="133" t="s">
        <v>112</v>
      </c>
      <c r="H23" s="133"/>
      <c r="I23" s="1049"/>
      <c r="J23" s="32"/>
      <c r="K23" s="32"/>
      <c r="L23" s="32"/>
      <c r="M23" s="32"/>
      <c r="N23" s="32"/>
      <c r="O23" s="32"/>
    </row>
    <row r="24" spans="1:17" s="24" customFormat="1" ht="15">
      <c r="A24" s="73"/>
      <c r="B24" s="74"/>
      <c r="C24" s="1042" t="s">
        <v>114</v>
      </c>
      <c r="D24" s="1042"/>
      <c r="E24" s="1042"/>
      <c r="F24" s="1042"/>
      <c r="G24" s="1042"/>
      <c r="H24" s="123"/>
      <c r="I24" s="112">
        <v>0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>
      <c r="A25" s="73"/>
      <c r="B25" s="74"/>
      <c r="C25" s="123"/>
      <c r="D25" s="123"/>
      <c r="E25" s="1042" t="s">
        <v>115</v>
      </c>
      <c r="F25" s="1042"/>
      <c r="G25" s="1042"/>
      <c r="H25" s="74"/>
      <c r="I25" s="117">
        <f>I19+I21+I24</f>
        <v>0.4</v>
      </c>
      <c r="J25" s="32"/>
      <c r="K25" s="32"/>
      <c r="L25" s="32"/>
      <c r="M25" s="32"/>
      <c r="N25" s="32"/>
      <c r="O25" s="32"/>
      <c r="P25" s="32"/>
      <c r="Q25" s="32"/>
    </row>
    <row r="26" spans="1:17" ht="15" customHeight="1">
      <c r="A26" s="73"/>
      <c r="B26" s="74"/>
      <c r="C26" s="123"/>
      <c r="D26" s="123"/>
      <c r="E26" s="123"/>
      <c r="F26" s="123"/>
      <c r="G26" s="123" t="s">
        <v>151</v>
      </c>
      <c r="H26" s="74"/>
      <c r="I26" s="138"/>
      <c r="J26" s="32"/>
      <c r="K26" s="32"/>
      <c r="L26" s="32"/>
      <c r="M26" s="32"/>
      <c r="N26" s="32"/>
      <c r="O26" s="32"/>
      <c r="P26" s="32"/>
      <c r="Q26" s="32"/>
    </row>
    <row r="27" spans="1:17" ht="15" customHeight="1">
      <c r="A27" s="76"/>
      <c r="B27"/>
      <c r="C27"/>
      <c r="D27"/>
      <c r="E27"/>
      <c r="F27"/>
      <c r="G27" s="123" t="s">
        <v>140</v>
      </c>
      <c r="H27"/>
      <c r="I27" s="120">
        <f>I25</f>
        <v>0.4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</row>
    <row r="29" spans="1:17" ht="15" customHeight="1"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</row>
    <row r="30" spans="1:17" ht="15" customHeight="1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25"/>
    </row>
    <row r="31" spans="1:17" ht="15" customHeight="1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</row>
    <row r="32" spans="1:17" ht="15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</row>
    <row r="36" spans="2:15">
      <c r="O36" s="27"/>
    </row>
    <row r="37" spans="2:15">
      <c r="B37" s="28"/>
      <c r="C37" s="29"/>
      <c r="F37" s="30"/>
      <c r="G37" s="28"/>
    </row>
    <row r="44" spans="2:15">
      <c r="B44" s="28"/>
      <c r="C44" s="29"/>
      <c r="F44" s="30"/>
    </row>
    <row r="51" spans="2:6">
      <c r="B51" s="28"/>
      <c r="C51" s="29"/>
      <c r="F51" s="30"/>
    </row>
    <row r="58" spans="2:6">
      <c r="B58" s="28"/>
      <c r="F58" s="30"/>
    </row>
    <row r="65" spans="6:6">
      <c r="F65" s="30"/>
    </row>
  </sheetData>
  <mergeCells count="28">
    <mergeCell ref="C24:G24"/>
    <mergeCell ref="E25:G25"/>
    <mergeCell ref="C18:G18"/>
    <mergeCell ref="F20:G20"/>
    <mergeCell ref="H20:I20"/>
    <mergeCell ref="C21:G21"/>
    <mergeCell ref="A22:B23"/>
    <mergeCell ref="C22:C23"/>
    <mergeCell ref="D22:D23"/>
    <mergeCell ref="E22:G22"/>
    <mergeCell ref="I22:I23"/>
    <mergeCell ref="C12:G12"/>
    <mergeCell ref="E15:F15"/>
    <mergeCell ref="G15:I15"/>
    <mergeCell ref="C16:G16"/>
    <mergeCell ref="E17:F17"/>
    <mergeCell ref="G17:I17"/>
    <mergeCell ref="E9:F9"/>
    <mergeCell ref="G9:I9"/>
    <mergeCell ref="C10:G10"/>
    <mergeCell ref="H10:I10"/>
    <mergeCell ref="C11:G11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8" fitToHeight="0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B3FAA-13DB-4F4A-A467-4719E3A099D0}">
  <sheetPr codeName="Planilha110">
    <tabColor rgb="FFFF0000"/>
  </sheetPr>
  <dimension ref="B1:Y73"/>
  <sheetViews>
    <sheetView workbookViewId="0"/>
  </sheetViews>
  <sheetFormatPr defaultColWidth="9.140625" defaultRowHeight="12.75"/>
  <cols>
    <col min="1" max="1" width="9.140625" style="23" customWidth="1"/>
    <col min="2" max="2" width="53.28515625" style="23" customWidth="1"/>
    <col min="3" max="3" width="7.28515625" style="23" customWidth="1"/>
    <col min="4" max="4" width="5" style="23" customWidth="1"/>
    <col min="5" max="5" width="6" style="23" customWidth="1"/>
    <col min="6" max="6" width="8" style="23" customWidth="1"/>
    <col min="7" max="7" width="3" style="23" customWidth="1"/>
    <col min="8" max="8" width="7.7109375" style="23" customWidth="1"/>
    <col min="9" max="9" width="5.140625" style="23" customWidth="1"/>
    <col min="10" max="10" width="4.855468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8.7109375" style="23" customWidth="1"/>
    <col min="15" max="15" width="9.5703125" style="23" bestFit="1" customWidth="1"/>
    <col min="16" max="23" width="0" style="23" hidden="1" customWidth="1"/>
    <col min="24" max="16384" width="9.140625" style="23"/>
  </cols>
  <sheetData>
    <row r="1" spans="2:25" ht="13.5" thickBot="1"/>
    <row r="2" spans="2:25" ht="13.5">
      <c r="B2" s="1407"/>
      <c r="C2" s="1408"/>
      <c r="D2" s="1408"/>
      <c r="E2" s="1408"/>
      <c r="F2" s="1408"/>
      <c r="G2" s="1408"/>
      <c r="H2" s="1408"/>
      <c r="I2" s="1408"/>
      <c r="J2" s="1408"/>
      <c r="K2" s="1408"/>
      <c r="L2" s="1408"/>
      <c r="M2" s="1408"/>
      <c r="N2" s="1408"/>
      <c r="O2" s="1409"/>
    </row>
    <row r="3" spans="2:25" ht="13.5">
      <c r="B3" s="1410" t="s">
        <v>157</v>
      </c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2"/>
    </row>
    <row r="4" spans="2:25" ht="13.5">
      <c r="B4" s="1413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5"/>
    </row>
    <row r="5" spans="2:25" ht="13.5">
      <c r="B5" s="1413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5"/>
    </row>
    <row r="6" spans="2:25" ht="13.5">
      <c r="B6" s="1416" t="s">
        <v>300</v>
      </c>
      <c r="C6" s="1417"/>
      <c r="D6" s="1417"/>
      <c r="E6" s="1417"/>
      <c r="F6" s="1417"/>
      <c r="G6" s="1417"/>
      <c r="H6" s="1417"/>
      <c r="I6" s="1417"/>
      <c r="J6" s="1417"/>
      <c r="K6" s="1417"/>
      <c r="L6" s="1417"/>
      <c r="M6" s="1417"/>
      <c r="N6" s="1417"/>
      <c r="O6" s="1418"/>
    </row>
    <row r="7" spans="2:25" ht="25.5">
      <c r="B7" s="1404" t="s">
        <v>917</v>
      </c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5"/>
      <c r="N7" s="1405"/>
      <c r="O7" s="1406"/>
      <c r="Y7" s="226" t="s">
        <v>301</v>
      </c>
    </row>
    <row r="8" spans="2:25">
      <c r="B8" s="1404"/>
      <c r="C8" s="1405"/>
      <c r="D8" s="1405"/>
      <c r="E8" s="1405"/>
      <c r="F8" s="1405"/>
      <c r="G8" s="1405"/>
      <c r="H8" s="1405"/>
      <c r="I8" s="1405"/>
      <c r="J8" s="1405"/>
      <c r="K8" s="1405"/>
      <c r="L8" s="1405"/>
      <c r="M8" s="1405"/>
      <c r="N8" s="1405"/>
      <c r="O8" s="1406"/>
    </row>
    <row r="9" spans="2:25">
      <c r="B9" s="1396"/>
      <c r="C9" s="1397"/>
      <c r="D9" s="1397"/>
      <c r="E9" s="1397"/>
      <c r="F9" s="1397"/>
      <c r="G9" s="1397"/>
      <c r="H9" s="1397"/>
      <c r="I9" s="1397"/>
      <c r="J9" s="1397"/>
      <c r="K9" s="1397"/>
      <c r="L9" s="1397"/>
      <c r="M9" s="1397"/>
      <c r="N9" s="1397"/>
      <c r="O9" s="1398"/>
      <c r="Y9" s="227"/>
    </row>
    <row r="10" spans="2:25" ht="15" customHeight="1">
      <c r="B10" s="1399" t="s">
        <v>712</v>
      </c>
      <c r="C10" s="1400"/>
      <c r="D10" s="1400"/>
      <c r="E10" s="1400"/>
      <c r="F10" s="1400"/>
      <c r="G10" s="1400"/>
      <c r="H10" s="1400"/>
      <c r="I10" s="1400"/>
      <c r="J10" s="1400"/>
      <c r="K10" s="1400"/>
      <c r="L10" s="1400"/>
      <c r="M10" s="1400"/>
      <c r="N10" s="1400"/>
      <c r="O10" s="1401"/>
    </row>
    <row r="11" spans="2:25" ht="24">
      <c r="B11" s="228" t="s">
        <v>160</v>
      </c>
      <c r="C11" s="229" t="s">
        <v>161</v>
      </c>
      <c r="D11" s="1381" t="s">
        <v>162</v>
      </c>
      <c r="E11" s="1377"/>
      <c r="F11" s="1402" t="s">
        <v>303</v>
      </c>
      <c r="G11" s="1403"/>
      <c r="H11" s="332" t="s">
        <v>164</v>
      </c>
      <c r="I11" s="1381" t="s">
        <v>165</v>
      </c>
      <c r="J11" s="1382"/>
      <c r="K11" s="1381" t="s">
        <v>166</v>
      </c>
      <c r="L11" s="1377"/>
      <c r="M11" s="1382"/>
      <c r="N11" s="1381" t="s">
        <v>167</v>
      </c>
      <c r="O11" s="1378"/>
      <c r="R11" s="23" t="s">
        <v>304</v>
      </c>
    </row>
    <row r="12" spans="2:25" ht="15" customHeight="1">
      <c r="B12" s="1295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277"/>
    </row>
    <row r="13" spans="2:25" s="227" customFormat="1">
      <c r="B13" s="230"/>
      <c r="C13" s="231"/>
      <c r="D13" s="1390"/>
      <c r="E13" s="1391"/>
      <c r="F13" s="1392"/>
      <c r="G13" s="1393"/>
      <c r="H13" s="333"/>
      <c r="I13" s="1390"/>
      <c r="J13" s="1394"/>
      <c r="K13" s="1390"/>
      <c r="L13" s="1391"/>
      <c r="M13" s="1394"/>
      <c r="N13" s="1390"/>
      <c r="O13" s="1395"/>
    </row>
    <row r="14" spans="2:25" ht="24">
      <c r="B14" s="250" t="s">
        <v>169</v>
      </c>
      <c r="C14" s="337" t="s">
        <v>161</v>
      </c>
      <c r="D14" s="1318" t="s">
        <v>170</v>
      </c>
      <c r="E14" s="1319"/>
      <c r="F14" s="1318" t="s">
        <v>171</v>
      </c>
      <c r="G14" s="1319"/>
      <c r="H14" s="326" t="s">
        <v>172</v>
      </c>
      <c r="I14" s="1318" t="s">
        <v>173</v>
      </c>
      <c r="J14" s="1320"/>
      <c r="K14" s="1320"/>
      <c r="L14" s="1320"/>
      <c r="M14" s="1319"/>
      <c r="N14" s="1318" t="s">
        <v>167</v>
      </c>
      <c r="O14" s="1450"/>
    </row>
    <row r="15" spans="2:25">
      <c r="B15" s="338" t="s">
        <v>708</v>
      </c>
      <c r="C15" s="292">
        <v>20038</v>
      </c>
      <c r="D15" s="1151">
        <v>1.24</v>
      </c>
      <c r="E15" s="1152"/>
      <c r="F15" s="1151">
        <v>157.27000000000001</v>
      </c>
      <c r="G15" s="1152"/>
      <c r="H15" s="295">
        <v>15</v>
      </c>
      <c r="I15" s="1312">
        <v>0.8</v>
      </c>
      <c r="J15" s="1355"/>
      <c r="K15" s="1355"/>
      <c r="L15" s="1355"/>
      <c r="M15" s="1313"/>
      <c r="N15" s="1155">
        <v>12</v>
      </c>
      <c r="O15" s="1157"/>
    </row>
    <row r="16" spans="2:25">
      <c r="B16" s="338" t="s">
        <v>128</v>
      </c>
      <c r="C16" s="292">
        <v>20002</v>
      </c>
      <c r="D16" s="1451">
        <v>1</v>
      </c>
      <c r="E16" s="1452"/>
      <c r="F16" s="1151">
        <v>157.27000000000001</v>
      </c>
      <c r="G16" s="1152"/>
      <c r="H16" s="295">
        <v>12.1</v>
      </c>
      <c r="I16" s="1312">
        <v>0.8</v>
      </c>
      <c r="J16" s="1355"/>
      <c r="K16" s="1355"/>
      <c r="L16" s="1355"/>
      <c r="M16" s="1313"/>
      <c r="N16" s="1155">
        <v>9.68</v>
      </c>
      <c r="O16" s="1157"/>
    </row>
    <row r="17" spans="2:20" ht="15" customHeight="1">
      <c r="B17" s="1286" t="s">
        <v>174</v>
      </c>
      <c r="C17" s="1121"/>
      <c r="D17" s="1121"/>
      <c r="E17" s="1121"/>
      <c r="F17" s="1121"/>
      <c r="G17" s="1121"/>
      <c r="H17" s="1121"/>
      <c r="I17" s="1121"/>
      <c r="J17" s="1121"/>
      <c r="K17" s="1142"/>
      <c r="L17" s="1143">
        <f>SUM(N15:O16)</f>
        <v>21.68</v>
      </c>
      <c r="M17" s="1144"/>
      <c r="N17" s="1144"/>
      <c r="O17" s="1285"/>
    </row>
    <row r="18" spans="2:20" ht="15" customHeight="1">
      <c r="B18" s="235"/>
      <c r="C18" s="236"/>
      <c r="D18" s="236"/>
      <c r="E18" s="236"/>
      <c r="F18" s="236"/>
      <c r="G18" s="236"/>
      <c r="H18" s="236"/>
      <c r="I18" s="236"/>
      <c r="J18" s="236"/>
      <c r="K18" s="236"/>
      <c r="L18" s="148"/>
      <c r="M18" s="148"/>
      <c r="N18" s="148"/>
      <c r="O18" s="237"/>
    </row>
    <row r="19" spans="2:20" ht="24">
      <c r="B19" s="232" t="s">
        <v>175</v>
      </c>
      <c r="C19" s="233" t="s">
        <v>161</v>
      </c>
      <c r="D19" s="1381" t="s">
        <v>176</v>
      </c>
      <c r="E19" s="1382"/>
      <c r="F19" s="332" t="s">
        <v>177</v>
      </c>
      <c r="G19" s="1381" t="s">
        <v>178</v>
      </c>
      <c r="H19" s="1377"/>
      <c r="I19" s="332" t="s">
        <v>179</v>
      </c>
      <c r="J19" s="1381" t="s">
        <v>180</v>
      </c>
      <c r="K19" s="1377"/>
      <c r="L19" s="1377"/>
      <c r="M19" s="1377"/>
      <c r="N19" s="1377"/>
      <c r="O19" s="1378"/>
      <c r="R19" s="23">
        <v>2.17</v>
      </c>
    </row>
    <row r="20" spans="2:20" ht="15" customHeight="1">
      <c r="B20" s="1295" t="s">
        <v>181</v>
      </c>
      <c r="C20" s="1094"/>
      <c r="D20" s="1094"/>
      <c r="E20" s="1094"/>
      <c r="F20" s="1094"/>
      <c r="G20" s="1121"/>
      <c r="H20" s="1121"/>
      <c r="I20" s="1121"/>
      <c r="J20" s="1094"/>
      <c r="K20" s="1095"/>
      <c r="L20" s="1096">
        <v>0</v>
      </c>
      <c r="M20" s="1097"/>
      <c r="N20" s="1097"/>
      <c r="O20" s="1277"/>
    </row>
    <row r="21" spans="2:20" ht="15" customHeight="1">
      <c r="B21" s="235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41"/>
    </row>
    <row r="22" spans="2:20" ht="15" customHeight="1">
      <c r="B22" s="1276" t="s">
        <v>182</v>
      </c>
      <c r="C22" s="1119"/>
      <c r="D22" s="1119"/>
      <c r="E22" s="1119"/>
      <c r="F22" s="1119"/>
      <c r="G22" s="1119"/>
      <c r="H22" s="1119"/>
      <c r="I22" s="1120"/>
      <c r="J22" s="1097">
        <f>TRUNC(L17+L20+L12,2)</f>
        <v>21.68</v>
      </c>
      <c r="K22" s="1097"/>
      <c r="L22" s="1097"/>
      <c r="M22" s="1097"/>
      <c r="N22" s="1097"/>
      <c r="O22" s="1277"/>
    </row>
    <row r="23" spans="2:20" ht="15" customHeight="1">
      <c r="B23" s="1276" t="s">
        <v>183</v>
      </c>
      <c r="C23" s="1119"/>
      <c r="D23" s="1119"/>
      <c r="E23" s="1119"/>
      <c r="F23" s="1119"/>
      <c r="G23" s="1119"/>
      <c r="H23" s="1119"/>
      <c r="I23" s="1120"/>
      <c r="J23" s="1379">
        <v>0.83</v>
      </c>
      <c r="K23" s="1379"/>
      <c r="L23" s="1379"/>
      <c r="M23" s="1379"/>
      <c r="N23" s="1379"/>
      <c r="O23" s="1380"/>
    </row>
    <row r="24" spans="2:20" ht="15" customHeight="1">
      <c r="B24" s="1276" t="s">
        <v>184</v>
      </c>
      <c r="C24" s="1119"/>
      <c r="D24" s="1119"/>
      <c r="E24" s="1119"/>
      <c r="F24" s="1119"/>
      <c r="G24" s="1119"/>
      <c r="H24" s="1119"/>
      <c r="I24" s="1120"/>
      <c r="J24" s="1097">
        <f>TRUNC(J22/J23,2)</f>
        <v>26.12</v>
      </c>
      <c r="K24" s="1097"/>
      <c r="L24" s="1097"/>
      <c r="M24" s="1097"/>
      <c r="N24" s="1097"/>
      <c r="O24" s="1277"/>
    </row>
    <row r="25" spans="2:20" ht="15" customHeight="1">
      <c r="B25" s="242"/>
      <c r="C25" s="155"/>
      <c r="D25" s="155"/>
      <c r="E25" s="155"/>
      <c r="F25" s="155"/>
      <c r="G25" s="155"/>
      <c r="H25" s="155"/>
      <c r="I25" s="155"/>
      <c r="J25" s="156"/>
      <c r="K25" s="156"/>
      <c r="L25" s="157"/>
      <c r="M25" s="157"/>
      <c r="N25" s="157"/>
      <c r="O25" s="243"/>
      <c r="Q25" s="23">
        <v>24</v>
      </c>
      <c r="R25" s="23">
        <v>100</v>
      </c>
    </row>
    <row r="26" spans="2:20" ht="24">
      <c r="B26" s="244" t="s">
        <v>185</v>
      </c>
      <c r="C26" s="245" t="s">
        <v>161</v>
      </c>
      <c r="D26" s="1370" t="s">
        <v>186</v>
      </c>
      <c r="E26" s="1371"/>
      <c r="F26" s="1372" t="s">
        <v>70</v>
      </c>
      <c r="G26" s="1373"/>
      <c r="H26" s="1374"/>
      <c r="I26" s="1362" t="s">
        <v>173</v>
      </c>
      <c r="J26" s="1363"/>
      <c r="K26" s="1375"/>
      <c r="L26" s="1376" t="s">
        <v>187</v>
      </c>
      <c r="M26" s="1377"/>
      <c r="N26" s="1377"/>
      <c r="O26" s="1378"/>
      <c r="R26" s="23">
        <v>5</v>
      </c>
      <c r="T26" s="23">
        <f>(33.67*5)/100</f>
        <v>1.6835</v>
      </c>
    </row>
    <row r="27" spans="2:20">
      <c r="B27" s="283" t="s">
        <v>709</v>
      </c>
      <c r="C27" s="282">
        <v>10622</v>
      </c>
      <c r="D27" s="1365" t="s">
        <v>8</v>
      </c>
      <c r="E27" s="1366"/>
      <c r="F27" s="1457">
        <v>11.79</v>
      </c>
      <c r="G27" s="1458"/>
      <c r="H27" s="1459"/>
      <c r="I27" s="1151">
        <v>0.55000000000000004</v>
      </c>
      <c r="J27" s="1311"/>
      <c r="K27" s="1152"/>
      <c r="L27" s="1451">
        <f>I27*F27</f>
        <v>6.48</v>
      </c>
      <c r="M27" s="1453"/>
      <c r="N27" s="1453"/>
      <c r="O27" s="1464"/>
    </row>
    <row r="28" spans="2:20">
      <c r="B28" s="283" t="s">
        <v>710</v>
      </c>
      <c r="C28" s="282">
        <v>10624</v>
      </c>
      <c r="D28" s="1365" t="s">
        <v>8</v>
      </c>
      <c r="E28" s="1366"/>
      <c r="F28" s="1457">
        <v>3.29</v>
      </c>
      <c r="G28" s="1458"/>
      <c r="H28" s="1459"/>
      <c r="I28" s="1151">
        <v>1.25</v>
      </c>
      <c r="J28" s="1311"/>
      <c r="K28" s="1152"/>
      <c r="L28" s="1451">
        <f>I28*F28</f>
        <v>4.1100000000000003</v>
      </c>
      <c r="M28" s="1453"/>
      <c r="N28" s="1453"/>
      <c r="O28" s="1464"/>
    </row>
    <row r="29" spans="2:20">
      <c r="B29" s="281" t="s">
        <v>711</v>
      </c>
      <c r="C29" s="282">
        <v>10135</v>
      </c>
      <c r="D29" s="1365" t="s">
        <v>205</v>
      </c>
      <c r="E29" s="1366"/>
      <c r="F29" s="1457">
        <v>12</v>
      </c>
      <c r="G29" s="1458"/>
      <c r="H29" s="1459"/>
      <c r="I29" s="1151">
        <v>7.0000000000000007E-2</v>
      </c>
      <c r="J29" s="1311"/>
      <c r="K29" s="1152"/>
      <c r="L29" s="1151">
        <f>I29*F29</f>
        <v>0.84</v>
      </c>
      <c r="M29" s="1311"/>
      <c r="N29" s="1311"/>
      <c r="O29" s="1463"/>
    </row>
    <row r="30" spans="2:20" ht="15" customHeight="1">
      <c r="B30" s="1351" t="s">
        <v>188</v>
      </c>
      <c r="C30" s="1352"/>
      <c r="D30" s="1352"/>
      <c r="E30" s="1352"/>
      <c r="F30" s="1352"/>
      <c r="G30" s="1352"/>
      <c r="H30" s="1352"/>
      <c r="I30" s="1352"/>
      <c r="J30" s="1352"/>
      <c r="K30" s="1352"/>
      <c r="L30" s="1359">
        <f>SUM(L27:O29)</f>
        <v>11.43</v>
      </c>
      <c r="M30" s="1353"/>
      <c r="N30" s="1353"/>
      <c r="O30" s="1354"/>
    </row>
    <row r="31" spans="2:20" ht="15" customHeight="1">
      <c r="B31" s="246"/>
      <c r="C31" s="247"/>
      <c r="D31" s="247"/>
      <c r="E31" s="247"/>
      <c r="F31" s="247"/>
      <c r="G31" s="247"/>
      <c r="H31" s="247"/>
      <c r="I31" s="247"/>
      <c r="J31" s="247"/>
      <c r="K31" s="247"/>
      <c r="L31" s="148"/>
      <c r="M31" s="148"/>
      <c r="N31" s="148"/>
      <c r="O31" s="248"/>
    </row>
    <row r="32" spans="2:20" ht="24">
      <c r="B32" s="244" t="s">
        <v>189</v>
      </c>
      <c r="C32" s="245" t="s">
        <v>161</v>
      </c>
      <c r="D32" s="1360" t="s">
        <v>186</v>
      </c>
      <c r="E32" s="1360"/>
      <c r="F32" s="1361" t="s">
        <v>70</v>
      </c>
      <c r="G32" s="1361"/>
      <c r="H32" s="1361"/>
      <c r="I32" s="1360" t="s">
        <v>173</v>
      </c>
      <c r="J32" s="1360"/>
      <c r="K32" s="1360"/>
      <c r="L32" s="1362" t="s">
        <v>187</v>
      </c>
      <c r="M32" s="1363"/>
      <c r="N32" s="1363"/>
      <c r="O32" s="1364"/>
    </row>
    <row r="33" spans="2:24" ht="15" customHeight="1">
      <c r="B33" s="1351" t="s">
        <v>190</v>
      </c>
      <c r="C33" s="1352"/>
      <c r="D33" s="1352"/>
      <c r="E33" s="1352"/>
      <c r="F33" s="1352"/>
      <c r="G33" s="1352"/>
      <c r="H33" s="1352"/>
      <c r="I33" s="1352"/>
      <c r="J33" s="1352"/>
      <c r="K33" s="1352"/>
      <c r="L33" s="1359">
        <v>0</v>
      </c>
      <c r="M33" s="1353"/>
      <c r="N33" s="1353"/>
      <c r="O33" s="1354"/>
    </row>
    <row r="34" spans="2:24" ht="15" customHeight="1">
      <c r="B34" s="235"/>
      <c r="C34" s="236"/>
      <c r="D34" s="236"/>
      <c r="E34" s="236"/>
      <c r="F34" s="236"/>
      <c r="G34" s="236"/>
      <c r="H34" s="236"/>
      <c r="I34" s="236"/>
      <c r="J34" s="236"/>
      <c r="K34" s="236"/>
      <c r="L34" s="148"/>
      <c r="M34" s="148"/>
      <c r="N34" s="148"/>
      <c r="O34" s="249"/>
    </row>
    <row r="35" spans="2:24" ht="24">
      <c r="B35" s="250" t="s">
        <v>191</v>
      </c>
      <c r="C35" s="251" t="s">
        <v>161</v>
      </c>
      <c r="D35" s="326" t="s">
        <v>186</v>
      </c>
      <c r="E35" s="1318" t="s">
        <v>192</v>
      </c>
      <c r="F35" s="1320"/>
      <c r="G35" s="1320"/>
      <c r="H35" s="1319"/>
      <c r="I35" s="252" t="s">
        <v>193</v>
      </c>
      <c r="J35" s="253" t="s">
        <v>194</v>
      </c>
      <c r="K35" s="1318" t="s">
        <v>180</v>
      </c>
      <c r="L35" s="1319"/>
      <c r="M35" s="1318" t="s">
        <v>173</v>
      </c>
      <c r="N35" s="1319"/>
      <c r="O35" s="254" t="s">
        <v>195</v>
      </c>
      <c r="Q35" s="27">
        <f>L33+L30+L36+J24</f>
        <v>37.549999999999997</v>
      </c>
    </row>
    <row r="36" spans="2:24" ht="15" customHeight="1">
      <c r="B36" s="1351" t="s">
        <v>196</v>
      </c>
      <c r="C36" s="1352"/>
      <c r="D36" s="1352"/>
      <c r="E36" s="1352"/>
      <c r="F36" s="1352"/>
      <c r="G36" s="1352"/>
      <c r="H36" s="1352"/>
      <c r="I36" s="1352"/>
      <c r="J36" s="1352"/>
      <c r="K36" s="1352"/>
      <c r="L36" s="1353">
        <v>0</v>
      </c>
      <c r="M36" s="1353"/>
      <c r="N36" s="1353"/>
      <c r="O36" s="1354"/>
    </row>
    <row r="37" spans="2:24" ht="15" customHeight="1">
      <c r="B37" s="235"/>
      <c r="C37" s="236"/>
      <c r="D37" s="236"/>
      <c r="E37" s="236"/>
      <c r="F37" s="236"/>
      <c r="G37" s="236"/>
      <c r="H37" s="236"/>
      <c r="I37" s="236"/>
      <c r="J37" s="236"/>
      <c r="K37" s="236"/>
      <c r="L37" s="148"/>
      <c r="M37" s="148"/>
      <c r="N37" s="148"/>
      <c r="O37" s="255"/>
    </row>
    <row r="38" spans="2:24" ht="15" customHeight="1">
      <c r="B38" s="1278" t="s">
        <v>330</v>
      </c>
      <c r="C38" s="1119"/>
      <c r="D38" s="1119"/>
      <c r="E38" s="1119"/>
      <c r="F38" s="1119"/>
      <c r="G38" s="1119"/>
      <c r="H38" s="1119"/>
      <c r="I38" s="1119"/>
      <c r="J38" s="1119"/>
      <c r="K38" s="1119"/>
      <c r="L38" s="1096">
        <f>L30+J24</f>
        <v>37.549999999999997</v>
      </c>
      <c r="M38" s="1097"/>
      <c r="N38" s="1097"/>
      <c r="O38" s="1277"/>
      <c r="P38" s="25">
        <f>L38</f>
        <v>37.549999999999997</v>
      </c>
    </row>
    <row r="39" spans="2:24" ht="15" customHeight="1">
      <c r="B39" s="1278" t="s">
        <v>1065</v>
      </c>
      <c r="C39" s="1154"/>
      <c r="D39" s="1154"/>
      <c r="E39" s="1154"/>
      <c r="F39" s="1154"/>
      <c r="G39" s="1154"/>
      <c r="H39" s="1154"/>
      <c r="I39" s="1154"/>
      <c r="J39" s="1154"/>
      <c r="K39" s="1154"/>
      <c r="L39" s="1096">
        <f>TRUNC(L38*0.2108,2)</f>
        <v>7.91</v>
      </c>
      <c r="M39" s="1097"/>
      <c r="N39" s="1097"/>
      <c r="O39" s="1277"/>
    </row>
    <row r="40" spans="2:24" ht="15" customHeight="1" thickBot="1">
      <c r="B40" s="1462" t="s">
        <v>916</v>
      </c>
      <c r="C40" s="1280"/>
      <c r="D40" s="1280"/>
      <c r="E40" s="1280"/>
      <c r="F40" s="1280"/>
      <c r="G40" s="1280"/>
      <c r="H40" s="1280"/>
      <c r="I40" s="1280"/>
      <c r="J40" s="1280"/>
      <c r="K40" s="1280"/>
      <c r="L40" s="1281">
        <f>TRUNC(L38+L39,2)</f>
        <v>45.46</v>
      </c>
      <c r="M40" s="1282"/>
      <c r="N40" s="1282"/>
      <c r="O40" s="1283"/>
    </row>
    <row r="42" spans="2:24">
      <c r="X42" s="27"/>
    </row>
    <row r="43" spans="2:24">
      <c r="O43" s="256"/>
    </row>
    <row r="45" spans="2:24">
      <c r="B45" s="28"/>
      <c r="C45" s="28"/>
      <c r="F45" s="30"/>
      <c r="G45" s="28"/>
    </row>
    <row r="52" spans="2:6">
      <c r="B52" s="28"/>
      <c r="C52" s="28"/>
      <c r="F52" s="30"/>
    </row>
    <row r="59" spans="2:6">
      <c r="B59" s="28"/>
      <c r="C59" s="28"/>
      <c r="F59" s="30"/>
    </row>
    <row r="66" spans="2:6">
      <c r="B66" s="28"/>
      <c r="F66" s="30"/>
    </row>
    <row r="73" spans="2:6">
      <c r="F73" s="30"/>
    </row>
  </sheetData>
  <mergeCells count="80">
    <mergeCell ref="L29:O29"/>
    <mergeCell ref="F29:H29"/>
    <mergeCell ref="D27:E27"/>
    <mergeCell ref="D28:E28"/>
    <mergeCell ref="D29:E29"/>
    <mergeCell ref="I27:K27"/>
    <mergeCell ref="I28:K28"/>
    <mergeCell ref="I29:K29"/>
    <mergeCell ref="F28:H28"/>
    <mergeCell ref="L28:O28"/>
    <mergeCell ref="F27:H27"/>
    <mergeCell ref="L27:O27"/>
    <mergeCell ref="B24:I24"/>
    <mergeCell ref="J24:O24"/>
    <mergeCell ref="D26:E26"/>
    <mergeCell ref="F26:H26"/>
    <mergeCell ref="I26:K26"/>
    <mergeCell ref="L26:O26"/>
    <mergeCell ref="B38:K38"/>
    <mergeCell ref="L38:O38"/>
    <mergeCell ref="B39:K39"/>
    <mergeCell ref="L39:O39"/>
    <mergeCell ref="B40:K40"/>
    <mergeCell ref="L40:O40"/>
    <mergeCell ref="B36:K36"/>
    <mergeCell ref="L36:O36"/>
    <mergeCell ref="B30:K30"/>
    <mergeCell ref="L30:O30"/>
    <mergeCell ref="D32:E32"/>
    <mergeCell ref="F32:H32"/>
    <mergeCell ref="I32:K32"/>
    <mergeCell ref="L32:O32"/>
    <mergeCell ref="B33:K33"/>
    <mergeCell ref="L33:O33"/>
    <mergeCell ref="E35:H35"/>
    <mergeCell ref="K35:L35"/>
    <mergeCell ref="M35:N35"/>
    <mergeCell ref="B23:I23"/>
    <mergeCell ref="J23:O23"/>
    <mergeCell ref="D19:E19"/>
    <mergeCell ref="G19:H19"/>
    <mergeCell ref="J19:O19"/>
    <mergeCell ref="B20:K20"/>
    <mergeCell ref="L20:O20"/>
    <mergeCell ref="B22:I22"/>
    <mergeCell ref="J22:O22"/>
    <mergeCell ref="D14:E14"/>
    <mergeCell ref="F14:G14"/>
    <mergeCell ref="I14:M14"/>
    <mergeCell ref="N14:O14"/>
    <mergeCell ref="B17:K17"/>
    <mergeCell ref="L17:O17"/>
    <mergeCell ref="D15:E15"/>
    <mergeCell ref="D16:E16"/>
    <mergeCell ref="F15:G15"/>
    <mergeCell ref="F16:G16"/>
    <mergeCell ref="I15:M15"/>
    <mergeCell ref="I16:M16"/>
    <mergeCell ref="N15:O15"/>
    <mergeCell ref="N16:O16"/>
    <mergeCell ref="B12:K12"/>
    <mergeCell ref="L12:O12"/>
    <mergeCell ref="D13:E13"/>
    <mergeCell ref="F13:G13"/>
    <mergeCell ref="I13:J13"/>
    <mergeCell ref="K13:M13"/>
    <mergeCell ref="N13:O13"/>
    <mergeCell ref="B9:O9"/>
    <mergeCell ref="B10:O10"/>
    <mergeCell ref="D11:E11"/>
    <mergeCell ref="F11:G11"/>
    <mergeCell ref="I11:J11"/>
    <mergeCell ref="K11:M11"/>
    <mergeCell ref="N11:O11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35433070866141736" bottom="0.74803149606299213" header="0.31496062992125984" footer="0.31496062992125984"/>
  <pageSetup paperSize="9" scale="67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C0679-08F1-42F8-AD7D-33414E1DD96F}">
  <sheetPr codeName="Planilha111">
    <tabColor rgb="FF92D050"/>
    <pageSetUpPr fitToPage="1"/>
  </sheetPr>
  <dimension ref="A1:Q85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85546875" style="26" bestFit="1" customWidth="1"/>
    <col min="4" max="5" width="13.28515625" style="23" bestFit="1" customWidth="1"/>
    <col min="6" max="6" width="11.85546875" style="23" bestFit="1" customWidth="1"/>
    <col min="7" max="7" width="39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2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4413946</v>
      </c>
      <c r="B4" s="1028" t="s">
        <v>1535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4.25">
      <c r="A7" s="85"/>
      <c r="B7" s="115"/>
      <c r="C7" s="88"/>
      <c r="D7" s="88"/>
      <c r="E7" s="88"/>
      <c r="F7" s="88"/>
      <c r="G7" s="88"/>
      <c r="H7" s="90"/>
      <c r="I7" s="91"/>
      <c r="J7" s="32"/>
      <c r="K7" s="32"/>
      <c r="L7" s="32"/>
      <c r="M7" s="32"/>
      <c r="N7" s="32"/>
      <c r="O7" s="32"/>
    </row>
    <row r="8" spans="1:15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0</v>
      </c>
      <c r="J8" s="32"/>
      <c r="K8" s="32"/>
      <c r="L8" s="32"/>
      <c r="M8" s="32"/>
      <c r="N8" s="32"/>
      <c r="O8" s="32"/>
    </row>
    <row r="9" spans="1:15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</row>
    <row r="10" spans="1:15" ht="14.25">
      <c r="A10" s="64" t="s">
        <v>697</v>
      </c>
      <c r="B10" s="65" t="s">
        <v>698</v>
      </c>
      <c r="C10" s="336">
        <v>1</v>
      </c>
      <c r="D10" s="110" t="s">
        <v>92</v>
      </c>
      <c r="E10" s="1062">
        <v>22.5351</v>
      </c>
      <c r="F10" s="1062"/>
      <c r="G10" s="131"/>
      <c r="H10" s="131"/>
      <c r="I10" s="137">
        <f>E10*C10</f>
        <v>22.5351</v>
      </c>
      <c r="J10" s="32"/>
      <c r="K10" s="32"/>
      <c r="L10" s="32"/>
      <c r="M10" s="32"/>
      <c r="N10" s="32"/>
      <c r="O10" s="32"/>
    </row>
    <row r="11" spans="1:15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I10</f>
        <v>22.5351</v>
      </c>
      <c r="I11" s="1045"/>
      <c r="J11" s="32"/>
      <c r="K11" s="32"/>
      <c r="L11" s="32"/>
      <c r="M11" s="32"/>
      <c r="N11" s="32"/>
      <c r="O11" s="32"/>
    </row>
    <row r="12" spans="1:15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98">
        <f>H11+I8</f>
        <v>22.5351</v>
      </c>
      <c r="J12" s="32"/>
      <c r="K12" s="32"/>
      <c r="L12" s="32"/>
      <c r="M12" s="32"/>
      <c r="N12" s="32"/>
      <c r="O12" s="32"/>
    </row>
    <row r="13" spans="1:15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67">
        <f>I12/H3</f>
        <v>11.2676</v>
      </c>
      <c r="J13" s="32"/>
      <c r="K13" s="32"/>
      <c r="L13" s="32"/>
      <c r="M13" s="32"/>
      <c r="N13" s="32"/>
      <c r="O13" s="32"/>
    </row>
    <row r="14" spans="1:15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67"/>
      <c r="J14" s="32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68" t="s">
        <v>94</v>
      </c>
      <c r="J15" s="32"/>
      <c r="K15" s="32"/>
      <c r="L15" s="32"/>
      <c r="M15" s="32"/>
      <c r="N15" s="32"/>
      <c r="O15" s="32"/>
    </row>
    <row r="16" spans="1:15" ht="24" customHeight="1" thickBot="1">
      <c r="A16" s="57" t="s">
        <v>99</v>
      </c>
      <c r="B16" s="130"/>
      <c r="C16" s="129" t="s">
        <v>79</v>
      </c>
      <c r="D16" s="129" t="s">
        <v>90</v>
      </c>
      <c r="E16" s="1039" t="s">
        <v>100</v>
      </c>
      <c r="F16" s="1039"/>
      <c r="G16" s="1039" t="s">
        <v>70</v>
      </c>
      <c r="H16" s="1039"/>
      <c r="I16" s="1040"/>
      <c r="J16" s="32"/>
      <c r="K16" s="32"/>
      <c r="L16" s="32"/>
      <c r="M16" s="32"/>
      <c r="N16" s="32"/>
      <c r="O16" s="32"/>
    </row>
    <row r="17" spans="1:15" ht="24" customHeight="1">
      <c r="A17" s="101" t="s">
        <v>684</v>
      </c>
      <c r="B17" s="84" t="s">
        <v>1496</v>
      </c>
      <c r="C17" s="111">
        <v>0.27</v>
      </c>
      <c r="D17" s="110" t="s">
        <v>205</v>
      </c>
      <c r="E17" s="1062">
        <v>4.7380000000000004</v>
      </c>
      <c r="F17" s="1062"/>
      <c r="G17" s="131"/>
      <c r="H17" s="131"/>
      <c r="I17" s="137">
        <f>E17*C17</f>
        <v>1.2793000000000001</v>
      </c>
      <c r="J17" s="32"/>
      <c r="K17" s="32"/>
      <c r="L17" s="32"/>
      <c r="M17" s="32"/>
      <c r="N17" s="32"/>
      <c r="O17" s="32"/>
    </row>
    <row r="18" spans="1:15" ht="24" customHeight="1">
      <c r="A18" s="101" t="s">
        <v>608</v>
      </c>
      <c r="B18" s="84" t="s">
        <v>609</v>
      </c>
      <c r="C18" s="111">
        <v>2.25</v>
      </c>
      <c r="D18" s="110" t="s">
        <v>205</v>
      </c>
      <c r="E18" s="1052">
        <v>0.21729999999999999</v>
      </c>
      <c r="F18" s="1052"/>
      <c r="G18" s="131"/>
      <c r="H18" s="131"/>
      <c r="I18" s="137">
        <f>E18*C18</f>
        <v>0.4889</v>
      </c>
      <c r="J18" s="32"/>
      <c r="K18" s="32"/>
      <c r="L18" s="32"/>
      <c r="M18" s="32"/>
      <c r="N18" s="32"/>
      <c r="O18" s="32"/>
    </row>
    <row r="19" spans="1:15" ht="24" customHeight="1">
      <c r="A19" s="101" t="s">
        <v>715</v>
      </c>
      <c r="B19" s="84" t="s">
        <v>714</v>
      </c>
      <c r="C19" s="111">
        <v>1</v>
      </c>
      <c r="D19" s="110" t="s">
        <v>299</v>
      </c>
      <c r="E19" s="1052">
        <v>91.840299999999999</v>
      </c>
      <c r="F19" s="1052"/>
      <c r="G19" s="131"/>
      <c r="H19" s="131"/>
      <c r="I19" s="137">
        <f t="shared" ref="I19:I22" si="0">E19*C19</f>
        <v>91.840299999999999</v>
      </c>
      <c r="J19" s="32"/>
      <c r="K19" s="32"/>
      <c r="L19" s="32"/>
      <c r="M19" s="32"/>
      <c r="N19" s="32"/>
      <c r="O19" s="32"/>
    </row>
    <row r="20" spans="1:15" ht="24" customHeight="1">
      <c r="A20" s="101" t="s">
        <v>686</v>
      </c>
      <c r="B20" s="84" t="s">
        <v>687</v>
      </c>
      <c r="C20" s="111">
        <v>1.35E-2</v>
      </c>
      <c r="D20" s="110" t="s">
        <v>205</v>
      </c>
      <c r="E20" s="1052">
        <v>2.4563999999999999</v>
      </c>
      <c r="F20" s="1052"/>
      <c r="G20" s="131"/>
      <c r="H20" s="131"/>
      <c r="I20" s="137">
        <f t="shared" si="0"/>
        <v>3.32E-2</v>
      </c>
      <c r="J20" s="32"/>
      <c r="K20" s="32"/>
      <c r="L20" s="32"/>
      <c r="M20" s="32"/>
      <c r="N20" s="32"/>
      <c r="O20" s="32"/>
    </row>
    <row r="21" spans="1:15" ht="24" customHeight="1">
      <c r="A21" s="101" t="s">
        <v>699</v>
      </c>
      <c r="B21" s="84" t="s">
        <v>700</v>
      </c>
      <c r="C21" s="111">
        <v>0.5</v>
      </c>
      <c r="D21" s="110" t="s">
        <v>299</v>
      </c>
      <c r="E21" s="1052">
        <v>9.0683000000000007</v>
      </c>
      <c r="F21" s="1052"/>
      <c r="G21" s="131"/>
      <c r="H21" s="131"/>
      <c r="I21" s="137">
        <f t="shared" si="0"/>
        <v>4.5342000000000002</v>
      </c>
      <c r="J21" s="32"/>
      <c r="K21" s="32"/>
      <c r="L21" s="32"/>
      <c r="M21" s="32"/>
      <c r="N21" s="32"/>
      <c r="O21" s="32"/>
    </row>
    <row r="22" spans="1:15" ht="24" customHeight="1">
      <c r="A22" s="101" t="s">
        <v>690</v>
      </c>
      <c r="B22" s="84" t="s">
        <v>691</v>
      </c>
      <c r="C22" s="111">
        <v>0.33750000000000002</v>
      </c>
      <c r="D22" s="110" t="s">
        <v>205</v>
      </c>
      <c r="E22" s="1052">
        <v>8.8800000000000004E-2</v>
      </c>
      <c r="F22" s="1052"/>
      <c r="G22" s="131"/>
      <c r="H22" s="131"/>
      <c r="I22" s="137">
        <f t="shared" si="0"/>
        <v>0.03</v>
      </c>
      <c r="J22" s="32"/>
      <c r="K22" s="32"/>
      <c r="L22" s="32"/>
      <c r="M22" s="32"/>
      <c r="N22" s="32"/>
      <c r="O22" s="32"/>
    </row>
    <row r="23" spans="1:15" ht="15" customHeight="1" thickBot="1">
      <c r="A23" s="341"/>
      <c r="B23" s="40"/>
      <c r="C23" s="1056" t="s">
        <v>101</v>
      </c>
      <c r="D23" s="1057"/>
      <c r="E23" s="1057"/>
      <c r="F23" s="1057"/>
      <c r="G23" s="1057"/>
      <c r="H23" s="40"/>
      <c r="I23" s="69">
        <f>SUM(I17:I22)</f>
        <v>98.2059</v>
      </c>
      <c r="J23" s="32"/>
      <c r="K23" s="32"/>
      <c r="L23" s="32"/>
      <c r="M23" s="32"/>
      <c r="N23" s="32"/>
      <c r="O23" s="32"/>
    </row>
    <row r="24" spans="1:15" ht="15" customHeight="1">
      <c r="A24" s="73" t="s">
        <v>102</v>
      </c>
      <c r="B24" s="74"/>
      <c r="C24" s="268" t="s">
        <v>79</v>
      </c>
      <c r="D24" s="268" t="s">
        <v>90</v>
      </c>
      <c r="E24" s="1042" t="s">
        <v>70</v>
      </c>
      <c r="F24" s="1042"/>
      <c r="G24" s="1042" t="s">
        <v>70</v>
      </c>
      <c r="H24" s="1042"/>
      <c r="I24" s="1058"/>
      <c r="J24" s="32"/>
      <c r="K24" s="32"/>
      <c r="L24" s="32"/>
      <c r="M24" s="32"/>
      <c r="N24" s="32"/>
      <c r="O24" s="32"/>
    </row>
    <row r="25" spans="1:15" ht="14.25">
      <c r="A25" s="85">
        <v>4805750</v>
      </c>
      <c r="B25" s="83" t="s">
        <v>701</v>
      </c>
      <c r="C25" s="134">
        <v>0.216</v>
      </c>
      <c r="D25" s="90" t="s">
        <v>10</v>
      </c>
      <c r="E25" s="318"/>
      <c r="F25" s="318">
        <v>37.15</v>
      </c>
      <c r="G25" s="318"/>
      <c r="H25" s="131"/>
      <c r="I25" s="132">
        <f>F25*C25</f>
        <v>8.0244</v>
      </c>
      <c r="J25" s="32"/>
      <c r="K25" s="32"/>
      <c r="L25" s="32"/>
      <c r="M25" s="32"/>
      <c r="N25" s="32"/>
      <c r="O25" s="32"/>
    </row>
    <row r="26" spans="1:15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SUM(I25:I25)</f>
        <v>8.0244</v>
      </c>
      <c r="J26" s="32"/>
      <c r="K26" s="32"/>
      <c r="L26" s="32"/>
      <c r="M26" s="32"/>
      <c r="N26" s="32"/>
      <c r="O26" s="32"/>
    </row>
    <row r="27" spans="1:15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I26+I23+I13</f>
        <v>117.4979</v>
      </c>
      <c r="J27" s="32"/>
      <c r="K27" s="32"/>
      <c r="L27" s="32"/>
      <c r="M27" s="32"/>
      <c r="N27" s="32"/>
      <c r="O27" s="32"/>
    </row>
    <row r="28" spans="1:15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</row>
    <row r="29" spans="1:15" ht="15" customHeight="1">
      <c r="A29" s="85" t="s">
        <v>716</v>
      </c>
      <c r="B29" s="84" t="s">
        <v>702</v>
      </c>
      <c r="C29" s="110">
        <v>5914655</v>
      </c>
      <c r="D29" s="110">
        <v>2.7E-4</v>
      </c>
      <c r="E29" s="110" t="s">
        <v>57</v>
      </c>
      <c r="F29" s="131"/>
      <c r="G29" s="131">
        <v>31.25</v>
      </c>
      <c r="H29" s="131"/>
      <c r="I29" s="346">
        <f t="shared" ref="I29:I34" si="1">G29*D29</f>
        <v>8.4399999999999996E-3</v>
      </c>
      <c r="J29" s="32"/>
      <c r="K29" s="32"/>
      <c r="L29" s="32"/>
      <c r="M29" s="32"/>
      <c r="N29" s="32"/>
      <c r="O29" s="32"/>
    </row>
    <row r="30" spans="1:15" ht="15" customHeight="1">
      <c r="A30" s="85" t="s">
        <v>717</v>
      </c>
      <c r="B30" s="84" t="s">
        <v>703</v>
      </c>
      <c r="C30" s="110">
        <v>5914655</v>
      </c>
      <c r="D30" s="110">
        <v>2.2499999999999998E-3</v>
      </c>
      <c r="E30" s="110" t="s">
        <v>57</v>
      </c>
      <c r="F30" s="131"/>
      <c r="G30" s="131">
        <v>31.25</v>
      </c>
      <c r="H30" s="131"/>
      <c r="I30" s="346">
        <f t="shared" si="1"/>
        <v>7.0309999999999997E-2</v>
      </c>
      <c r="J30" s="32"/>
      <c r="K30" s="32"/>
      <c r="L30" s="32"/>
      <c r="M30" s="32"/>
      <c r="N30" s="32"/>
      <c r="O30" s="32"/>
    </row>
    <row r="31" spans="1:15" ht="28.5">
      <c r="A31" s="85" t="s">
        <v>718</v>
      </c>
      <c r="B31" s="115" t="s">
        <v>722</v>
      </c>
      <c r="C31" s="110">
        <v>5914655</v>
      </c>
      <c r="D31" s="110">
        <v>0.04</v>
      </c>
      <c r="E31" s="110" t="s">
        <v>57</v>
      </c>
      <c r="F31" s="131"/>
      <c r="G31" s="131">
        <v>31.25</v>
      </c>
      <c r="H31" s="131"/>
      <c r="I31" s="346">
        <f t="shared" si="1"/>
        <v>1.25</v>
      </c>
      <c r="J31" s="32"/>
      <c r="K31" s="32"/>
      <c r="L31" s="32"/>
      <c r="M31" s="32"/>
      <c r="N31" s="32"/>
      <c r="O31" s="32"/>
    </row>
    <row r="32" spans="1:15" ht="15" customHeight="1">
      <c r="A32" s="85" t="s">
        <v>719</v>
      </c>
      <c r="B32" s="84" t="s">
        <v>704</v>
      </c>
      <c r="C32" s="110">
        <v>5914655</v>
      </c>
      <c r="D32" s="110">
        <v>1.0000000000000001E-5</v>
      </c>
      <c r="E32" s="110" t="s">
        <v>57</v>
      </c>
      <c r="F32" s="131"/>
      <c r="G32" s="131">
        <v>31.25</v>
      </c>
      <c r="H32" s="131"/>
      <c r="I32" s="346">
        <f t="shared" si="1"/>
        <v>3.1E-4</v>
      </c>
      <c r="J32" s="32"/>
      <c r="K32" s="32"/>
      <c r="L32" s="32"/>
      <c r="M32" s="32"/>
      <c r="N32" s="32"/>
      <c r="O32" s="32"/>
    </row>
    <row r="33" spans="1:17" ht="28.5">
      <c r="A33" s="85" t="s">
        <v>720</v>
      </c>
      <c r="B33" s="115" t="s">
        <v>705</v>
      </c>
      <c r="C33" s="110">
        <v>5914655</v>
      </c>
      <c r="D33" s="110">
        <v>4.0000000000000001E-3</v>
      </c>
      <c r="E33" s="110" t="s">
        <v>57</v>
      </c>
      <c r="F33" s="131"/>
      <c r="G33" s="131">
        <v>31.25</v>
      </c>
      <c r="H33" s="131"/>
      <c r="I33" s="346">
        <f>G33*D33</f>
        <v>0.125</v>
      </c>
      <c r="J33" s="32"/>
      <c r="K33" s="32"/>
      <c r="L33" s="32"/>
      <c r="M33" s="32"/>
      <c r="N33" s="32"/>
      <c r="O33" s="32"/>
    </row>
    <row r="34" spans="1:17" ht="14.25">
      <c r="A34" s="85" t="s">
        <v>721</v>
      </c>
      <c r="B34" s="115" t="s">
        <v>706</v>
      </c>
      <c r="C34" s="110">
        <v>5914655</v>
      </c>
      <c r="D34" s="110">
        <v>3.4000000000000002E-4</v>
      </c>
      <c r="E34" s="110" t="s">
        <v>57</v>
      </c>
      <c r="F34" s="131"/>
      <c r="G34" s="131">
        <v>31.25</v>
      </c>
      <c r="H34" s="131"/>
      <c r="I34" s="346">
        <f t="shared" si="1"/>
        <v>1.0630000000000001E-2</v>
      </c>
      <c r="J34" s="32"/>
      <c r="K34" s="32"/>
      <c r="L34" s="32"/>
      <c r="M34" s="32"/>
      <c r="N34" s="32"/>
      <c r="O34" s="32"/>
    </row>
    <row r="35" spans="1:17" ht="15" customHeight="1" thickBot="1">
      <c r="A35" s="71"/>
      <c r="B35" s="41"/>
      <c r="C35" s="1056" t="s">
        <v>107</v>
      </c>
      <c r="D35" s="1056"/>
      <c r="E35" s="1056"/>
      <c r="F35" s="1056"/>
      <c r="G35" s="1056"/>
      <c r="H35" s="126"/>
      <c r="I35" s="72">
        <f>SUM(I29:I34)</f>
        <v>1.4646999999999999</v>
      </c>
      <c r="J35" s="32"/>
      <c r="K35" s="32"/>
      <c r="L35" s="32"/>
      <c r="M35" s="32"/>
      <c r="N35" s="32"/>
      <c r="O35" s="32"/>
    </row>
    <row r="36" spans="1:17" ht="15" customHeight="1" thickBot="1">
      <c r="A36" s="1031" t="s">
        <v>108</v>
      </c>
      <c r="B36" s="1032"/>
      <c r="C36" s="1035" t="s">
        <v>79</v>
      </c>
      <c r="D36" s="1035" t="s">
        <v>90</v>
      </c>
      <c r="E36" s="1059" t="s">
        <v>109</v>
      </c>
      <c r="F36" s="1059"/>
      <c r="G36" s="1059"/>
      <c r="H36" s="124"/>
      <c r="I36" s="1060" t="s">
        <v>70</v>
      </c>
      <c r="J36" s="32"/>
      <c r="K36" s="32"/>
      <c r="L36" s="32"/>
      <c r="M36" s="32"/>
      <c r="N36" s="32"/>
      <c r="O36" s="32"/>
    </row>
    <row r="37" spans="1:17" ht="24" customHeight="1">
      <c r="A37" s="1046"/>
      <c r="B37" s="1047"/>
      <c r="C37" s="1048"/>
      <c r="D37" s="1048"/>
      <c r="E37" s="133" t="s">
        <v>110</v>
      </c>
      <c r="F37" s="133" t="s">
        <v>111</v>
      </c>
      <c r="G37" s="133" t="s">
        <v>112</v>
      </c>
      <c r="H37" s="133"/>
      <c r="I37" s="1049"/>
      <c r="J37" s="32"/>
      <c r="K37" s="32"/>
      <c r="L37" s="32"/>
      <c r="M37" s="32"/>
      <c r="N37" s="32"/>
      <c r="O37" s="32"/>
    </row>
    <row r="38" spans="1:17" ht="24" customHeight="1">
      <c r="A38" s="85" t="s">
        <v>716</v>
      </c>
      <c r="B38" s="84" t="s">
        <v>702</v>
      </c>
      <c r="C38" s="110">
        <v>2.7E-4</v>
      </c>
      <c r="D38" s="90" t="s">
        <v>113</v>
      </c>
      <c r="E38" s="133"/>
      <c r="F38" s="133"/>
      <c r="G38" s="133">
        <v>4.4400000000000004</v>
      </c>
      <c r="H38" s="133"/>
      <c r="I38" s="299">
        <f>G38*C38</f>
        <v>1.1988000000000001E-3</v>
      </c>
      <c r="J38" s="32"/>
      <c r="K38" s="32"/>
      <c r="L38" s="32"/>
      <c r="M38" s="32"/>
      <c r="N38" s="32"/>
      <c r="O38" s="32"/>
    </row>
    <row r="39" spans="1:17" ht="24" customHeight="1">
      <c r="A39" s="85" t="s">
        <v>717</v>
      </c>
      <c r="B39" s="84" t="s">
        <v>703</v>
      </c>
      <c r="C39" s="110">
        <v>2.2499999999999998E-3</v>
      </c>
      <c r="D39" s="90" t="s">
        <v>113</v>
      </c>
      <c r="E39" s="133"/>
      <c r="F39" s="133"/>
      <c r="G39" s="133">
        <v>4.4400000000000004</v>
      </c>
      <c r="H39" s="133"/>
      <c r="I39" s="299">
        <f t="shared" ref="I39:I43" si="2">G39*C39</f>
        <v>9.9900000000000006E-3</v>
      </c>
      <c r="J39" s="32"/>
      <c r="K39" s="32"/>
      <c r="L39" s="32"/>
      <c r="M39" s="32"/>
      <c r="N39" s="32"/>
      <c r="O39" s="32"/>
    </row>
    <row r="40" spans="1:17" ht="24" customHeight="1">
      <c r="A40" s="85" t="s">
        <v>718</v>
      </c>
      <c r="B40" s="115" t="s">
        <v>722</v>
      </c>
      <c r="C40" s="110">
        <v>0.04</v>
      </c>
      <c r="D40" s="90" t="s">
        <v>113</v>
      </c>
      <c r="E40" s="133"/>
      <c r="F40" s="133"/>
      <c r="G40" s="133">
        <v>4.4400000000000004</v>
      </c>
      <c r="H40" s="133"/>
      <c r="I40" s="299">
        <f t="shared" si="2"/>
        <v>0.17760000000000001</v>
      </c>
      <c r="J40" s="32"/>
      <c r="K40" s="32"/>
      <c r="L40" s="32"/>
      <c r="M40" s="32"/>
      <c r="N40" s="32"/>
      <c r="O40" s="32"/>
    </row>
    <row r="41" spans="1:17" ht="24" customHeight="1">
      <c r="A41" s="85" t="s">
        <v>719</v>
      </c>
      <c r="B41" s="84" t="s">
        <v>704</v>
      </c>
      <c r="C41" s="110">
        <v>1.0000000000000001E-5</v>
      </c>
      <c r="D41" s="90" t="s">
        <v>113</v>
      </c>
      <c r="E41" s="133"/>
      <c r="F41" s="133"/>
      <c r="G41" s="133">
        <v>4.4400000000000004</v>
      </c>
      <c r="H41" s="133"/>
      <c r="I41" s="299">
        <f t="shared" si="2"/>
        <v>4.4400000000000002E-5</v>
      </c>
      <c r="J41" s="32"/>
      <c r="K41" s="32"/>
      <c r="L41" s="32"/>
      <c r="M41" s="32"/>
      <c r="N41" s="32"/>
      <c r="O41" s="32"/>
    </row>
    <row r="42" spans="1:17" ht="24" customHeight="1">
      <c r="A42" s="85" t="s">
        <v>720</v>
      </c>
      <c r="B42" s="115" t="s">
        <v>705</v>
      </c>
      <c r="C42" s="110">
        <v>4.0000000000000001E-3</v>
      </c>
      <c r="D42" s="90" t="s">
        <v>113</v>
      </c>
      <c r="E42" s="133"/>
      <c r="F42" s="133"/>
      <c r="G42" s="133">
        <v>4.4400000000000004</v>
      </c>
      <c r="H42" s="133"/>
      <c r="I42" s="299">
        <f t="shared" si="2"/>
        <v>1.7760000000000001E-2</v>
      </c>
      <c r="J42" s="32"/>
      <c r="K42" s="32"/>
      <c r="L42" s="32"/>
      <c r="M42" s="32"/>
      <c r="N42" s="32"/>
      <c r="O42" s="32"/>
    </row>
    <row r="43" spans="1:17" ht="24" customHeight="1">
      <c r="A43" s="85" t="s">
        <v>721</v>
      </c>
      <c r="B43" s="115" t="s">
        <v>706</v>
      </c>
      <c r="C43" s="110">
        <v>3.4000000000000002E-4</v>
      </c>
      <c r="D43" s="90" t="s">
        <v>113</v>
      </c>
      <c r="E43" s="133"/>
      <c r="F43" s="133"/>
      <c r="G43" s="133">
        <v>4.4400000000000004</v>
      </c>
      <c r="H43" s="133"/>
      <c r="I43" s="299">
        <f t="shared" si="2"/>
        <v>1.5096E-3</v>
      </c>
      <c r="J43" s="32"/>
      <c r="K43" s="32"/>
      <c r="L43" s="32"/>
      <c r="M43" s="32"/>
      <c r="N43" s="32"/>
      <c r="O43" s="32"/>
    </row>
    <row r="44" spans="1:17" s="24" customFormat="1" ht="12" customHeight="1">
      <c r="A44" s="73"/>
      <c r="B44" s="74"/>
      <c r="C44" s="1042" t="s">
        <v>114</v>
      </c>
      <c r="D44" s="1042"/>
      <c r="E44" s="1042"/>
      <c r="F44" s="1042"/>
      <c r="G44" s="1042"/>
      <c r="H44" s="123"/>
      <c r="I44" s="112">
        <f>SUM(I38:I43)</f>
        <v>0.20810000000000001</v>
      </c>
      <c r="J44" s="32"/>
      <c r="K44" s="32"/>
      <c r="L44" s="32"/>
      <c r="M44" s="32"/>
      <c r="N44" s="32"/>
      <c r="O44" s="32"/>
      <c r="P44" s="32"/>
      <c r="Q44" s="32"/>
    </row>
    <row r="45" spans="1:17" ht="15" customHeight="1">
      <c r="A45" s="73"/>
      <c r="B45" s="74"/>
      <c r="C45" s="123"/>
      <c r="D45" s="123"/>
      <c r="E45" s="1042" t="s">
        <v>115</v>
      </c>
      <c r="F45" s="1042"/>
      <c r="G45" s="1042"/>
      <c r="H45" s="74"/>
      <c r="I45" s="117">
        <f>I27+I35+I44</f>
        <v>119.17</v>
      </c>
      <c r="J45" s="32"/>
      <c r="K45" s="32"/>
      <c r="L45" s="32"/>
      <c r="M45" s="32"/>
      <c r="N45" s="32"/>
      <c r="O45" s="32"/>
      <c r="P45" s="32"/>
      <c r="Q45" s="32"/>
    </row>
    <row r="46" spans="1:17" ht="15" customHeight="1">
      <c r="A46" s="73"/>
      <c r="B46" s="74"/>
      <c r="C46" s="123"/>
      <c r="D46" s="123"/>
      <c r="E46" s="123"/>
      <c r="F46" s="123"/>
      <c r="G46" s="123" t="s">
        <v>151</v>
      </c>
      <c r="H46" s="74"/>
      <c r="I46" s="138"/>
      <c r="J46" s="32"/>
      <c r="K46" s="32"/>
      <c r="L46" s="32"/>
      <c r="M46" s="32"/>
      <c r="N46" s="32"/>
      <c r="O46" s="32"/>
      <c r="P46" s="32"/>
      <c r="Q46" s="32"/>
    </row>
    <row r="47" spans="1:17" ht="15" customHeight="1">
      <c r="A47" s="76"/>
      <c r="B47"/>
      <c r="C47"/>
      <c r="D47"/>
      <c r="E47"/>
      <c r="F47"/>
      <c r="G47" s="123" t="s">
        <v>140</v>
      </c>
      <c r="H47"/>
      <c r="I47" s="120">
        <f>I45</f>
        <v>119.17</v>
      </c>
      <c r="J47" s="32"/>
      <c r="K47" s="32"/>
      <c r="L47" s="32"/>
      <c r="M47" s="32"/>
      <c r="N47" s="32"/>
      <c r="O47" s="32"/>
      <c r="P47" s="32"/>
      <c r="Q47" s="32"/>
    </row>
    <row r="48" spans="1:17" ht="15" customHeight="1"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2:16" ht="15" customHeight="1"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2:16" ht="15" customHeight="1"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25"/>
    </row>
    <row r="51" spans="2:16" ht="15" customHeight="1"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2:16" ht="15" customHeight="1"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6" spans="2:16">
      <c r="O56" s="27"/>
    </row>
    <row r="57" spans="2:16">
      <c r="B57" s="28"/>
      <c r="C57" s="29"/>
      <c r="F57" s="30"/>
      <c r="G57" s="28"/>
    </row>
    <row r="64" spans="2:16">
      <c r="B64" s="28"/>
      <c r="C64" s="29"/>
      <c r="F64" s="30"/>
    </row>
    <row r="71" spans="2:6">
      <c r="B71" s="28"/>
      <c r="C71" s="29"/>
      <c r="F71" s="30"/>
    </row>
    <row r="78" spans="2:6">
      <c r="B78" s="28"/>
      <c r="F78" s="30"/>
    </row>
    <row r="85" spans="6:6">
      <c r="F85" s="30"/>
    </row>
  </sheetData>
  <mergeCells count="35">
    <mergeCell ref="C44:G44"/>
    <mergeCell ref="E45:G45"/>
    <mergeCell ref="E18:F18"/>
    <mergeCell ref="E19:F19"/>
    <mergeCell ref="E20:F20"/>
    <mergeCell ref="E21:F21"/>
    <mergeCell ref="E22:F22"/>
    <mergeCell ref="C26:G26"/>
    <mergeCell ref="F28:G28"/>
    <mergeCell ref="E24:F24"/>
    <mergeCell ref="G24:I24"/>
    <mergeCell ref="H28:I28"/>
    <mergeCell ref="C35:G35"/>
    <mergeCell ref="A36:B37"/>
    <mergeCell ref="C36:C37"/>
    <mergeCell ref="D36:D37"/>
    <mergeCell ref="E36:G36"/>
    <mergeCell ref="I36:I37"/>
    <mergeCell ref="C13:G13"/>
    <mergeCell ref="E16:F16"/>
    <mergeCell ref="G16:I16"/>
    <mergeCell ref="E17:F17"/>
    <mergeCell ref="C23:G23"/>
    <mergeCell ref="C12:G12"/>
    <mergeCell ref="B4:G4"/>
    <mergeCell ref="H4:I4"/>
    <mergeCell ref="A5:B6"/>
    <mergeCell ref="C5:C6"/>
    <mergeCell ref="D5:E5"/>
    <mergeCell ref="F5:G5"/>
    <mergeCell ref="E9:F9"/>
    <mergeCell ref="G9:I9"/>
    <mergeCell ref="E10:F10"/>
    <mergeCell ref="C11:G11"/>
    <mergeCell ref="H11:I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3C4F8-EA96-4A5A-A802-8EA8EBDEF480}">
  <sheetPr>
    <tabColor rgb="FF92D050"/>
    <pageSetUpPr fitToPage="1"/>
  </sheetPr>
  <dimension ref="A1:Q83"/>
  <sheetViews>
    <sheetView topLeftCell="A34" workbookViewId="0"/>
  </sheetViews>
  <sheetFormatPr defaultColWidth="9.140625" defaultRowHeight="12.75"/>
  <cols>
    <col min="1" max="1" width="10.28515625" style="24" bestFit="1" customWidth="1"/>
    <col min="2" max="2" width="52.140625" style="24" bestFit="1" customWidth="1"/>
    <col min="3" max="3" width="12.7109375" style="687" bestFit="1" customWidth="1"/>
    <col min="4" max="5" width="13.140625" style="24" bestFit="1" customWidth="1"/>
    <col min="6" max="6" width="11" style="24" bestFit="1" customWidth="1"/>
    <col min="7" max="7" width="38.85546875" style="24" bestFit="1" customWidth="1"/>
    <col min="8" max="8" width="14.140625" style="24" bestFit="1" customWidth="1"/>
    <col min="9" max="9" width="15.7109375" style="24" bestFit="1" customWidth="1"/>
    <col min="10" max="10" width="6.28515625" style="24" customWidth="1"/>
    <col min="11" max="11" width="5.42578125" style="24" bestFit="1" customWidth="1"/>
    <col min="12" max="12" width="3" style="24" customWidth="1"/>
    <col min="13" max="13" width="1.85546875" style="24" customWidth="1"/>
    <col min="14" max="14" width="6" style="24" customWidth="1"/>
    <col min="15" max="15" width="9.5703125" style="24" bestFit="1" customWidth="1"/>
    <col min="16" max="16384" width="9.140625" style="24"/>
  </cols>
  <sheetData>
    <row r="1" spans="1:17" ht="23.25" thickBot="1">
      <c r="A1" s="655"/>
      <c r="B1" s="656"/>
      <c r="C1" s="656"/>
      <c r="D1" s="656"/>
      <c r="E1" s="656"/>
      <c r="F1" s="656"/>
      <c r="G1" s="656"/>
      <c r="H1" s="656"/>
      <c r="I1" s="657"/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658"/>
      <c r="B2" s="659"/>
      <c r="C2" s="659"/>
      <c r="D2" s="659"/>
      <c r="E2" s="659"/>
      <c r="G2" s="660"/>
      <c r="H2" s="659"/>
      <c r="I2" s="661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662" t="s">
        <v>1653</v>
      </c>
      <c r="B3" s="660"/>
      <c r="C3" s="660"/>
      <c r="D3" s="663">
        <v>44562</v>
      </c>
      <c r="E3" s="660"/>
      <c r="G3" s="664" t="s">
        <v>76</v>
      </c>
      <c r="H3" s="665">
        <v>36</v>
      </c>
      <c r="I3" s="666" t="s">
        <v>146</v>
      </c>
      <c r="J3" s="32"/>
      <c r="K3" s="32"/>
      <c r="L3" s="32"/>
      <c r="M3" s="32"/>
      <c r="N3" s="32"/>
      <c r="O3" s="32"/>
      <c r="P3" s="32"/>
      <c r="Q3" s="32"/>
    </row>
    <row r="4" spans="1:17" ht="32.25" customHeight="1" thickBot="1">
      <c r="A4" s="53" t="s">
        <v>1642</v>
      </c>
      <c r="B4" s="1028" t="s">
        <v>1643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77" t="s">
        <v>80</v>
      </c>
      <c r="E5" s="1078"/>
      <c r="F5" s="1077" t="s">
        <v>81</v>
      </c>
      <c r="G5" s="1078"/>
      <c r="H5" s="124"/>
      <c r="I5" s="653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880" t="s">
        <v>83</v>
      </c>
      <c r="E6" s="651" t="s">
        <v>84</v>
      </c>
      <c r="F6" s="880" t="s">
        <v>85</v>
      </c>
      <c r="G6" s="651" t="s">
        <v>86</v>
      </c>
      <c r="H6" s="300"/>
      <c r="I6" s="651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101">
        <v>30041</v>
      </c>
      <c r="B7" s="115" t="s">
        <v>1644</v>
      </c>
      <c r="C7" s="88">
        <v>1</v>
      </c>
      <c r="D7" s="87">
        <v>0.84</v>
      </c>
      <c r="E7" s="87">
        <v>0.16</v>
      </c>
      <c r="F7" s="134">
        <v>270.37</v>
      </c>
      <c r="G7" s="134">
        <v>133.18</v>
      </c>
      <c r="H7" s="318"/>
      <c r="I7" s="91">
        <f>C7*((D7*F7)+(E7*G7))</f>
        <v>248.4196</v>
      </c>
      <c r="J7" s="32"/>
      <c r="K7" s="32"/>
      <c r="L7" s="32"/>
      <c r="M7" s="32"/>
      <c r="N7" s="32"/>
      <c r="O7" s="32"/>
      <c r="P7" s="32"/>
      <c r="Q7" s="32"/>
    </row>
    <row r="8" spans="1:17" ht="28.5">
      <c r="A8" s="101">
        <v>30032</v>
      </c>
      <c r="B8" s="115" t="s">
        <v>1645</v>
      </c>
      <c r="C8" s="88">
        <v>1</v>
      </c>
      <c r="D8" s="87">
        <v>0.96</v>
      </c>
      <c r="E8" s="87">
        <v>0.04</v>
      </c>
      <c r="F8" s="134">
        <v>297.63</v>
      </c>
      <c r="G8" s="134">
        <v>109.06</v>
      </c>
      <c r="H8" s="318"/>
      <c r="I8" s="91">
        <f>C8*((D8*F8)+(E8*G8))</f>
        <v>290.0872</v>
      </c>
      <c r="J8" s="32"/>
      <c r="K8" s="32"/>
      <c r="L8" s="32"/>
      <c r="M8" s="32"/>
      <c r="N8" s="32"/>
      <c r="O8" s="32"/>
      <c r="P8" s="32"/>
      <c r="Q8" s="32"/>
    </row>
    <row r="9" spans="1:17" ht="28.5">
      <c r="A9" s="101">
        <v>30035</v>
      </c>
      <c r="B9" s="115" t="s">
        <v>1646</v>
      </c>
      <c r="C9" s="88">
        <v>1</v>
      </c>
      <c r="D9" s="87">
        <v>0.3</v>
      </c>
      <c r="E9" s="87">
        <v>0.7</v>
      </c>
      <c r="F9" s="134">
        <v>171.71</v>
      </c>
      <c r="G9" s="134">
        <v>88.08</v>
      </c>
      <c r="H9" s="318"/>
      <c r="I9" s="91">
        <f>C9*((D9*F9)+(E9*G9))</f>
        <v>113.169</v>
      </c>
      <c r="J9" s="32"/>
      <c r="K9" s="32"/>
      <c r="L9" s="32"/>
      <c r="M9" s="32"/>
      <c r="N9" s="32"/>
      <c r="O9" s="32"/>
      <c r="P9" s="32"/>
      <c r="Q9" s="32"/>
    </row>
    <row r="10" spans="1:17" ht="28.5">
      <c r="A10" s="101">
        <v>30030</v>
      </c>
      <c r="B10" s="115" t="s">
        <v>1647</v>
      </c>
      <c r="C10" s="88">
        <v>1</v>
      </c>
      <c r="D10" s="87">
        <v>0.59</v>
      </c>
      <c r="E10" s="87">
        <v>0.41</v>
      </c>
      <c r="F10" s="134">
        <v>161.49</v>
      </c>
      <c r="G10" s="134">
        <v>35.74</v>
      </c>
      <c r="H10" s="318"/>
      <c r="I10" s="91">
        <f>C10*((D10*F10)+(E10*G10))</f>
        <v>109.9325</v>
      </c>
      <c r="J10" s="32"/>
      <c r="K10" s="32"/>
      <c r="L10" s="32"/>
      <c r="M10" s="32"/>
      <c r="N10" s="32"/>
      <c r="O10" s="32"/>
      <c r="P10" s="32"/>
      <c r="Q10" s="32"/>
    </row>
    <row r="11" spans="1:17" ht="28.5">
      <c r="A11" s="101">
        <v>30051</v>
      </c>
      <c r="B11" s="115" t="s">
        <v>1648</v>
      </c>
      <c r="C11" s="88">
        <v>1</v>
      </c>
      <c r="D11" s="87">
        <v>0.59</v>
      </c>
      <c r="E11" s="87">
        <v>0.41</v>
      </c>
      <c r="F11" s="134">
        <v>13.42</v>
      </c>
      <c r="G11" s="134">
        <v>8.41</v>
      </c>
      <c r="H11" s="318"/>
      <c r="I11" s="91">
        <f>C11*((D11*F11)+(E11*G11))</f>
        <v>11.3659</v>
      </c>
      <c r="J11" s="32"/>
      <c r="K11" s="32"/>
      <c r="L11" s="32"/>
      <c r="M11" s="32"/>
      <c r="N11" s="32"/>
      <c r="O11" s="32"/>
      <c r="P11" s="32"/>
      <c r="Q11" s="32"/>
    </row>
    <row r="12" spans="1:17" ht="15.75" thickBot="1">
      <c r="A12" s="85"/>
      <c r="B12" s="84"/>
      <c r="C12" s="84"/>
      <c r="D12" s="84"/>
      <c r="E12" s="87"/>
      <c r="F12" s="84"/>
      <c r="G12" s="271" t="s">
        <v>88</v>
      </c>
      <c r="H12" s="318"/>
      <c r="I12" s="91">
        <f>SUM(I7:I11)</f>
        <v>772.9742</v>
      </c>
      <c r="J12" s="32"/>
      <c r="K12" s="32"/>
      <c r="L12" s="32"/>
      <c r="M12" s="32"/>
      <c r="N12" s="32"/>
      <c r="O12" s="32"/>
      <c r="P12" s="32"/>
      <c r="Q12" s="32"/>
    </row>
    <row r="13" spans="1:17" ht="15.75" thickBot="1">
      <c r="A13" s="667" t="s">
        <v>89</v>
      </c>
      <c r="B13" s="668"/>
      <c r="C13" s="652" t="s">
        <v>79</v>
      </c>
      <c r="D13" s="652" t="s">
        <v>90</v>
      </c>
      <c r="E13" s="1059" t="s">
        <v>81</v>
      </c>
      <c r="F13" s="1065"/>
      <c r="G13" s="1066" t="s">
        <v>91</v>
      </c>
      <c r="H13" s="1066"/>
      <c r="I13" s="1067"/>
      <c r="J13" s="32"/>
      <c r="K13" s="32"/>
      <c r="L13" s="32"/>
      <c r="M13" s="32"/>
      <c r="N13" s="32"/>
      <c r="O13" s="32"/>
      <c r="P13" s="32"/>
      <c r="Q13" s="32"/>
    </row>
    <row r="14" spans="1:17" ht="14.25">
      <c r="A14" s="101">
        <v>20063</v>
      </c>
      <c r="B14" s="84" t="s">
        <v>1649</v>
      </c>
      <c r="C14" s="345">
        <v>1</v>
      </c>
      <c r="D14" s="90" t="s">
        <v>92</v>
      </c>
      <c r="E14" s="1068">
        <v>32.1</v>
      </c>
      <c r="F14" s="1068"/>
      <c r="G14" s="318"/>
      <c r="H14" s="318"/>
      <c r="I14" s="91">
        <f>C14*E14</f>
        <v>32.1</v>
      </c>
      <c r="J14" s="32"/>
      <c r="K14" s="32"/>
      <c r="L14" s="32"/>
      <c r="M14" s="32"/>
      <c r="N14" s="32"/>
      <c r="O14" s="32"/>
      <c r="P14" s="32"/>
      <c r="Q14" s="32"/>
    </row>
    <row r="15" spans="1:17" ht="14.25">
      <c r="A15" s="101">
        <v>20156</v>
      </c>
      <c r="B15" s="84" t="s">
        <v>1650</v>
      </c>
      <c r="C15" s="345">
        <v>4</v>
      </c>
      <c r="D15" s="90" t="s">
        <v>92</v>
      </c>
      <c r="E15" s="1068">
        <v>17.61</v>
      </c>
      <c r="F15" s="1068"/>
      <c r="G15" s="318"/>
      <c r="H15" s="318"/>
      <c r="I15" s="91">
        <f>C15*E15</f>
        <v>70.44</v>
      </c>
      <c r="J15" s="32"/>
      <c r="K15" s="32"/>
      <c r="L15" s="32"/>
      <c r="M15" s="32"/>
      <c r="N15" s="32"/>
      <c r="O15" s="32"/>
      <c r="P15" s="32"/>
      <c r="Q15" s="32"/>
    </row>
    <row r="16" spans="1:17" ht="14.25">
      <c r="A16" s="101">
        <v>20002</v>
      </c>
      <c r="B16" s="84" t="s">
        <v>1651</v>
      </c>
      <c r="C16" s="345">
        <v>8</v>
      </c>
      <c r="D16" s="90" t="s">
        <v>92</v>
      </c>
      <c r="E16" s="1068">
        <v>14.2</v>
      </c>
      <c r="F16" s="1068"/>
      <c r="G16" s="318"/>
      <c r="H16" s="318"/>
      <c r="I16" s="91">
        <f>C16*E16</f>
        <v>113.6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>
      <c r="A17" s="85"/>
      <c r="B17" s="84"/>
      <c r="C17" s="1069"/>
      <c r="D17" s="1070"/>
      <c r="E17" s="1070"/>
      <c r="F17" s="1070"/>
      <c r="G17" s="1070"/>
      <c r="H17" s="1071">
        <f>I16+I14+I15</f>
        <v>216.14</v>
      </c>
      <c r="I17" s="1072"/>
      <c r="J17" s="32"/>
      <c r="K17" s="32"/>
      <c r="L17" s="32"/>
      <c r="M17" s="32"/>
      <c r="N17" s="32"/>
      <c r="O17" s="32"/>
      <c r="P17" s="32"/>
      <c r="Q17" s="32"/>
    </row>
    <row r="18" spans="1:17" ht="24" customHeight="1" thickBot="1">
      <c r="A18" s="670"/>
      <c r="B18" s="671"/>
      <c r="C18" s="1063" t="s">
        <v>95</v>
      </c>
      <c r="D18" s="1064"/>
      <c r="E18" s="1064"/>
      <c r="F18" s="1064"/>
      <c r="G18" s="1064"/>
      <c r="H18" s="673"/>
      <c r="I18" s="139">
        <f>H17+I12</f>
        <v>989.11419999999998</v>
      </c>
      <c r="J18" s="32"/>
      <c r="K18" s="32"/>
      <c r="L18" s="32"/>
      <c r="M18" s="32"/>
      <c r="N18" s="32"/>
      <c r="O18" s="32"/>
      <c r="P18" s="32"/>
      <c r="Q18" s="32"/>
    </row>
    <row r="19" spans="1:17" ht="24" customHeight="1">
      <c r="A19" s="85"/>
      <c r="B19" s="84"/>
      <c r="C19" s="1069" t="s">
        <v>96</v>
      </c>
      <c r="D19" s="1070"/>
      <c r="E19" s="1070"/>
      <c r="F19" s="1070"/>
      <c r="G19" s="1070"/>
      <c r="H19" s="318"/>
      <c r="I19" s="881">
        <f>I18/H3</f>
        <v>27.4754</v>
      </c>
      <c r="J19" s="32"/>
      <c r="K19" s="32"/>
      <c r="L19" s="32"/>
      <c r="M19" s="32"/>
      <c r="N19" s="32"/>
      <c r="O19" s="32"/>
      <c r="P19" s="32"/>
      <c r="Q19" s="32"/>
    </row>
    <row r="20" spans="1:17" ht="15" customHeight="1">
      <c r="A20" s="85"/>
      <c r="B20" s="84"/>
      <c r="C20" s="318"/>
      <c r="D20" s="318"/>
      <c r="E20" s="318"/>
      <c r="F20" s="318"/>
      <c r="G20" s="271" t="s">
        <v>97</v>
      </c>
      <c r="H20" s="318"/>
      <c r="I20" s="91">
        <v>0</v>
      </c>
      <c r="J20" s="32"/>
      <c r="K20" s="32"/>
      <c r="L20" s="32"/>
      <c r="M20" s="32"/>
      <c r="N20" s="32"/>
      <c r="O20" s="32"/>
      <c r="P20" s="32"/>
      <c r="Q20" s="32"/>
    </row>
    <row r="21" spans="1:17" ht="15" customHeight="1" thickBot="1">
      <c r="A21" s="85"/>
      <c r="B21" s="84"/>
      <c r="C21" s="318"/>
      <c r="D21" s="318"/>
      <c r="E21" s="318"/>
      <c r="F21" s="318"/>
      <c r="G21" s="271" t="s">
        <v>98</v>
      </c>
      <c r="H21" s="318"/>
      <c r="I21" s="91" t="s">
        <v>94</v>
      </c>
      <c r="J21" s="32"/>
      <c r="K21" s="32"/>
      <c r="L21" s="32"/>
      <c r="M21" s="32"/>
      <c r="N21" s="32"/>
      <c r="O21" s="32"/>
      <c r="P21" s="32"/>
      <c r="Q21" s="32"/>
    </row>
    <row r="22" spans="1:17" ht="24" customHeight="1">
      <c r="A22" s="647" t="s">
        <v>99</v>
      </c>
      <c r="B22" s="648"/>
      <c r="C22" s="124" t="s">
        <v>79</v>
      </c>
      <c r="D22" s="124" t="s">
        <v>90</v>
      </c>
      <c r="E22" s="1073" t="s">
        <v>100</v>
      </c>
      <c r="F22" s="1073"/>
      <c r="G22" s="1073" t="s">
        <v>70</v>
      </c>
      <c r="H22" s="1073"/>
      <c r="I22" s="1074"/>
      <c r="J22" s="32"/>
      <c r="K22" s="32"/>
      <c r="L22" s="32"/>
      <c r="M22" s="32"/>
      <c r="N22" s="32"/>
      <c r="O22" s="32"/>
      <c r="P22" s="32"/>
      <c r="Q22" s="32"/>
    </row>
    <row r="23" spans="1:17" ht="14.25">
      <c r="A23" s="101">
        <v>2000</v>
      </c>
      <c r="B23" s="84" t="s">
        <v>264</v>
      </c>
      <c r="C23" s="88">
        <v>1</v>
      </c>
      <c r="D23" s="90" t="s">
        <v>94</v>
      </c>
      <c r="E23" s="1079">
        <v>8.17</v>
      </c>
      <c r="F23" s="1079"/>
      <c r="G23" s="318"/>
      <c r="H23" s="318"/>
      <c r="I23" s="91">
        <f>E23*C23</f>
        <v>8.17</v>
      </c>
      <c r="J23" s="32"/>
      <c r="K23" s="32"/>
      <c r="L23" s="32"/>
      <c r="M23" s="32"/>
      <c r="N23" s="32"/>
      <c r="O23" s="32"/>
      <c r="P23" s="32"/>
      <c r="Q23" s="32"/>
    </row>
    <row r="24" spans="1:17" ht="14.25">
      <c r="A24" s="101">
        <v>41360</v>
      </c>
      <c r="B24" s="84" t="s">
        <v>1654</v>
      </c>
      <c r="C24" s="88">
        <v>0.06</v>
      </c>
      <c r="D24" s="90" t="s">
        <v>57</v>
      </c>
      <c r="E24" s="1079">
        <v>4776.46</v>
      </c>
      <c r="F24" s="1079"/>
      <c r="G24" s="318"/>
      <c r="H24" s="318"/>
      <c r="I24" s="91">
        <f t="shared" ref="I24:I28" si="0">E24*C24</f>
        <v>286.58760000000001</v>
      </c>
      <c r="J24" s="32"/>
      <c r="K24" s="32"/>
      <c r="L24" s="32"/>
      <c r="M24" s="32"/>
      <c r="N24" s="32"/>
      <c r="O24" s="32"/>
      <c r="P24" s="32"/>
      <c r="Q24" s="32"/>
    </row>
    <row r="25" spans="1:17" ht="28.5">
      <c r="A25" s="101">
        <v>10110</v>
      </c>
      <c r="B25" s="115" t="s">
        <v>1655</v>
      </c>
      <c r="C25" s="88">
        <v>0.2</v>
      </c>
      <c r="D25" s="90" t="s">
        <v>10</v>
      </c>
      <c r="E25" s="1079">
        <v>60.84</v>
      </c>
      <c r="F25" s="1079"/>
      <c r="G25" s="318"/>
      <c r="H25" s="318"/>
      <c r="I25" s="91">
        <f t="shared" si="0"/>
        <v>12.167999999999999</v>
      </c>
      <c r="J25" s="32"/>
      <c r="K25" s="32"/>
      <c r="L25" s="32"/>
      <c r="M25" s="32"/>
      <c r="N25" s="32"/>
      <c r="O25" s="32"/>
      <c r="P25" s="32"/>
      <c r="Q25" s="32"/>
    </row>
    <row r="26" spans="1:17" ht="28.5">
      <c r="A26" s="101">
        <v>10119</v>
      </c>
      <c r="B26" s="115" t="s">
        <v>1656</v>
      </c>
      <c r="C26" s="88">
        <v>0.26669999999999999</v>
      </c>
      <c r="D26" s="90" t="s">
        <v>10</v>
      </c>
      <c r="E26" s="1079">
        <v>72</v>
      </c>
      <c r="F26" s="1079"/>
      <c r="G26" s="318"/>
      <c r="H26" s="318"/>
      <c r="I26" s="91">
        <f t="shared" si="0"/>
        <v>19.202400000000001</v>
      </c>
      <c r="J26" s="32"/>
      <c r="K26" s="32"/>
      <c r="L26" s="32"/>
      <c r="M26" s="32"/>
      <c r="N26" s="32"/>
      <c r="O26" s="32"/>
      <c r="P26" s="32"/>
      <c r="Q26" s="32"/>
    </row>
    <row r="27" spans="1:17" ht="14.25">
      <c r="A27" s="101">
        <v>10098</v>
      </c>
      <c r="B27" s="84" t="s">
        <v>1657</v>
      </c>
      <c r="C27" s="88">
        <v>0.03</v>
      </c>
      <c r="D27" s="90" t="s">
        <v>10</v>
      </c>
      <c r="E27" s="1079">
        <v>108.9</v>
      </c>
      <c r="F27" s="1079"/>
      <c r="G27" s="318"/>
      <c r="H27" s="318"/>
      <c r="I27" s="91">
        <f t="shared" si="0"/>
        <v>3.2669999999999999</v>
      </c>
      <c r="J27" s="32"/>
      <c r="K27" s="32"/>
      <c r="L27" s="32"/>
      <c r="M27" s="32"/>
      <c r="N27" s="32"/>
      <c r="O27" s="32"/>
      <c r="P27" s="32"/>
      <c r="Q27" s="32"/>
    </row>
    <row r="28" spans="1:17" ht="14.25">
      <c r="A28" s="101">
        <v>10120</v>
      </c>
      <c r="B28" s="84" t="s">
        <v>1658</v>
      </c>
      <c r="C28" s="88">
        <v>0.13669999999999999</v>
      </c>
      <c r="D28" s="90" t="s">
        <v>10</v>
      </c>
      <c r="E28" s="1079">
        <v>48.38</v>
      </c>
      <c r="F28" s="1079"/>
      <c r="G28" s="318"/>
      <c r="H28" s="318"/>
      <c r="I28" s="91">
        <f t="shared" si="0"/>
        <v>6.6135460000000004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 thickBot="1">
      <c r="A29" s="670"/>
      <c r="B29" s="671"/>
      <c r="C29" s="1063" t="s">
        <v>101</v>
      </c>
      <c r="D29" s="1064"/>
      <c r="E29" s="1064"/>
      <c r="F29" s="1064"/>
      <c r="G29" s="1064"/>
      <c r="H29" s="671"/>
      <c r="I29" s="882">
        <f>SUM(I23:I28)</f>
        <v>336.00850000000003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298" t="s">
        <v>102</v>
      </c>
      <c r="B30" s="273"/>
      <c r="C30" s="133" t="s">
        <v>79</v>
      </c>
      <c r="D30" s="133" t="s">
        <v>90</v>
      </c>
      <c r="E30" s="1069" t="s">
        <v>70</v>
      </c>
      <c r="F30" s="1069"/>
      <c r="G30" s="1069" t="s">
        <v>70</v>
      </c>
      <c r="H30" s="1069"/>
      <c r="I30" s="1075"/>
      <c r="J30" s="32"/>
      <c r="K30" s="32"/>
      <c r="L30" s="32"/>
      <c r="M30" s="32"/>
      <c r="N30" s="32"/>
      <c r="O30" s="32"/>
      <c r="P30" s="32"/>
      <c r="Q30" s="32"/>
    </row>
    <row r="31" spans="1:17" ht="57">
      <c r="A31" s="101">
        <v>40840</v>
      </c>
      <c r="B31" s="115" t="s">
        <v>1659</v>
      </c>
      <c r="C31" s="134">
        <v>1</v>
      </c>
      <c r="D31" s="90" t="s">
        <v>57</v>
      </c>
      <c r="E31" s="1076">
        <v>65.59</v>
      </c>
      <c r="F31" s="1076"/>
      <c r="G31" s="318"/>
      <c r="H31" s="318"/>
      <c r="I31" s="170">
        <f>E31*C31</f>
        <v>65.59</v>
      </c>
      <c r="J31" s="32"/>
      <c r="K31" s="32"/>
      <c r="L31" s="32"/>
      <c r="M31" s="32"/>
      <c r="N31" s="32"/>
      <c r="O31" s="32"/>
      <c r="P31" s="32"/>
      <c r="Q31" s="32"/>
    </row>
    <row r="32" spans="1:17" ht="24" customHeight="1" thickBot="1">
      <c r="A32" s="670"/>
      <c r="B32" s="671"/>
      <c r="C32" s="1063" t="s">
        <v>103</v>
      </c>
      <c r="D32" s="1063"/>
      <c r="E32" s="1063"/>
      <c r="F32" s="1063"/>
      <c r="G32" s="1063"/>
      <c r="H32" s="673"/>
      <c r="I32" s="676">
        <f>I31</f>
        <v>65.59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 thickBot="1">
      <c r="A33" s="667"/>
      <c r="B33" s="668"/>
      <c r="C33" s="669"/>
      <c r="D33" s="669"/>
      <c r="E33" s="669"/>
      <c r="F33" s="669"/>
      <c r="G33" s="669" t="s">
        <v>104</v>
      </c>
      <c r="H33" s="669"/>
      <c r="I33" s="677">
        <f>I29+I19+I20+I32</f>
        <v>429.07389999999998</v>
      </c>
      <c r="J33" s="32"/>
      <c r="K33" s="32"/>
      <c r="L33" s="32"/>
      <c r="M33" s="32"/>
      <c r="N33" s="32"/>
      <c r="O33" s="32"/>
      <c r="P33" s="32"/>
      <c r="Q33" s="32"/>
    </row>
    <row r="34" spans="1:17" ht="15" customHeight="1" thickBot="1">
      <c r="A34" s="1031" t="s">
        <v>1652</v>
      </c>
      <c r="B34" s="1032"/>
      <c r="C34" s="1035" t="s">
        <v>79</v>
      </c>
      <c r="D34" s="1035" t="s">
        <v>90</v>
      </c>
      <c r="E34" s="1059" t="s">
        <v>109</v>
      </c>
      <c r="F34" s="1059"/>
      <c r="G34" s="1059"/>
      <c r="H34" s="124"/>
      <c r="I34" s="1060" t="s">
        <v>70</v>
      </c>
      <c r="J34" s="32"/>
      <c r="K34" s="32"/>
      <c r="L34" s="32"/>
      <c r="M34" s="32"/>
      <c r="N34" s="32"/>
      <c r="O34" s="32"/>
      <c r="P34" s="32"/>
      <c r="Q34" s="32"/>
    </row>
    <row r="35" spans="1:17" ht="24" customHeight="1">
      <c r="A35" s="1046"/>
      <c r="B35" s="1047"/>
      <c r="C35" s="1048"/>
      <c r="D35" s="1048"/>
      <c r="E35" s="133" t="s">
        <v>110</v>
      </c>
      <c r="F35" s="133" t="s">
        <v>111</v>
      </c>
      <c r="G35" s="133" t="s">
        <v>112</v>
      </c>
      <c r="H35" s="133"/>
      <c r="I35" s="1049"/>
      <c r="J35" s="32"/>
      <c r="K35" s="32"/>
      <c r="L35" s="32"/>
      <c r="M35" s="32"/>
      <c r="N35" s="32"/>
      <c r="O35" s="32"/>
      <c r="P35" s="32"/>
      <c r="Q35" s="32"/>
    </row>
    <row r="36" spans="1:17" ht="14.25">
      <c r="A36" s="101">
        <v>1035</v>
      </c>
      <c r="B36" s="84" t="s">
        <v>1654</v>
      </c>
      <c r="C36" s="88">
        <v>0.06</v>
      </c>
      <c r="D36" s="90" t="s">
        <v>57</v>
      </c>
      <c r="E36" s="90"/>
      <c r="F36" s="90"/>
      <c r="G36" s="87">
        <f>0.602*10+64.306</f>
        <v>70.33</v>
      </c>
      <c r="H36" s="90"/>
      <c r="I36" s="314">
        <f>G36*C36</f>
        <v>4.2198000000000002</v>
      </c>
      <c r="J36" s="32"/>
      <c r="K36" s="32"/>
      <c r="L36" s="32"/>
      <c r="M36" s="32"/>
      <c r="N36" s="32"/>
      <c r="O36" s="32"/>
      <c r="P36" s="32"/>
      <c r="Q36" s="32"/>
    </row>
    <row r="37" spans="1:17" ht="28.5">
      <c r="A37" s="101">
        <v>1026</v>
      </c>
      <c r="B37" s="115" t="s">
        <v>1655</v>
      </c>
      <c r="C37" s="88">
        <v>0.2</v>
      </c>
      <c r="D37" s="90" t="s">
        <v>57</v>
      </c>
      <c r="E37" s="90"/>
      <c r="F37" s="90"/>
      <c r="G37" s="87">
        <f>1.075*10+2.24</f>
        <v>12.99</v>
      </c>
      <c r="H37" s="90"/>
      <c r="I37" s="314">
        <f t="shared" ref="I37:I40" si="1">G37*C37</f>
        <v>2.5979999999999999</v>
      </c>
      <c r="J37" s="32"/>
      <c r="K37" s="32"/>
      <c r="L37" s="32"/>
      <c r="M37" s="32"/>
      <c r="N37" s="32"/>
      <c r="O37" s="32"/>
      <c r="P37" s="32"/>
      <c r="Q37" s="32"/>
    </row>
    <row r="38" spans="1:17" ht="28.5">
      <c r="A38" s="101">
        <v>1028</v>
      </c>
      <c r="B38" s="115" t="s">
        <v>1656</v>
      </c>
      <c r="C38" s="88">
        <v>0.26669999999999999</v>
      </c>
      <c r="D38" s="90" t="s">
        <v>10</v>
      </c>
      <c r="E38" s="90"/>
      <c r="F38" s="90"/>
      <c r="G38" s="87">
        <f>1.075*10+2.24</f>
        <v>12.99</v>
      </c>
      <c r="H38" s="90"/>
      <c r="I38" s="314">
        <f t="shared" si="1"/>
        <v>3.4644330000000001</v>
      </c>
      <c r="J38" s="32"/>
      <c r="K38" s="32"/>
      <c r="L38" s="32"/>
      <c r="M38" s="32"/>
      <c r="N38" s="32"/>
      <c r="O38" s="32"/>
      <c r="P38" s="32"/>
      <c r="Q38" s="32"/>
    </row>
    <row r="39" spans="1:17" ht="14.25">
      <c r="A39" s="101">
        <v>1032</v>
      </c>
      <c r="B39" s="84" t="s">
        <v>1657</v>
      </c>
      <c r="C39" s="88">
        <v>0.03</v>
      </c>
      <c r="D39" s="90" t="s">
        <v>10</v>
      </c>
      <c r="E39" s="90"/>
      <c r="F39" s="90"/>
      <c r="G39" s="87">
        <f>1.075*10+2.24</f>
        <v>12.99</v>
      </c>
      <c r="H39" s="90"/>
      <c r="I39" s="314">
        <f t="shared" si="1"/>
        <v>0.38969999999999999</v>
      </c>
      <c r="J39" s="32"/>
      <c r="K39" s="32"/>
      <c r="L39" s="32"/>
      <c r="M39" s="32"/>
      <c r="N39" s="32"/>
      <c r="O39" s="32"/>
      <c r="P39" s="32"/>
      <c r="Q39" s="32"/>
    </row>
    <row r="40" spans="1:17" ht="14.25">
      <c r="A40" s="101">
        <v>1029</v>
      </c>
      <c r="B40" s="84" t="s">
        <v>1658</v>
      </c>
      <c r="C40" s="88">
        <v>0.13669999999999999</v>
      </c>
      <c r="D40" s="90" t="s">
        <v>10</v>
      </c>
      <c r="E40" s="90"/>
      <c r="F40" s="90"/>
      <c r="G40" s="87">
        <f>1.075*10+2.24</f>
        <v>12.99</v>
      </c>
      <c r="H40" s="90"/>
      <c r="I40" s="314">
        <f t="shared" si="1"/>
        <v>1.775733</v>
      </c>
      <c r="J40" s="32"/>
      <c r="K40" s="32"/>
      <c r="L40" s="32"/>
      <c r="M40" s="32"/>
      <c r="N40" s="32"/>
      <c r="O40" s="32"/>
      <c r="P40" s="32"/>
      <c r="Q40" s="32"/>
    </row>
    <row r="41" spans="1:17" ht="24" customHeight="1">
      <c r="A41" s="298"/>
      <c r="B41" s="273"/>
      <c r="C41" s="1069" t="s">
        <v>114</v>
      </c>
      <c r="D41" s="1069"/>
      <c r="E41" s="1069"/>
      <c r="F41" s="1069"/>
      <c r="G41" s="1069"/>
      <c r="H41" s="271"/>
      <c r="I41" s="316">
        <f>SUM(I36:I40)</f>
        <v>12.447699999999999</v>
      </c>
      <c r="J41" s="32"/>
      <c r="K41" s="32"/>
      <c r="L41" s="32"/>
      <c r="M41" s="32"/>
      <c r="N41" s="32"/>
      <c r="O41" s="32"/>
      <c r="P41" s="32"/>
      <c r="Q41" s="32"/>
    </row>
    <row r="42" spans="1:17" ht="15" customHeight="1">
      <c r="A42" s="298"/>
      <c r="B42" s="273"/>
      <c r="C42" s="271"/>
      <c r="D42" s="271"/>
      <c r="E42" s="1069" t="s">
        <v>115</v>
      </c>
      <c r="F42" s="1069"/>
      <c r="G42" s="1069"/>
      <c r="H42" s="273"/>
      <c r="I42" s="678">
        <f>I33+I41+I29</f>
        <v>777.53</v>
      </c>
      <c r="J42" s="32"/>
      <c r="K42" s="32"/>
      <c r="L42" s="32"/>
      <c r="M42" s="32"/>
      <c r="N42" s="32"/>
      <c r="O42" s="32"/>
      <c r="P42" s="32"/>
      <c r="Q42" s="32"/>
    </row>
    <row r="43" spans="1:17" ht="15" customHeight="1">
      <c r="A43" s="298"/>
      <c r="B43" s="273"/>
      <c r="C43" s="271"/>
      <c r="D43" s="271"/>
      <c r="E43" s="271"/>
      <c r="F43" s="271"/>
      <c r="G43" s="271" t="s">
        <v>151</v>
      </c>
      <c r="H43" s="273"/>
      <c r="I43" s="679">
        <v>0</v>
      </c>
      <c r="J43" s="32"/>
      <c r="K43" s="32"/>
      <c r="L43" s="32"/>
      <c r="M43" s="32"/>
      <c r="N43" s="32"/>
      <c r="O43" s="32"/>
      <c r="P43" s="32"/>
      <c r="Q43" s="32"/>
    </row>
    <row r="44" spans="1:17" ht="15" customHeight="1">
      <c r="A44" s="680"/>
      <c r="B44" s="408"/>
      <c r="C44" s="408"/>
      <c r="D44" s="408"/>
      <c r="E44" s="408"/>
      <c r="F44" s="408"/>
      <c r="G44" s="271" t="s">
        <v>1660</v>
      </c>
      <c r="H44" s="408"/>
      <c r="I44" s="681">
        <f>I42</f>
        <v>777.53</v>
      </c>
      <c r="J44" s="32"/>
      <c r="K44" s="32"/>
      <c r="L44" s="32"/>
      <c r="M44" s="32"/>
      <c r="N44" s="32"/>
      <c r="O44" s="32"/>
      <c r="P44" s="32"/>
      <c r="Q44" s="32"/>
    </row>
    <row r="45" spans="1:17" ht="24" customHeight="1" thickBot="1">
      <c r="A45" s="682"/>
      <c r="B45" s="683"/>
      <c r="C45" s="81"/>
      <c r="D45" s="81"/>
      <c r="E45" s="81"/>
      <c r="F45" s="81"/>
      <c r="G45" s="81"/>
      <c r="H45" s="81"/>
      <c r="I45" s="82"/>
      <c r="J45" s="32"/>
      <c r="K45" s="32"/>
      <c r="L45" s="32"/>
      <c r="M45" s="32"/>
      <c r="N45" s="32"/>
      <c r="O45" s="32"/>
      <c r="P45" s="32"/>
      <c r="Q45" s="32"/>
    </row>
    <row r="46" spans="1:17" ht="15" customHeight="1">
      <c r="A46" s="293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32"/>
      <c r="O46" s="32"/>
      <c r="P46" s="32"/>
      <c r="Q46" s="32"/>
    </row>
    <row r="47" spans="1:17" ht="15" customHeight="1">
      <c r="A47" s="293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32"/>
      <c r="O47" s="32"/>
      <c r="P47" s="32"/>
      <c r="Q47" s="32"/>
    </row>
    <row r="48" spans="1:17" ht="15" customHeight="1">
      <c r="A48" s="293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32"/>
      <c r="O48" s="32"/>
      <c r="P48" s="32"/>
      <c r="Q48" s="32"/>
    </row>
    <row r="49" spans="1:17" ht="15" customHeight="1">
      <c r="A49" s="293"/>
      <c r="B49" s="293"/>
      <c r="C49" s="293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</row>
    <row r="50" spans="1:17" ht="15" customHeight="1">
      <c r="A50" s="293"/>
      <c r="B50" s="293"/>
      <c r="C50" s="293"/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</row>
    <row r="51" spans="1:17" ht="15" customHeight="1">
      <c r="A51" s="293"/>
      <c r="B51" s="293"/>
      <c r="C51" s="293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</row>
    <row r="52" spans="1:17" ht="15" customHeight="1">
      <c r="A52" s="293"/>
      <c r="B52" s="293"/>
      <c r="C52" s="293"/>
      <c r="D52" s="293"/>
      <c r="E52" s="293"/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</row>
    <row r="53" spans="1:17" ht="15" customHeight="1">
      <c r="A53" s="293"/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</row>
    <row r="54" spans="1:17" ht="15" customHeight="1">
      <c r="A54" s="293"/>
      <c r="B54" s="293"/>
      <c r="C54" s="293"/>
      <c r="D54" s="293"/>
      <c r="E54" s="293"/>
      <c r="F54" s="293"/>
      <c r="G54" s="293"/>
      <c r="H54" s="293"/>
      <c r="I54" s="293"/>
      <c r="J54" s="293"/>
      <c r="K54" s="293"/>
      <c r="L54" s="293"/>
      <c r="M54" s="293"/>
      <c r="N54" s="293"/>
      <c r="O54" s="293"/>
      <c r="P54" s="293"/>
      <c r="Q54" s="293"/>
    </row>
    <row r="55" spans="1:17">
      <c r="B55" s="684"/>
      <c r="C55" s="685"/>
      <c r="F55" s="686"/>
      <c r="G55" s="684"/>
    </row>
    <row r="62" spans="1:17">
      <c r="B62" s="684"/>
      <c r="C62" s="685"/>
      <c r="F62" s="686"/>
    </row>
    <row r="69" spans="2:6">
      <c r="B69" s="684"/>
      <c r="C69" s="685"/>
      <c r="F69" s="686"/>
    </row>
    <row r="76" spans="2:6">
      <c r="B76" s="684"/>
      <c r="F76" s="686"/>
    </row>
    <row r="83" spans="6:6">
      <c r="F83" s="686"/>
    </row>
  </sheetData>
  <mergeCells count="35">
    <mergeCell ref="C41:G41"/>
    <mergeCell ref="E42:G42"/>
    <mergeCell ref="E15:F15"/>
    <mergeCell ref="E23:F23"/>
    <mergeCell ref="E24:F24"/>
    <mergeCell ref="E25:F25"/>
    <mergeCell ref="E26:F26"/>
    <mergeCell ref="E27:F27"/>
    <mergeCell ref="E28:F28"/>
    <mergeCell ref="E31:F31"/>
    <mergeCell ref="C32:G32"/>
    <mergeCell ref="C18:G18"/>
    <mergeCell ref="C19:G19"/>
    <mergeCell ref="E22:F22"/>
    <mergeCell ref="G22:I22"/>
    <mergeCell ref="C29:G29"/>
    <mergeCell ref="A34:B35"/>
    <mergeCell ref="C34:C35"/>
    <mergeCell ref="D34:D35"/>
    <mergeCell ref="E34:G34"/>
    <mergeCell ref="I34:I35"/>
    <mergeCell ref="E30:F30"/>
    <mergeCell ref="G30:I30"/>
    <mergeCell ref="E13:F13"/>
    <mergeCell ref="G13:I13"/>
    <mergeCell ref="E14:F14"/>
    <mergeCell ref="E16:F16"/>
    <mergeCell ref="C17:G17"/>
    <mergeCell ref="H17:I17"/>
    <mergeCell ref="B4:G4"/>
    <mergeCell ref="H4:I4"/>
    <mergeCell ref="A5:B6"/>
    <mergeCell ref="C5:C6"/>
    <mergeCell ref="D5:E5"/>
    <mergeCell ref="F5:G5"/>
  </mergeCells>
  <phoneticPr fontId="1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2" fitToHeight="0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E645A-952D-4AC0-9D54-F92CDD67CDFD}">
  <sheetPr codeName="Planilha112">
    <tabColor rgb="FF92D050"/>
    <pageSetUpPr fitToPage="1"/>
  </sheetPr>
  <dimension ref="A1:Q85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85546875" style="26" bestFit="1" customWidth="1"/>
    <col min="4" max="5" width="13.28515625" style="23" bestFit="1" customWidth="1"/>
    <col min="6" max="6" width="11.85546875" style="23" bestFit="1" customWidth="1"/>
    <col min="7" max="7" width="39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4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4413989</v>
      </c>
      <c r="B4" s="1028" t="s">
        <v>723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4.25">
      <c r="A7" s="85"/>
      <c r="B7" s="115"/>
      <c r="C7" s="88"/>
      <c r="D7" s="88"/>
      <c r="E7" s="88"/>
      <c r="F7" s="88"/>
      <c r="G7" s="88"/>
      <c r="H7" s="90"/>
      <c r="I7" s="91"/>
      <c r="J7" s="32"/>
      <c r="K7" s="32"/>
      <c r="L7" s="32"/>
      <c r="M7" s="32"/>
      <c r="N7" s="32"/>
      <c r="O7" s="32"/>
    </row>
    <row r="8" spans="1:15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0</v>
      </c>
      <c r="J8" s="32"/>
      <c r="K8" s="32"/>
      <c r="L8" s="32"/>
      <c r="M8" s="32"/>
      <c r="N8" s="32"/>
      <c r="O8" s="32"/>
    </row>
    <row r="9" spans="1:15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</row>
    <row r="10" spans="1:15" ht="14.25">
      <c r="A10" s="64" t="s">
        <v>697</v>
      </c>
      <c r="B10" s="65" t="s">
        <v>698</v>
      </c>
      <c r="C10" s="336">
        <v>1</v>
      </c>
      <c r="D10" s="110" t="s">
        <v>92</v>
      </c>
      <c r="E10" s="1062">
        <v>22.5351</v>
      </c>
      <c r="F10" s="1062"/>
      <c r="G10" s="131"/>
      <c r="H10" s="131"/>
      <c r="I10" s="137">
        <f>E10*C10</f>
        <v>22.5351</v>
      </c>
      <c r="J10" s="32"/>
      <c r="K10" s="32"/>
      <c r="L10" s="32"/>
      <c r="M10" s="32"/>
      <c r="N10" s="32"/>
      <c r="O10" s="32"/>
    </row>
    <row r="11" spans="1:15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I10</f>
        <v>22.5351</v>
      </c>
      <c r="I11" s="1045"/>
      <c r="J11" s="32"/>
      <c r="K11" s="32"/>
      <c r="L11" s="32"/>
      <c r="M11" s="32"/>
      <c r="N11" s="32"/>
      <c r="O11" s="32"/>
    </row>
    <row r="12" spans="1:15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98">
        <f>H11+I8</f>
        <v>22.5351</v>
      </c>
      <c r="J12" s="32"/>
      <c r="K12" s="32"/>
      <c r="L12" s="32"/>
      <c r="M12" s="32"/>
      <c r="N12" s="32"/>
      <c r="O12" s="32"/>
    </row>
    <row r="13" spans="1:15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67">
        <f>I12/H3</f>
        <v>5.6337999999999999</v>
      </c>
      <c r="J13" s="32"/>
      <c r="K13" s="32"/>
      <c r="L13" s="32"/>
      <c r="M13" s="32"/>
      <c r="N13" s="32"/>
      <c r="O13" s="32"/>
    </row>
    <row r="14" spans="1:15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67"/>
      <c r="J14" s="32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68" t="s">
        <v>94</v>
      </c>
      <c r="J15" s="32"/>
      <c r="K15" s="32"/>
      <c r="L15" s="32"/>
      <c r="M15" s="32"/>
      <c r="N15" s="32"/>
      <c r="O15" s="32"/>
    </row>
    <row r="16" spans="1:15" ht="24" customHeight="1" thickBot="1">
      <c r="A16" s="57" t="s">
        <v>99</v>
      </c>
      <c r="B16" s="130"/>
      <c r="C16" s="129" t="s">
        <v>79</v>
      </c>
      <c r="D16" s="129" t="s">
        <v>90</v>
      </c>
      <c r="E16" s="1039" t="s">
        <v>100</v>
      </c>
      <c r="F16" s="1039"/>
      <c r="G16" s="1039" t="s">
        <v>70</v>
      </c>
      <c r="H16" s="1039"/>
      <c r="I16" s="1040"/>
      <c r="J16" s="32"/>
      <c r="K16" s="32"/>
      <c r="L16" s="32"/>
      <c r="M16" s="32"/>
      <c r="N16" s="32"/>
      <c r="O16" s="32"/>
    </row>
    <row r="17" spans="1:15" ht="24" customHeight="1">
      <c r="A17" s="101" t="s">
        <v>684</v>
      </c>
      <c r="B17" s="84" t="s">
        <v>685</v>
      </c>
      <c r="C17" s="111">
        <v>0.27</v>
      </c>
      <c r="D17" s="110" t="s">
        <v>205</v>
      </c>
      <c r="E17" s="1062">
        <v>4.7380000000000004</v>
      </c>
      <c r="F17" s="1062"/>
      <c r="G17" s="131"/>
      <c r="H17" s="131"/>
      <c r="I17" s="137">
        <f>E17*C17</f>
        <v>1.2793000000000001</v>
      </c>
      <c r="J17" s="32"/>
      <c r="K17" s="32"/>
      <c r="L17" s="32"/>
      <c r="M17" s="32"/>
      <c r="N17" s="32"/>
      <c r="O17" s="32"/>
    </row>
    <row r="18" spans="1:15" ht="24" customHeight="1">
      <c r="A18" s="101" t="s">
        <v>608</v>
      </c>
      <c r="B18" s="84" t="s">
        <v>609</v>
      </c>
      <c r="C18" s="111">
        <v>2.25</v>
      </c>
      <c r="D18" s="110" t="s">
        <v>205</v>
      </c>
      <c r="E18" s="1052">
        <v>0.21729999999999999</v>
      </c>
      <c r="F18" s="1052"/>
      <c r="G18" s="131"/>
      <c r="H18" s="131"/>
      <c r="I18" s="137">
        <f>E18*C18</f>
        <v>0.4889</v>
      </c>
      <c r="J18" s="32"/>
      <c r="K18" s="32"/>
      <c r="L18" s="32"/>
      <c r="M18" s="32"/>
      <c r="N18" s="32"/>
      <c r="O18" s="32"/>
    </row>
    <row r="19" spans="1:15" ht="24" customHeight="1">
      <c r="A19" s="101" t="s">
        <v>686</v>
      </c>
      <c r="B19" s="84" t="s">
        <v>687</v>
      </c>
      <c r="C19" s="111">
        <v>1.35E-2</v>
      </c>
      <c r="D19" s="110" t="s">
        <v>205</v>
      </c>
      <c r="E19" s="1052">
        <v>2.4563999999999999</v>
      </c>
      <c r="F19" s="1052"/>
      <c r="G19" s="131"/>
      <c r="H19" s="131"/>
      <c r="I19" s="137">
        <f t="shared" ref="I19:I22" si="0">E19*C19</f>
        <v>3.32E-2</v>
      </c>
      <c r="J19" s="32"/>
      <c r="K19" s="32"/>
      <c r="L19" s="32"/>
      <c r="M19" s="32"/>
      <c r="N19" s="32"/>
      <c r="O19" s="32"/>
    </row>
    <row r="20" spans="1:15" ht="24" customHeight="1">
      <c r="A20" s="101" t="s">
        <v>699</v>
      </c>
      <c r="B20" s="84" t="s">
        <v>700</v>
      </c>
      <c r="C20" s="111">
        <v>0.5</v>
      </c>
      <c r="D20" s="110" t="s">
        <v>299</v>
      </c>
      <c r="E20" s="1052">
        <v>9.0683000000000007</v>
      </c>
      <c r="F20" s="1052"/>
      <c r="G20" s="131"/>
      <c r="H20" s="131"/>
      <c r="I20" s="137">
        <f t="shared" si="0"/>
        <v>4.5342000000000002</v>
      </c>
      <c r="J20" s="32"/>
      <c r="K20" s="32"/>
      <c r="L20" s="32"/>
      <c r="M20" s="32"/>
      <c r="N20" s="32"/>
      <c r="O20" s="32"/>
    </row>
    <row r="21" spans="1:15" ht="24" customHeight="1">
      <c r="A21" s="101" t="s">
        <v>724</v>
      </c>
      <c r="B21" s="84" t="s">
        <v>725</v>
      </c>
      <c r="C21" s="111">
        <v>1</v>
      </c>
      <c r="D21" s="110" t="s">
        <v>299</v>
      </c>
      <c r="E21" s="1052">
        <v>7.0941999999999998</v>
      </c>
      <c r="F21" s="1052"/>
      <c r="G21" s="131"/>
      <c r="H21" s="131"/>
      <c r="I21" s="137">
        <f t="shared" si="0"/>
        <v>7.0941999999999998</v>
      </c>
      <c r="J21" s="32"/>
      <c r="K21" s="32"/>
      <c r="L21" s="32"/>
      <c r="M21" s="32"/>
      <c r="N21" s="32"/>
      <c r="O21" s="32"/>
    </row>
    <row r="22" spans="1:15" ht="24" customHeight="1">
      <c r="A22" s="101" t="s">
        <v>690</v>
      </c>
      <c r="B22" s="84" t="s">
        <v>691</v>
      </c>
      <c r="C22" s="111">
        <v>0.33750000000000002</v>
      </c>
      <c r="D22" s="110" t="s">
        <v>205</v>
      </c>
      <c r="E22" s="1052">
        <v>8.8800000000000004E-2</v>
      </c>
      <c r="F22" s="1052"/>
      <c r="G22" s="131"/>
      <c r="H22" s="131"/>
      <c r="I22" s="137">
        <f t="shared" si="0"/>
        <v>0.03</v>
      </c>
      <c r="J22" s="32"/>
      <c r="K22" s="32"/>
      <c r="L22" s="32"/>
      <c r="M22" s="32"/>
      <c r="N22" s="32"/>
      <c r="O22" s="32"/>
    </row>
    <row r="23" spans="1:15" ht="15" customHeight="1" thickBot="1">
      <c r="A23" s="341"/>
      <c r="B23" s="40"/>
      <c r="C23" s="1056" t="s">
        <v>101</v>
      </c>
      <c r="D23" s="1057"/>
      <c r="E23" s="1057"/>
      <c r="F23" s="1057"/>
      <c r="G23" s="1057"/>
      <c r="H23" s="40"/>
      <c r="I23" s="69">
        <f>SUM(I17:I22)</f>
        <v>13.4598</v>
      </c>
      <c r="J23" s="32"/>
      <c r="K23" s="32"/>
      <c r="L23" s="32"/>
      <c r="M23" s="32"/>
      <c r="N23" s="32"/>
      <c r="O23" s="32"/>
    </row>
    <row r="24" spans="1:15" ht="15" customHeight="1">
      <c r="A24" s="73" t="s">
        <v>102</v>
      </c>
      <c r="B24" s="74"/>
      <c r="C24" s="268" t="s">
        <v>79</v>
      </c>
      <c r="D24" s="268" t="s">
        <v>90</v>
      </c>
      <c r="E24" s="1042" t="s">
        <v>70</v>
      </c>
      <c r="F24" s="1042"/>
      <c r="G24" s="1042" t="s">
        <v>70</v>
      </c>
      <c r="H24" s="1042"/>
      <c r="I24" s="1058"/>
      <c r="J24" s="32"/>
      <c r="K24" s="32"/>
      <c r="L24" s="32"/>
      <c r="M24" s="32"/>
      <c r="N24" s="32"/>
      <c r="O24" s="32"/>
    </row>
    <row r="25" spans="1:15" ht="14.25">
      <c r="A25" s="85">
        <v>4805750</v>
      </c>
      <c r="B25" s="83" t="s">
        <v>701</v>
      </c>
      <c r="C25" s="134">
        <v>0.216</v>
      </c>
      <c r="D25" s="90" t="s">
        <v>10</v>
      </c>
      <c r="E25" s="318"/>
      <c r="F25" s="318">
        <v>37.15</v>
      </c>
      <c r="G25" s="318"/>
      <c r="H25" s="131"/>
      <c r="I25" s="132">
        <f>F25*C25</f>
        <v>8.0244</v>
      </c>
      <c r="J25" s="32"/>
      <c r="K25" s="32"/>
      <c r="L25" s="32"/>
      <c r="M25" s="32"/>
      <c r="N25" s="32"/>
      <c r="O25" s="32"/>
    </row>
    <row r="26" spans="1:15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SUM(I25:I25)</f>
        <v>8.0244</v>
      </c>
      <c r="J26" s="32"/>
      <c r="K26" s="32"/>
      <c r="L26" s="32"/>
      <c r="M26" s="32"/>
      <c r="N26" s="32"/>
      <c r="O26" s="32"/>
    </row>
    <row r="27" spans="1:15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I26+I23+I13</f>
        <v>27.117999999999999</v>
      </c>
      <c r="J27" s="32"/>
      <c r="K27" s="32"/>
      <c r="L27" s="32"/>
      <c r="M27" s="32"/>
      <c r="N27" s="32"/>
      <c r="O27" s="32"/>
    </row>
    <row r="28" spans="1:15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</row>
    <row r="29" spans="1:15" ht="15" customHeight="1">
      <c r="A29" s="85" t="s">
        <v>716</v>
      </c>
      <c r="B29" s="84" t="s">
        <v>702</v>
      </c>
      <c r="C29" s="110">
        <v>5914655</v>
      </c>
      <c r="D29" s="110">
        <v>2.7E-4</v>
      </c>
      <c r="E29" s="110" t="s">
        <v>57</v>
      </c>
      <c r="F29" s="131"/>
      <c r="G29" s="131">
        <v>31.25</v>
      </c>
      <c r="H29" s="131"/>
      <c r="I29" s="346">
        <f t="shared" ref="I29:I34" si="1">G29*D29</f>
        <v>8.4399999999999996E-3</v>
      </c>
      <c r="J29" s="32"/>
      <c r="K29" s="32"/>
      <c r="L29" s="32"/>
      <c r="M29" s="32"/>
      <c r="N29" s="32"/>
      <c r="O29" s="32"/>
    </row>
    <row r="30" spans="1:15" ht="15" customHeight="1">
      <c r="A30" s="85" t="s">
        <v>717</v>
      </c>
      <c r="B30" s="84" t="s">
        <v>703</v>
      </c>
      <c r="C30" s="110">
        <v>5914655</v>
      </c>
      <c r="D30" s="110">
        <v>2.2499999999999998E-3</v>
      </c>
      <c r="E30" s="110" t="s">
        <v>57</v>
      </c>
      <c r="F30" s="131"/>
      <c r="G30" s="131">
        <v>31.25</v>
      </c>
      <c r="H30" s="131"/>
      <c r="I30" s="346">
        <f t="shared" si="1"/>
        <v>7.0309999999999997E-2</v>
      </c>
      <c r="J30" s="32"/>
      <c r="K30" s="32"/>
      <c r="L30" s="32"/>
      <c r="M30" s="32"/>
      <c r="N30" s="32"/>
      <c r="O30" s="32"/>
    </row>
    <row r="31" spans="1:15" ht="15" customHeight="1">
      <c r="A31" s="85" t="s">
        <v>719</v>
      </c>
      <c r="B31" s="84" t="s">
        <v>704</v>
      </c>
      <c r="C31" s="110">
        <v>5914655</v>
      </c>
      <c r="D31" s="110">
        <v>1.0000000000000001E-5</v>
      </c>
      <c r="E31" s="110" t="s">
        <v>57</v>
      </c>
      <c r="F31" s="131"/>
      <c r="G31" s="131">
        <v>31.25</v>
      </c>
      <c r="H31" s="131"/>
      <c r="I31" s="346">
        <f t="shared" si="1"/>
        <v>3.1E-4</v>
      </c>
      <c r="J31" s="32"/>
      <c r="K31" s="32"/>
      <c r="L31" s="32"/>
      <c r="M31" s="32"/>
      <c r="N31" s="32"/>
      <c r="O31" s="32"/>
    </row>
    <row r="32" spans="1:15" ht="28.5">
      <c r="A32" s="85" t="s">
        <v>720</v>
      </c>
      <c r="B32" s="115" t="s">
        <v>705</v>
      </c>
      <c r="C32" s="110">
        <v>5914655</v>
      </c>
      <c r="D32" s="110">
        <v>2E-3</v>
      </c>
      <c r="E32" s="110" t="s">
        <v>57</v>
      </c>
      <c r="F32" s="131"/>
      <c r="G32" s="131">
        <v>31.25</v>
      </c>
      <c r="H32" s="131"/>
      <c r="I32" s="346">
        <f>G32*D32</f>
        <v>6.25E-2</v>
      </c>
      <c r="J32" s="32"/>
      <c r="K32" s="32"/>
      <c r="L32" s="32"/>
      <c r="M32" s="32"/>
      <c r="N32" s="32"/>
      <c r="O32" s="32"/>
    </row>
    <row r="33" spans="1:17" ht="28.5">
      <c r="A33" s="85" t="s">
        <v>724</v>
      </c>
      <c r="B33" s="115" t="s">
        <v>726</v>
      </c>
      <c r="C33" s="110">
        <v>5914655</v>
      </c>
      <c r="D33" s="110">
        <v>1.2E-2</v>
      </c>
      <c r="E33" s="110"/>
      <c r="F33" s="131"/>
      <c r="G33" s="131">
        <v>31.25</v>
      </c>
      <c r="H33" s="131"/>
      <c r="I33" s="346">
        <f>G33*D33</f>
        <v>0.375</v>
      </c>
      <c r="J33" s="32"/>
      <c r="K33" s="32"/>
      <c r="L33" s="32"/>
      <c r="M33" s="32"/>
      <c r="N33" s="32"/>
      <c r="O33" s="32"/>
    </row>
    <row r="34" spans="1:17" ht="14.25">
      <c r="A34" s="85" t="s">
        <v>721</v>
      </c>
      <c r="B34" s="115" t="s">
        <v>706</v>
      </c>
      <c r="C34" s="110">
        <v>5914655</v>
      </c>
      <c r="D34" s="110">
        <v>3.4000000000000002E-4</v>
      </c>
      <c r="E34" s="110" t="s">
        <v>57</v>
      </c>
      <c r="F34" s="131"/>
      <c r="G34" s="131">
        <v>31.25</v>
      </c>
      <c r="H34" s="131"/>
      <c r="I34" s="346">
        <f t="shared" si="1"/>
        <v>1.0630000000000001E-2</v>
      </c>
      <c r="J34" s="32"/>
      <c r="K34" s="32"/>
      <c r="L34" s="32"/>
      <c r="M34" s="32"/>
      <c r="N34" s="32"/>
      <c r="O34" s="32"/>
    </row>
    <row r="35" spans="1:17" ht="15" customHeight="1" thickBot="1">
      <c r="A35" s="71"/>
      <c r="B35" s="41"/>
      <c r="C35" s="1056" t="s">
        <v>107</v>
      </c>
      <c r="D35" s="1056"/>
      <c r="E35" s="1056"/>
      <c r="F35" s="1056"/>
      <c r="G35" s="1056"/>
      <c r="H35" s="126"/>
      <c r="I35" s="72">
        <f>SUM(I29:I34)</f>
        <v>0.5272</v>
      </c>
      <c r="J35" s="32"/>
      <c r="K35" s="32"/>
      <c r="L35" s="32"/>
      <c r="M35" s="32"/>
      <c r="N35" s="32"/>
      <c r="O35" s="32"/>
    </row>
    <row r="36" spans="1:17" ht="15" customHeight="1" thickBot="1">
      <c r="A36" s="1031" t="s">
        <v>108</v>
      </c>
      <c r="B36" s="1032"/>
      <c r="C36" s="1035" t="s">
        <v>79</v>
      </c>
      <c r="D36" s="1035" t="s">
        <v>90</v>
      </c>
      <c r="E36" s="1059" t="s">
        <v>109</v>
      </c>
      <c r="F36" s="1059"/>
      <c r="G36" s="1059"/>
      <c r="H36" s="124"/>
      <c r="I36" s="1060" t="s">
        <v>70</v>
      </c>
      <c r="J36" s="32"/>
      <c r="K36" s="32"/>
      <c r="L36" s="32"/>
      <c r="M36" s="32"/>
      <c r="N36" s="32"/>
      <c r="O36" s="32"/>
    </row>
    <row r="37" spans="1:17" ht="24" customHeight="1">
      <c r="A37" s="1046"/>
      <c r="B37" s="1047"/>
      <c r="C37" s="1048"/>
      <c r="D37" s="1048"/>
      <c r="E37" s="133" t="s">
        <v>110</v>
      </c>
      <c r="F37" s="133" t="s">
        <v>111</v>
      </c>
      <c r="G37" s="133" t="s">
        <v>112</v>
      </c>
      <c r="H37" s="133"/>
      <c r="I37" s="1049"/>
      <c r="J37" s="32"/>
      <c r="K37" s="32"/>
      <c r="L37" s="32"/>
      <c r="M37" s="32"/>
      <c r="N37" s="32"/>
      <c r="O37" s="32"/>
    </row>
    <row r="38" spans="1:17" ht="24" customHeight="1">
      <c r="A38" s="85" t="s">
        <v>716</v>
      </c>
      <c r="B38" s="84" t="s">
        <v>702</v>
      </c>
      <c r="C38" s="110">
        <v>2.7E-4</v>
      </c>
      <c r="D38" s="90" t="s">
        <v>113</v>
      </c>
      <c r="E38" s="133"/>
      <c r="F38" s="133"/>
      <c r="G38" s="133">
        <v>4.4400000000000004</v>
      </c>
      <c r="H38" s="133"/>
      <c r="I38" s="299">
        <f>G38*C38</f>
        <v>1.1988000000000001E-3</v>
      </c>
      <c r="J38" s="32"/>
      <c r="K38" s="32"/>
      <c r="L38" s="32"/>
      <c r="M38" s="32"/>
      <c r="N38" s="32"/>
      <c r="O38" s="32"/>
    </row>
    <row r="39" spans="1:17" ht="24" customHeight="1">
      <c r="A39" s="85" t="s">
        <v>717</v>
      </c>
      <c r="B39" s="84" t="s">
        <v>703</v>
      </c>
      <c r="C39" s="110">
        <v>2.2499999999999998E-3</v>
      </c>
      <c r="D39" s="90" t="s">
        <v>113</v>
      </c>
      <c r="E39" s="133"/>
      <c r="F39" s="133"/>
      <c r="G39" s="133">
        <v>4.4400000000000004</v>
      </c>
      <c r="H39" s="133"/>
      <c r="I39" s="299">
        <f t="shared" ref="I39:I43" si="2">G39*C39</f>
        <v>9.9900000000000006E-3</v>
      </c>
      <c r="J39" s="32"/>
      <c r="K39" s="32"/>
      <c r="L39" s="32"/>
      <c r="M39" s="32"/>
      <c r="N39" s="32"/>
      <c r="O39" s="32"/>
    </row>
    <row r="40" spans="1:17" ht="24" customHeight="1">
      <c r="A40" s="85" t="s">
        <v>719</v>
      </c>
      <c r="B40" s="84" t="s">
        <v>704</v>
      </c>
      <c r="C40" s="110">
        <v>1.0000000000000001E-5</v>
      </c>
      <c r="D40" s="90" t="s">
        <v>113</v>
      </c>
      <c r="E40" s="133"/>
      <c r="F40" s="133"/>
      <c r="G40" s="133">
        <v>4.4400000000000004</v>
      </c>
      <c r="H40" s="133"/>
      <c r="I40" s="299">
        <f t="shared" si="2"/>
        <v>4.4400000000000002E-5</v>
      </c>
      <c r="J40" s="32"/>
      <c r="K40" s="32"/>
      <c r="L40" s="32"/>
      <c r="M40" s="32"/>
      <c r="N40" s="32"/>
      <c r="O40" s="32"/>
    </row>
    <row r="41" spans="1:17" ht="24" customHeight="1">
      <c r="A41" s="85" t="s">
        <v>720</v>
      </c>
      <c r="B41" s="115" t="s">
        <v>705</v>
      </c>
      <c r="C41" s="110">
        <v>2E-3</v>
      </c>
      <c r="D41" s="90" t="s">
        <v>113</v>
      </c>
      <c r="E41" s="133"/>
      <c r="F41" s="133"/>
      <c r="G41" s="133">
        <v>4.4400000000000004</v>
      </c>
      <c r="H41" s="133"/>
      <c r="I41" s="299">
        <f t="shared" si="2"/>
        <v>8.8800000000000007E-3</v>
      </c>
      <c r="J41" s="32"/>
      <c r="K41" s="32"/>
      <c r="L41" s="32"/>
      <c r="M41" s="32"/>
      <c r="N41" s="32"/>
      <c r="O41" s="32"/>
    </row>
    <row r="42" spans="1:17" ht="24" customHeight="1">
      <c r="A42" s="85" t="s">
        <v>724</v>
      </c>
      <c r="B42" s="115" t="s">
        <v>726</v>
      </c>
      <c r="C42" s="110">
        <v>1.2E-2</v>
      </c>
      <c r="D42" s="90" t="s">
        <v>113</v>
      </c>
      <c r="E42" s="133"/>
      <c r="F42" s="133"/>
      <c r="G42" s="133">
        <v>4.4400000000000004</v>
      </c>
      <c r="H42" s="133"/>
      <c r="I42" s="299">
        <f t="shared" si="2"/>
        <v>5.3280000000000001E-2</v>
      </c>
      <c r="J42" s="32"/>
      <c r="K42" s="32"/>
      <c r="L42" s="32"/>
      <c r="M42" s="32"/>
      <c r="N42" s="32"/>
      <c r="O42" s="32"/>
    </row>
    <row r="43" spans="1:17" ht="24" customHeight="1">
      <c r="A43" s="85" t="s">
        <v>721</v>
      </c>
      <c r="B43" s="115" t="s">
        <v>706</v>
      </c>
      <c r="C43" s="110">
        <v>3.4000000000000002E-4</v>
      </c>
      <c r="D43" s="90" t="s">
        <v>113</v>
      </c>
      <c r="E43" s="133"/>
      <c r="F43" s="133"/>
      <c r="G43" s="133">
        <v>4.4400000000000004</v>
      </c>
      <c r="H43" s="133"/>
      <c r="I43" s="299">
        <f t="shared" si="2"/>
        <v>1.5096E-3</v>
      </c>
      <c r="J43" s="32"/>
      <c r="K43" s="32"/>
      <c r="L43" s="32"/>
      <c r="M43" s="32"/>
      <c r="N43" s="32"/>
      <c r="O43" s="32"/>
    </row>
    <row r="44" spans="1:17" s="24" customFormat="1" ht="12" customHeight="1" thickBot="1">
      <c r="A44" s="71"/>
      <c r="B44" s="41"/>
      <c r="C44" s="1042" t="s">
        <v>114</v>
      </c>
      <c r="D44" s="1042"/>
      <c r="E44" s="1042"/>
      <c r="F44" s="1042"/>
      <c r="G44" s="1042"/>
      <c r="H44" s="123"/>
      <c r="I44" s="112">
        <f>SUM(I38:I43)</f>
        <v>7.4899999999999994E-2</v>
      </c>
      <c r="J44" s="32"/>
      <c r="K44" s="32"/>
      <c r="L44" s="32"/>
      <c r="M44" s="32"/>
      <c r="N44" s="32"/>
      <c r="O44" s="32"/>
      <c r="P44" s="32"/>
      <c r="Q44" s="32"/>
    </row>
    <row r="45" spans="1:17" ht="15" customHeight="1">
      <c r="A45" s="73"/>
      <c r="B45" s="74"/>
      <c r="C45" s="123"/>
      <c r="D45" s="123"/>
      <c r="E45" s="1042" t="s">
        <v>115</v>
      </c>
      <c r="F45" s="1042"/>
      <c r="G45" s="1042"/>
      <c r="H45" s="74"/>
      <c r="I45" s="117">
        <f>I27+I35+I44</f>
        <v>27.72</v>
      </c>
      <c r="J45" s="32"/>
      <c r="K45" s="32"/>
      <c r="L45" s="32"/>
      <c r="M45" s="32"/>
      <c r="N45" s="32"/>
      <c r="O45" s="32"/>
      <c r="P45" s="32"/>
      <c r="Q45" s="32"/>
    </row>
    <row r="46" spans="1:17" ht="15" customHeight="1">
      <c r="A46" s="73"/>
      <c r="B46" s="74"/>
      <c r="C46" s="123"/>
      <c r="D46" s="123"/>
      <c r="E46" s="123"/>
      <c r="F46" s="123"/>
      <c r="G46" s="123" t="s">
        <v>151</v>
      </c>
      <c r="H46" s="74"/>
      <c r="I46" s="138"/>
      <c r="J46" s="32"/>
      <c r="K46" s="32"/>
      <c r="L46" s="32"/>
      <c r="M46" s="32"/>
      <c r="N46" s="32"/>
      <c r="O46" s="32"/>
      <c r="P46" s="32"/>
      <c r="Q46" s="32"/>
    </row>
    <row r="47" spans="1:17" ht="15" customHeight="1">
      <c r="A47" s="76"/>
      <c r="B47"/>
      <c r="C47"/>
      <c r="D47"/>
      <c r="E47"/>
      <c r="F47"/>
      <c r="G47" s="123" t="s">
        <v>140</v>
      </c>
      <c r="H47"/>
      <c r="I47" s="120">
        <f>I45</f>
        <v>27.72</v>
      </c>
      <c r="J47" s="32"/>
      <c r="K47" s="32"/>
      <c r="L47" s="32"/>
      <c r="M47" s="32"/>
      <c r="N47" s="32"/>
      <c r="O47" s="32"/>
      <c r="P47" s="32"/>
      <c r="Q47" s="32"/>
    </row>
    <row r="48" spans="1:17" ht="15" customHeight="1"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2:16" ht="15" customHeight="1"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2:16" ht="15" customHeight="1"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25"/>
    </row>
    <row r="51" spans="2:16" ht="15" customHeight="1"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2:16" ht="15" customHeight="1"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6" spans="2:16">
      <c r="O56" s="27"/>
    </row>
    <row r="57" spans="2:16">
      <c r="B57" s="28"/>
      <c r="C57" s="29"/>
      <c r="F57" s="30"/>
      <c r="G57" s="28"/>
    </row>
    <row r="64" spans="2:16">
      <c r="B64" s="28"/>
      <c r="C64" s="29"/>
      <c r="F64" s="30"/>
    </row>
    <row r="71" spans="2:6">
      <c r="B71" s="28"/>
      <c r="C71" s="29"/>
      <c r="F71" s="30"/>
    </row>
    <row r="78" spans="2:6">
      <c r="B78" s="28"/>
      <c r="F78" s="30"/>
    </row>
    <row r="85" spans="6:6">
      <c r="F85" s="30"/>
    </row>
  </sheetData>
  <mergeCells count="35">
    <mergeCell ref="C12:G12"/>
    <mergeCell ref="B4:G4"/>
    <mergeCell ref="H4:I4"/>
    <mergeCell ref="A5:B6"/>
    <mergeCell ref="C5:C6"/>
    <mergeCell ref="D5:E5"/>
    <mergeCell ref="F5:G5"/>
    <mergeCell ref="E9:F9"/>
    <mergeCell ref="G9:I9"/>
    <mergeCell ref="E10:F10"/>
    <mergeCell ref="C11:G11"/>
    <mergeCell ref="H11:I11"/>
    <mergeCell ref="C13:G13"/>
    <mergeCell ref="E16:F16"/>
    <mergeCell ref="G16:I16"/>
    <mergeCell ref="E17:F17"/>
    <mergeCell ref="E18:F18"/>
    <mergeCell ref="E19:F19"/>
    <mergeCell ref="E20:F20"/>
    <mergeCell ref="E22:F22"/>
    <mergeCell ref="C23:G23"/>
    <mergeCell ref="E24:F24"/>
    <mergeCell ref="G24:I24"/>
    <mergeCell ref="H28:I28"/>
    <mergeCell ref="C35:G35"/>
    <mergeCell ref="A36:B37"/>
    <mergeCell ref="C36:C37"/>
    <mergeCell ref="D36:D37"/>
    <mergeCell ref="E36:G36"/>
    <mergeCell ref="I36:I37"/>
    <mergeCell ref="C44:G44"/>
    <mergeCell ref="E45:G45"/>
    <mergeCell ref="E21:F21"/>
    <mergeCell ref="C26:G26"/>
    <mergeCell ref="F28:G2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2" fitToHeight="0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121AB-B812-4E00-82F7-D5152057461B}">
  <sheetPr codeName="Planilha113">
    <tabColor rgb="FF92D050"/>
    <pageSetUpPr fitToPage="1"/>
  </sheetPr>
  <dimension ref="A1:Q78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85546875" style="26" bestFit="1" customWidth="1"/>
    <col min="4" max="5" width="13.28515625" style="23" bestFit="1" customWidth="1"/>
    <col min="6" max="6" width="11.85546875" style="23" bestFit="1" customWidth="1"/>
    <col min="7" max="7" width="39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2</v>
      </c>
      <c r="I3" s="52" t="s">
        <v>8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4413952</v>
      </c>
      <c r="B4" s="1028" t="s">
        <v>727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4.25">
      <c r="A9" s="64" t="s">
        <v>697</v>
      </c>
      <c r="B9" s="65" t="s">
        <v>698</v>
      </c>
      <c r="C9" s="336">
        <v>1</v>
      </c>
      <c r="D9" s="110" t="s">
        <v>92</v>
      </c>
      <c r="E9" s="1062">
        <v>22.5351</v>
      </c>
      <c r="F9" s="1062"/>
      <c r="G9" s="131"/>
      <c r="H9" s="131"/>
      <c r="I9" s="137">
        <f>E9*C9</f>
        <v>22.5351</v>
      </c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I9</f>
        <v>22.5351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H10+I7</f>
        <v>22.5351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f>I11/H3</f>
        <v>11.2676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24" customHeight="1">
      <c r="A16" s="101" t="s">
        <v>684</v>
      </c>
      <c r="B16" s="84" t="s">
        <v>685</v>
      </c>
      <c r="C16" s="111">
        <v>0.06</v>
      </c>
      <c r="D16" s="110" t="s">
        <v>205</v>
      </c>
      <c r="E16" s="1062">
        <v>4.7380000000000004</v>
      </c>
      <c r="F16" s="1062"/>
      <c r="G16" s="131"/>
      <c r="H16" s="131"/>
      <c r="I16" s="137">
        <f>E16*C16</f>
        <v>0.2843</v>
      </c>
      <c r="J16" s="32"/>
      <c r="K16" s="32"/>
      <c r="L16" s="32"/>
      <c r="M16" s="32"/>
      <c r="N16" s="32"/>
      <c r="O16" s="32"/>
    </row>
    <row r="17" spans="1:15" ht="24" customHeight="1">
      <c r="A17" s="101" t="s">
        <v>608</v>
      </c>
      <c r="B17" s="84" t="s">
        <v>609</v>
      </c>
      <c r="C17" s="111">
        <v>0.2</v>
      </c>
      <c r="D17" s="110" t="s">
        <v>205</v>
      </c>
      <c r="E17" s="1052">
        <v>0.21729999999999999</v>
      </c>
      <c r="F17" s="1052"/>
      <c r="G17" s="131"/>
      <c r="H17" s="131"/>
      <c r="I17" s="137">
        <f>E17*C17</f>
        <v>4.3499999999999997E-2</v>
      </c>
      <c r="J17" s="32"/>
      <c r="K17" s="32"/>
      <c r="L17" s="32"/>
      <c r="M17" s="32"/>
      <c r="N17" s="32"/>
      <c r="O17" s="32"/>
    </row>
    <row r="18" spans="1:15" ht="24" customHeight="1">
      <c r="A18" s="101" t="s">
        <v>686</v>
      </c>
      <c r="B18" s="84" t="s">
        <v>687</v>
      </c>
      <c r="C18" s="111">
        <v>3.0000000000000001E-3</v>
      </c>
      <c r="D18" s="110" t="s">
        <v>205</v>
      </c>
      <c r="E18" s="1052">
        <v>2.4563999999999999</v>
      </c>
      <c r="F18" s="1052"/>
      <c r="G18" s="131"/>
      <c r="H18" s="131"/>
      <c r="I18" s="137">
        <f t="shared" ref="I18" si="0">E18*C18</f>
        <v>7.4000000000000003E-3</v>
      </c>
      <c r="J18" s="32"/>
      <c r="K18" s="32"/>
      <c r="L18" s="32"/>
      <c r="M18" s="32"/>
      <c r="N18" s="32"/>
      <c r="O18" s="32"/>
    </row>
    <row r="19" spans="1:15" ht="24" customHeight="1">
      <c r="A19" s="101" t="s">
        <v>690</v>
      </c>
      <c r="B19" s="84" t="s">
        <v>691</v>
      </c>
      <c r="C19" s="111">
        <v>0.17499999999999999</v>
      </c>
      <c r="D19" s="110" t="s">
        <v>205</v>
      </c>
      <c r="E19" s="1052">
        <v>8.8800000000000004E-2</v>
      </c>
      <c r="F19" s="1052"/>
      <c r="G19" s="131"/>
      <c r="H19" s="131"/>
      <c r="I19" s="137">
        <f t="shared" ref="I19" si="1">E19*C19</f>
        <v>1.55E-2</v>
      </c>
      <c r="J19" s="32"/>
      <c r="K19" s="32"/>
      <c r="L19" s="32"/>
      <c r="M19" s="32"/>
      <c r="N19" s="32"/>
      <c r="O19" s="32"/>
    </row>
    <row r="20" spans="1:15" ht="24" customHeight="1">
      <c r="A20" s="101" t="s">
        <v>729</v>
      </c>
      <c r="B20" s="84" t="s">
        <v>730</v>
      </c>
      <c r="C20" s="111">
        <v>1</v>
      </c>
      <c r="D20" s="110" t="s">
        <v>8</v>
      </c>
      <c r="E20" s="1052">
        <v>52.785299999999999</v>
      </c>
      <c r="F20" s="1052"/>
      <c r="G20" s="131"/>
      <c r="H20" s="131"/>
      <c r="I20" s="137">
        <f t="shared" ref="I20" si="2">E20*C20</f>
        <v>52.785299999999999</v>
      </c>
      <c r="J20" s="32"/>
      <c r="K20" s="32"/>
      <c r="L20" s="32"/>
      <c r="M20" s="32"/>
      <c r="N20" s="32"/>
      <c r="O20" s="32"/>
    </row>
    <row r="21" spans="1:15" ht="15" customHeight="1" thickBot="1">
      <c r="A21" s="341"/>
      <c r="B21" s="40"/>
      <c r="C21" s="1056" t="s">
        <v>101</v>
      </c>
      <c r="D21" s="1057"/>
      <c r="E21" s="1057"/>
      <c r="F21" s="1057"/>
      <c r="G21" s="1057"/>
      <c r="H21" s="40"/>
      <c r="I21" s="69">
        <f>SUM(I16:I20)</f>
        <v>53.136000000000003</v>
      </c>
      <c r="J21" s="32"/>
      <c r="K21" s="32"/>
      <c r="L21" s="32"/>
      <c r="M21" s="32"/>
      <c r="N21" s="32"/>
      <c r="O21" s="32"/>
    </row>
    <row r="22" spans="1:15" ht="15" customHeight="1">
      <c r="A22" s="73" t="s">
        <v>102</v>
      </c>
      <c r="B22" s="74"/>
      <c r="C22" s="268" t="s">
        <v>79</v>
      </c>
      <c r="D22" s="268" t="s">
        <v>90</v>
      </c>
      <c r="E22" s="1042" t="s">
        <v>70</v>
      </c>
      <c r="F22" s="1042"/>
      <c r="G22" s="1042" t="s">
        <v>70</v>
      </c>
      <c r="H22" s="1042"/>
      <c r="I22" s="1058"/>
      <c r="J22" s="32"/>
      <c r="K22" s="32"/>
      <c r="L22" s="32"/>
      <c r="M22" s="32"/>
      <c r="N22" s="32"/>
      <c r="O22" s="32"/>
    </row>
    <row r="23" spans="1:15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v>0</v>
      </c>
      <c r="J23" s="32"/>
      <c r="K23" s="32"/>
      <c r="L23" s="32"/>
      <c r="M23" s="32"/>
      <c r="N23" s="32"/>
      <c r="O23" s="32"/>
    </row>
    <row r="24" spans="1:15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I23+I21+I12</f>
        <v>64.403599999999997</v>
      </c>
      <c r="J24" s="32"/>
      <c r="K24" s="32"/>
      <c r="L24" s="32"/>
      <c r="M24" s="32"/>
      <c r="N24" s="32"/>
      <c r="O24" s="32"/>
    </row>
    <row r="25" spans="1:15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</row>
    <row r="26" spans="1:15" ht="15" customHeight="1">
      <c r="A26" s="85" t="s">
        <v>716</v>
      </c>
      <c r="B26" s="84" t="s">
        <v>702</v>
      </c>
      <c r="C26" s="110">
        <v>5914655</v>
      </c>
      <c r="D26" s="90">
        <v>3.0000000000000001E-5</v>
      </c>
      <c r="E26" s="110" t="s">
        <v>57</v>
      </c>
      <c r="F26" s="131"/>
      <c r="G26" s="131">
        <v>31.25</v>
      </c>
      <c r="H26" s="131"/>
      <c r="I26" s="137">
        <f t="shared" ref="I26:I29" si="3">G26*D26</f>
        <v>8.9999999999999998E-4</v>
      </c>
      <c r="J26" s="32"/>
      <c r="K26" s="32"/>
      <c r="L26" s="32"/>
      <c r="M26" s="32"/>
      <c r="N26" s="32"/>
      <c r="O26" s="32"/>
    </row>
    <row r="27" spans="1:15" ht="15" customHeight="1">
      <c r="A27" s="85" t="s">
        <v>717</v>
      </c>
      <c r="B27" s="84" t="s">
        <v>703</v>
      </c>
      <c r="C27" s="110">
        <v>5914655</v>
      </c>
      <c r="D27" s="110">
        <v>2.0000000000000001E-4</v>
      </c>
      <c r="E27" s="110" t="s">
        <v>57</v>
      </c>
      <c r="F27" s="131"/>
      <c r="G27" s="131">
        <v>31.25</v>
      </c>
      <c r="H27" s="131"/>
      <c r="I27" s="346">
        <f t="shared" si="3"/>
        <v>6.2500000000000003E-3</v>
      </c>
      <c r="J27" s="32"/>
      <c r="K27" s="32"/>
      <c r="L27" s="32"/>
      <c r="M27" s="32"/>
      <c r="N27" s="32"/>
      <c r="O27" s="32"/>
    </row>
    <row r="28" spans="1:15" ht="14.25">
      <c r="A28" s="85" t="s">
        <v>721</v>
      </c>
      <c r="B28" s="115" t="s">
        <v>706</v>
      </c>
      <c r="C28" s="110">
        <v>5914655</v>
      </c>
      <c r="D28" s="90">
        <v>1.8000000000000001E-4</v>
      </c>
      <c r="E28" s="110" t="s">
        <v>57</v>
      </c>
      <c r="F28" s="131"/>
      <c r="G28" s="131">
        <v>31.25</v>
      </c>
      <c r="H28" s="131"/>
      <c r="I28" s="137">
        <f t="shared" si="3"/>
        <v>5.5999999999999999E-3</v>
      </c>
      <c r="J28" s="32"/>
      <c r="K28" s="32"/>
      <c r="L28" s="32"/>
      <c r="M28" s="32"/>
      <c r="N28" s="32"/>
      <c r="O28" s="32"/>
    </row>
    <row r="29" spans="1:15" ht="28.5">
      <c r="A29" s="85" t="s">
        <v>731</v>
      </c>
      <c r="B29" s="115" t="s">
        <v>732</v>
      </c>
      <c r="C29" s="110">
        <v>5914655</v>
      </c>
      <c r="D29" s="90">
        <v>0.05</v>
      </c>
      <c r="E29" s="110" t="s">
        <v>57</v>
      </c>
      <c r="F29" s="131"/>
      <c r="G29" s="131">
        <v>31.25</v>
      </c>
      <c r="H29" s="131"/>
      <c r="I29" s="137">
        <f t="shared" si="3"/>
        <v>1.5625</v>
      </c>
      <c r="J29" s="32"/>
      <c r="K29" s="32"/>
      <c r="L29" s="32"/>
      <c r="M29" s="32"/>
      <c r="N29" s="32"/>
      <c r="O29" s="32"/>
    </row>
    <row r="30" spans="1:15" ht="15" customHeight="1" thickBot="1">
      <c r="A30" s="71"/>
      <c r="B30" s="41"/>
      <c r="C30" s="1056" t="s">
        <v>107</v>
      </c>
      <c r="D30" s="1056"/>
      <c r="E30" s="1056"/>
      <c r="F30" s="1056"/>
      <c r="G30" s="1056"/>
      <c r="H30" s="126"/>
      <c r="I30" s="72">
        <f>SUM(I26:I29)</f>
        <v>1.5752999999999999</v>
      </c>
      <c r="J30" s="32"/>
      <c r="K30" s="32"/>
      <c r="L30" s="32"/>
      <c r="M30" s="32"/>
      <c r="N30" s="32"/>
      <c r="O30" s="32"/>
    </row>
    <row r="31" spans="1:15" ht="15" customHeight="1" thickBot="1">
      <c r="A31" s="1031" t="s">
        <v>108</v>
      </c>
      <c r="B31" s="1032"/>
      <c r="C31" s="1035" t="s">
        <v>79</v>
      </c>
      <c r="D31" s="1035" t="s">
        <v>90</v>
      </c>
      <c r="E31" s="1059" t="s">
        <v>109</v>
      </c>
      <c r="F31" s="1059"/>
      <c r="G31" s="1059"/>
      <c r="H31" s="124"/>
      <c r="I31" s="1060" t="s">
        <v>70</v>
      </c>
      <c r="J31" s="32"/>
      <c r="K31" s="32"/>
      <c r="L31" s="32"/>
      <c r="M31" s="32"/>
      <c r="N31" s="32"/>
      <c r="O31" s="32"/>
    </row>
    <row r="32" spans="1:15" ht="24" customHeight="1">
      <c r="A32" s="1046"/>
      <c r="B32" s="1047"/>
      <c r="C32" s="1048"/>
      <c r="D32" s="1048"/>
      <c r="E32" s="133" t="s">
        <v>110</v>
      </c>
      <c r="F32" s="133" t="s">
        <v>111</v>
      </c>
      <c r="G32" s="133" t="s">
        <v>112</v>
      </c>
      <c r="H32" s="133"/>
      <c r="I32" s="1049"/>
      <c r="J32" s="32"/>
      <c r="K32" s="32"/>
      <c r="L32" s="32"/>
      <c r="M32" s="32"/>
      <c r="N32" s="32"/>
      <c r="O32" s="32"/>
    </row>
    <row r="33" spans="1:17" ht="24" customHeight="1">
      <c r="A33" s="85" t="s">
        <v>716</v>
      </c>
      <c r="B33" s="84" t="s">
        <v>702</v>
      </c>
      <c r="C33" s="90">
        <v>3.0000000000000001E-5</v>
      </c>
      <c r="D33" s="90" t="s">
        <v>113</v>
      </c>
      <c r="E33" s="133"/>
      <c r="F33" s="133"/>
      <c r="G33" s="133">
        <v>4.4400000000000004</v>
      </c>
      <c r="H33" s="133"/>
      <c r="I33" s="340">
        <f>G33*C33</f>
        <v>1.3320000000000001E-4</v>
      </c>
      <c r="J33" s="32"/>
      <c r="K33" s="32"/>
      <c r="L33" s="32"/>
      <c r="M33" s="32"/>
      <c r="N33" s="32"/>
      <c r="O33" s="32"/>
    </row>
    <row r="34" spans="1:17" ht="24" customHeight="1">
      <c r="A34" s="85" t="s">
        <v>717</v>
      </c>
      <c r="B34" s="84" t="s">
        <v>703</v>
      </c>
      <c r="C34" s="110">
        <v>2.2499999999999998E-3</v>
      </c>
      <c r="D34" s="90" t="s">
        <v>113</v>
      </c>
      <c r="E34" s="133"/>
      <c r="F34" s="133"/>
      <c r="G34" s="133">
        <v>4.4400000000000004</v>
      </c>
      <c r="H34" s="133"/>
      <c r="I34" s="299">
        <f t="shared" ref="I34" si="4">G34*C34</f>
        <v>9.9900000000000006E-3</v>
      </c>
      <c r="J34" s="32"/>
      <c r="K34" s="32"/>
      <c r="L34" s="32"/>
      <c r="M34" s="32"/>
      <c r="N34" s="32"/>
      <c r="O34" s="32"/>
    </row>
    <row r="35" spans="1:17" ht="24" customHeight="1">
      <c r="A35" s="85" t="s">
        <v>721</v>
      </c>
      <c r="B35" s="115" t="s">
        <v>706</v>
      </c>
      <c r="C35" s="90">
        <v>2.9999999999999997E-4</v>
      </c>
      <c r="D35" s="90" t="s">
        <v>113</v>
      </c>
      <c r="E35" s="133"/>
      <c r="F35" s="133"/>
      <c r="G35" s="133">
        <v>4.4400000000000004</v>
      </c>
      <c r="H35" s="133"/>
      <c r="I35" s="340">
        <f t="shared" ref="I35:I36" si="5">G35*C35</f>
        <v>1.3320000000000001E-3</v>
      </c>
      <c r="J35" s="32"/>
      <c r="K35" s="32"/>
      <c r="L35" s="32"/>
      <c r="M35" s="32"/>
      <c r="N35" s="32"/>
      <c r="O35" s="32"/>
    </row>
    <row r="36" spans="1:17" ht="28.5">
      <c r="A36" s="85" t="s">
        <v>731</v>
      </c>
      <c r="B36" s="115" t="s">
        <v>732</v>
      </c>
      <c r="C36" s="90">
        <v>0.05</v>
      </c>
      <c r="D36" s="90" t="s">
        <v>113</v>
      </c>
      <c r="E36" s="133"/>
      <c r="F36" s="133"/>
      <c r="G36" s="133">
        <v>4.4400000000000004</v>
      </c>
      <c r="H36" s="133"/>
      <c r="I36" s="340">
        <f t="shared" si="5"/>
        <v>0.222</v>
      </c>
      <c r="J36" s="32"/>
      <c r="K36" s="32"/>
      <c r="L36" s="32"/>
      <c r="M36" s="32"/>
      <c r="N36" s="32"/>
      <c r="O36" s="32"/>
    </row>
    <row r="37" spans="1:17" s="24" customFormat="1" ht="15.75" thickBot="1">
      <c r="A37" s="71"/>
      <c r="B37" s="41"/>
      <c r="C37" s="1042" t="s">
        <v>114</v>
      </c>
      <c r="D37" s="1042"/>
      <c r="E37" s="1042"/>
      <c r="F37" s="1042"/>
      <c r="G37" s="1042"/>
      <c r="H37" s="123"/>
      <c r="I37" s="112">
        <f>SUM(I33:I36)</f>
        <v>0.23350000000000001</v>
      </c>
      <c r="J37" s="32"/>
      <c r="K37" s="32"/>
      <c r="L37" s="32"/>
      <c r="M37" s="32"/>
      <c r="N37" s="32"/>
      <c r="O37" s="32"/>
      <c r="P37" s="32"/>
      <c r="Q37" s="32"/>
    </row>
    <row r="38" spans="1:17" ht="15" customHeight="1">
      <c r="A38" s="73"/>
      <c r="B38" s="74"/>
      <c r="C38" s="123"/>
      <c r="D38" s="123"/>
      <c r="E38" s="1042" t="s">
        <v>115</v>
      </c>
      <c r="F38" s="1042"/>
      <c r="G38" s="1042"/>
      <c r="H38" s="74"/>
      <c r="I38" s="117">
        <f>I24+I30+I37</f>
        <v>66.209999999999994</v>
      </c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73"/>
      <c r="B39" s="74"/>
      <c r="C39" s="123"/>
      <c r="D39" s="123"/>
      <c r="E39" s="123"/>
      <c r="F39" s="123"/>
      <c r="G39" s="123" t="s">
        <v>151</v>
      </c>
      <c r="H39" s="74"/>
      <c r="I39" s="138"/>
      <c r="J39" s="32"/>
      <c r="K39" s="32"/>
      <c r="L39" s="32"/>
      <c r="M39" s="32"/>
      <c r="N39" s="32"/>
      <c r="O39" s="32"/>
      <c r="P39" s="32"/>
      <c r="Q39" s="32"/>
    </row>
    <row r="40" spans="1:17" ht="15" customHeight="1">
      <c r="A40" s="76"/>
      <c r="B40"/>
      <c r="C40"/>
      <c r="D40"/>
      <c r="E40"/>
      <c r="F40"/>
      <c r="G40" s="123" t="s">
        <v>140</v>
      </c>
      <c r="H40"/>
      <c r="I40" s="120">
        <f>I38</f>
        <v>66.209999999999994</v>
      </c>
      <c r="J40" s="32"/>
      <c r="K40" s="32"/>
      <c r="L40" s="32"/>
      <c r="M40" s="32"/>
      <c r="N40" s="32"/>
      <c r="O40" s="32"/>
      <c r="P40" s="32"/>
      <c r="Q40" s="32"/>
    </row>
    <row r="41" spans="1:17" ht="15" customHeight="1"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7" ht="15" customHeight="1"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7" ht="15" customHeight="1"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25"/>
    </row>
    <row r="44" spans="1:17" ht="15" customHeight="1"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7" ht="15" customHeight="1"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9" spans="2:15">
      <c r="O49" s="27"/>
    </row>
    <row r="50" spans="2:15">
      <c r="B50" s="28"/>
      <c r="C50" s="29"/>
      <c r="F50" s="30"/>
      <c r="G50" s="28"/>
    </row>
    <row r="57" spans="2:15">
      <c r="B57" s="28"/>
      <c r="C57" s="29"/>
      <c r="F57" s="30"/>
    </row>
    <row r="64" spans="2:15">
      <c r="B64" s="28"/>
      <c r="C64" s="29"/>
      <c r="F64" s="30"/>
    </row>
    <row r="71" spans="2:6">
      <c r="B71" s="28"/>
      <c r="F71" s="30"/>
    </row>
    <row r="78" spans="2:6">
      <c r="F78" s="30"/>
    </row>
  </sheetData>
  <mergeCells count="34">
    <mergeCell ref="C11:G11"/>
    <mergeCell ref="B4:G4"/>
    <mergeCell ref="H4:I4"/>
    <mergeCell ref="A5:B6"/>
    <mergeCell ref="C5:C6"/>
    <mergeCell ref="D5:E5"/>
    <mergeCell ref="F5:G5"/>
    <mergeCell ref="E8:F8"/>
    <mergeCell ref="G8:I8"/>
    <mergeCell ref="E9:F9"/>
    <mergeCell ref="C10:G10"/>
    <mergeCell ref="H10:I10"/>
    <mergeCell ref="E19:F19"/>
    <mergeCell ref="C21:G21"/>
    <mergeCell ref="E22:F22"/>
    <mergeCell ref="G22:I22"/>
    <mergeCell ref="C12:G12"/>
    <mergeCell ref="E15:F15"/>
    <mergeCell ref="G15:I15"/>
    <mergeCell ref="E16:F16"/>
    <mergeCell ref="E17:F17"/>
    <mergeCell ref="E18:F18"/>
    <mergeCell ref="H25:I25"/>
    <mergeCell ref="C30:G30"/>
    <mergeCell ref="A31:B32"/>
    <mergeCell ref="C31:C32"/>
    <mergeCell ref="D31:D32"/>
    <mergeCell ref="E31:G31"/>
    <mergeCell ref="I31:I32"/>
    <mergeCell ref="C37:G37"/>
    <mergeCell ref="E38:G38"/>
    <mergeCell ref="E20:F20"/>
    <mergeCell ref="C23:G23"/>
    <mergeCell ref="F25:G2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2" fitToHeight="0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51FD8-CE72-426C-992C-73DEAC05D625}">
  <sheetPr codeName="Planilha13">
    <tabColor rgb="FF92D050"/>
    <pageSetUpPr fitToPage="1"/>
  </sheetPr>
  <dimension ref="B2:P77"/>
  <sheetViews>
    <sheetView workbookViewId="0"/>
  </sheetViews>
  <sheetFormatPr defaultColWidth="9.140625" defaultRowHeight="12.75"/>
  <cols>
    <col min="1" max="1" width="9.140625" style="23"/>
    <col min="2" max="2" width="47.42578125" style="23" customWidth="1"/>
    <col min="3" max="3" width="9.140625" style="23" customWidth="1"/>
    <col min="4" max="4" width="5.42578125" style="23" customWidth="1"/>
    <col min="5" max="5" width="7.42578125" style="23" customWidth="1"/>
    <col min="6" max="6" width="8.42578125" style="23" customWidth="1"/>
    <col min="7" max="7" width="3" style="23" customWidth="1"/>
    <col min="8" max="8" width="7.7109375" style="23" bestFit="1" customWidth="1"/>
    <col min="9" max="9" width="6.71093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2" spans="2:15" ht="13.5">
      <c r="B2" s="1084" t="s">
        <v>157</v>
      </c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6"/>
    </row>
    <row r="3" spans="2:15" ht="13.5">
      <c r="B3" s="1087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9"/>
    </row>
    <row r="4" spans="2:15" ht="13.5">
      <c r="B4" s="1087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9"/>
    </row>
    <row r="5" spans="2:15" ht="13.5">
      <c r="B5" s="1087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9"/>
    </row>
    <row r="6" spans="2:15" ht="15">
      <c r="B6" s="1090" t="s">
        <v>158</v>
      </c>
      <c r="C6" s="1091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092"/>
    </row>
    <row r="7" spans="2:15" ht="12.75" customHeight="1">
      <c r="B7" s="1083" t="s">
        <v>333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</row>
    <row r="8" spans="2:15"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</row>
    <row r="9" spans="2:15">
      <c r="B9" s="1099"/>
      <c r="C9" s="1100"/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1"/>
    </row>
    <row r="10" spans="2:15" ht="15" customHeight="1">
      <c r="B10" s="1102" t="s">
        <v>159</v>
      </c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4"/>
    </row>
    <row r="11" spans="2:15" ht="24">
      <c r="B11" s="141" t="s">
        <v>160</v>
      </c>
      <c r="C11" s="142" t="s">
        <v>161</v>
      </c>
      <c r="D11" s="1105" t="s">
        <v>162</v>
      </c>
      <c r="E11" s="1106"/>
      <c r="F11" s="1237" t="s">
        <v>334</v>
      </c>
      <c r="G11" s="1108"/>
      <c r="H11" s="143" t="s">
        <v>164</v>
      </c>
      <c r="I11" s="1107" t="s">
        <v>165</v>
      </c>
      <c r="J11" s="1108"/>
      <c r="K11" s="1107" t="s">
        <v>166</v>
      </c>
      <c r="L11" s="1109"/>
      <c r="M11" s="1108"/>
      <c r="N11" s="1107" t="s">
        <v>167</v>
      </c>
      <c r="O11" s="1110"/>
    </row>
    <row r="12" spans="2:15">
      <c r="B12" s="144" t="s">
        <v>335</v>
      </c>
      <c r="C12" s="145">
        <v>30032</v>
      </c>
      <c r="D12" s="1111">
        <v>1</v>
      </c>
      <c r="E12" s="1112"/>
      <c r="F12" s="1111">
        <v>0.1</v>
      </c>
      <c r="G12" s="1113"/>
      <c r="H12" s="146">
        <f t="shared" ref="H12" si="0">1-F12</f>
        <v>0.9</v>
      </c>
      <c r="I12" s="1114">
        <v>181.47</v>
      </c>
      <c r="J12" s="1115"/>
      <c r="K12" s="1114">
        <v>63</v>
      </c>
      <c r="L12" s="1116"/>
      <c r="M12" s="1115"/>
      <c r="N12" s="1114">
        <v>74.84</v>
      </c>
      <c r="O12" s="1117"/>
    </row>
    <row r="13" spans="2:15" ht="15" customHeight="1">
      <c r="B13" s="1093" t="s">
        <v>168</v>
      </c>
      <c r="C13" s="1094"/>
      <c r="D13" s="1094"/>
      <c r="E13" s="1094"/>
      <c r="F13" s="1094"/>
      <c r="G13" s="1094"/>
      <c r="H13" s="1094"/>
      <c r="I13" s="1094"/>
      <c r="J13" s="1094"/>
      <c r="K13" s="1095"/>
      <c r="L13" s="1096">
        <f>SUM(N12:O12)</f>
        <v>74.84</v>
      </c>
      <c r="M13" s="1097"/>
      <c r="N13" s="1097"/>
      <c r="O13" s="1098"/>
    </row>
    <row r="14" spans="2:15" ht="15" customHeight="1">
      <c r="B14" s="147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9"/>
    </row>
    <row r="15" spans="2:15" ht="24">
      <c r="B15" s="159" t="s">
        <v>169</v>
      </c>
      <c r="C15" s="160" t="s">
        <v>161</v>
      </c>
      <c r="D15" s="1122" t="s">
        <v>170</v>
      </c>
      <c r="E15" s="1123"/>
      <c r="F15" s="1122" t="s">
        <v>171</v>
      </c>
      <c r="G15" s="1138"/>
      <c r="H15" s="224" t="s">
        <v>172</v>
      </c>
      <c r="I15" s="1122" t="s">
        <v>173</v>
      </c>
      <c r="J15" s="1123"/>
      <c r="K15" s="1123"/>
      <c r="L15" s="1123"/>
      <c r="M15" s="1138"/>
      <c r="N15" s="1122" t="s">
        <v>167</v>
      </c>
      <c r="O15" s="1139"/>
    </row>
    <row r="16" spans="2:15">
      <c r="B16" s="164" t="s">
        <v>336</v>
      </c>
      <c r="C16" s="165">
        <v>20035</v>
      </c>
      <c r="D16" s="1240">
        <v>1.24</v>
      </c>
      <c r="E16" s="1241"/>
      <c r="F16" s="1240">
        <v>157.27000000000001</v>
      </c>
      <c r="G16" s="1241"/>
      <c r="H16" s="284">
        <v>15</v>
      </c>
      <c r="I16" s="1245">
        <v>1</v>
      </c>
      <c r="J16" s="1246"/>
      <c r="K16" s="1246"/>
      <c r="L16" s="1246"/>
      <c r="M16" s="1247"/>
      <c r="N16" s="1240">
        <v>15</v>
      </c>
      <c r="O16" s="1241"/>
    </row>
    <row r="17" spans="2:15" ht="15">
      <c r="B17" t="s">
        <v>337</v>
      </c>
      <c r="C17" s="165">
        <v>20065</v>
      </c>
      <c r="D17" s="1240">
        <v>2.2599999999999998</v>
      </c>
      <c r="E17" s="1241"/>
      <c r="F17" s="1240">
        <v>157.27000000000001</v>
      </c>
      <c r="G17" s="1241"/>
      <c r="H17" s="284">
        <v>27.35</v>
      </c>
      <c r="I17" s="1245">
        <v>0.5</v>
      </c>
      <c r="J17" s="1246"/>
      <c r="K17" s="1246"/>
      <c r="L17" s="1246"/>
      <c r="M17" s="1247"/>
      <c r="N17" s="1240">
        <v>13.67</v>
      </c>
      <c r="O17" s="1241"/>
    </row>
    <row r="18" spans="2:15">
      <c r="B18" s="164" t="s">
        <v>128</v>
      </c>
      <c r="C18" s="165">
        <v>20002</v>
      </c>
      <c r="D18" s="1248">
        <v>1</v>
      </c>
      <c r="E18" s="1249"/>
      <c r="F18" s="1240">
        <v>157.27000000000001</v>
      </c>
      <c r="G18" s="1241"/>
      <c r="H18" s="284">
        <v>12.1</v>
      </c>
      <c r="I18" s="1245">
        <v>1</v>
      </c>
      <c r="J18" s="1246"/>
      <c r="K18" s="1246"/>
      <c r="L18" s="1246"/>
      <c r="M18" s="1247"/>
      <c r="N18" s="1240">
        <v>12.1</v>
      </c>
      <c r="O18" s="1241"/>
    </row>
    <row r="19" spans="2:15" ht="15" customHeight="1">
      <c r="B19" s="1146" t="s">
        <v>174</v>
      </c>
      <c r="C19" s="1121"/>
      <c r="D19" s="1121"/>
      <c r="E19" s="1121"/>
      <c r="F19" s="1121"/>
      <c r="G19" s="1121"/>
      <c r="H19" s="1121"/>
      <c r="I19" s="1121"/>
      <c r="J19" s="1121"/>
      <c r="K19" s="1142"/>
      <c r="L19" s="1143">
        <f>SUM(N16:O18)</f>
        <v>40.770000000000003</v>
      </c>
      <c r="M19" s="1144"/>
      <c r="N19" s="1144"/>
      <c r="O19" s="1145"/>
    </row>
    <row r="20" spans="2:15" ht="15" customHeight="1">
      <c r="B20" s="147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9"/>
    </row>
    <row r="21" spans="2:15" ht="24">
      <c r="B21" s="159" t="s">
        <v>175</v>
      </c>
      <c r="C21" s="160" t="s">
        <v>161</v>
      </c>
      <c r="D21" s="1132" t="s">
        <v>176</v>
      </c>
      <c r="E21" s="1136"/>
      <c r="F21" s="152" t="s">
        <v>177</v>
      </c>
      <c r="G21" s="1132" t="s">
        <v>178</v>
      </c>
      <c r="H21" s="1133"/>
      <c r="I21" s="152" t="s">
        <v>179</v>
      </c>
      <c r="J21" s="1122" t="s">
        <v>180</v>
      </c>
      <c r="K21" s="1123"/>
      <c r="L21" s="1123"/>
      <c r="M21" s="1123"/>
      <c r="N21" s="1123"/>
      <c r="O21" s="1139"/>
    </row>
    <row r="22" spans="2:15">
      <c r="B22" s="164" t="s">
        <v>338</v>
      </c>
      <c r="C22" s="165">
        <v>2000</v>
      </c>
      <c r="D22" s="1238">
        <v>5</v>
      </c>
      <c r="E22" s="1239"/>
      <c r="F22" s="166" t="s">
        <v>212</v>
      </c>
      <c r="G22" s="1240"/>
      <c r="H22" s="1241"/>
      <c r="I22" s="166"/>
      <c r="J22" s="1240">
        <v>2.0299999999999998</v>
      </c>
      <c r="K22" s="1250"/>
      <c r="L22" s="1250"/>
      <c r="M22" s="1250"/>
      <c r="N22" s="1250"/>
      <c r="O22" s="1241"/>
    </row>
    <row r="23" spans="2:15" ht="15" customHeight="1">
      <c r="B23" s="1146" t="s">
        <v>181</v>
      </c>
      <c r="C23" s="1121"/>
      <c r="D23" s="1121"/>
      <c r="E23" s="1121"/>
      <c r="F23" s="1121"/>
      <c r="G23" s="1121"/>
      <c r="H23" s="1121"/>
      <c r="I23" s="1121"/>
      <c r="J23" s="1121"/>
      <c r="K23" s="1142"/>
      <c r="L23" s="1143">
        <v>2.0299999999999998</v>
      </c>
      <c r="M23" s="1144"/>
      <c r="N23" s="1144"/>
      <c r="O23" s="1145"/>
    </row>
    <row r="24" spans="2:15" ht="15" customHeight="1">
      <c r="B24" s="147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9"/>
    </row>
    <row r="25" spans="2:15" ht="15" customHeight="1">
      <c r="B25" s="1118" t="s">
        <v>182</v>
      </c>
      <c r="C25" s="1119"/>
      <c r="D25" s="1119"/>
      <c r="E25" s="1119"/>
      <c r="F25" s="1119"/>
      <c r="G25" s="1119"/>
      <c r="H25" s="1119"/>
      <c r="I25" s="1120"/>
      <c r="J25" s="1097">
        <f>TRUNC(L13+L19+L23,2)</f>
        <v>117.64</v>
      </c>
      <c r="K25" s="1097"/>
      <c r="L25" s="1097"/>
      <c r="M25" s="1097"/>
      <c r="N25" s="1097"/>
      <c r="O25" s="1098"/>
    </row>
    <row r="26" spans="2:15" ht="15" customHeight="1">
      <c r="B26" s="1118" t="s">
        <v>183</v>
      </c>
      <c r="C26" s="1119"/>
      <c r="D26" s="1119"/>
      <c r="E26" s="1119"/>
      <c r="F26" s="1119"/>
      <c r="G26" s="1119"/>
      <c r="H26" s="1119"/>
      <c r="I26" s="1120"/>
      <c r="J26" s="1134">
        <v>5</v>
      </c>
      <c r="K26" s="1134"/>
      <c r="L26" s="1134"/>
      <c r="M26" s="1134"/>
      <c r="N26" s="1134"/>
      <c r="O26" s="1135"/>
    </row>
    <row r="27" spans="2:15" ht="15" customHeight="1">
      <c r="B27" s="1118" t="s">
        <v>184</v>
      </c>
      <c r="C27" s="1119"/>
      <c r="D27" s="1119"/>
      <c r="E27" s="1119"/>
      <c r="F27" s="1119"/>
      <c r="G27" s="1119"/>
      <c r="H27" s="1119"/>
      <c r="I27" s="1120"/>
      <c r="J27" s="1097">
        <f>TRUNC(J25/J26,2)</f>
        <v>23.52</v>
      </c>
      <c r="K27" s="1097"/>
      <c r="L27" s="1097"/>
      <c r="M27" s="1097"/>
      <c r="N27" s="1097"/>
      <c r="O27" s="1098"/>
    </row>
    <row r="28" spans="2:15" ht="15" customHeight="1">
      <c r="B28" s="153"/>
      <c r="C28" s="154"/>
      <c r="D28" s="154"/>
      <c r="E28" s="154"/>
      <c r="F28" s="155"/>
      <c r="G28" s="155"/>
      <c r="H28" s="155"/>
      <c r="I28" s="155"/>
      <c r="J28" s="156"/>
      <c r="K28" s="156"/>
      <c r="L28" s="157"/>
      <c r="M28" s="157"/>
      <c r="N28" s="157"/>
      <c r="O28" s="158"/>
    </row>
    <row r="29" spans="2:15" ht="24">
      <c r="B29" s="159" t="s">
        <v>185</v>
      </c>
      <c r="C29" s="160" t="s">
        <v>161</v>
      </c>
      <c r="D29" s="1132" t="s">
        <v>186</v>
      </c>
      <c r="E29" s="1136"/>
      <c r="F29" s="1137" t="s">
        <v>70</v>
      </c>
      <c r="G29" s="1137"/>
      <c r="H29" s="1137"/>
      <c r="I29" s="1122" t="s">
        <v>173</v>
      </c>
      <c r="J29" s="1123"/>
      <c r="K29" s="1138"/>
      <c r="L29" s="1122" t="s">
        <v>187</v>
      </c>
      <c r="M29" s="1123"/>
      <c r="N29" s="1123"/>
      <c r="O29" s="1139"/>
    </row>
    <row r="30" spans="2:15">
      <c r="B30" s="164" t="s">
        <v>339</v>
      </c>
      <c r="C30" s="165">
        <v>10109</v>
      </c>
      <c r="D30" s="1240" t="s">
        <v>10</v>
      </c>
      <c r="E30" s="1241"/>
      <c r="F30" s="1270">
        <v>62.92</v>
      </c>
      <c r="G30" s="1271"/>
      <c r="H30" s="1272"/>
      <c r="I30" s="1251">
        <v>0.05</v>
      </c>
      <c r="J30" s="1252"/>
      <c r="K30" s="1253"/>
      <c r="L30" s="1240">
        <v>3.14</v>
      </c>
      <c r="M30" s="1250"/>
      <c r="N30" s="1250"/>
      <c r="O30" s="1241"/>
    </row>
    <row r="31" spans="2:15" ht="24">
      <c r="B31" s="167" t="s">
        <v>340</v>
      </c>
      <c r="C31" s="165">
        <v>10296</v>
      </c>
      <c r="D31" s="1240" t="s">
        <v>8</v>
      </c>
      <c r="E31" s="1241"/>
      <c r="F31" s="1270">
        <v>41.96</v>
      </c>
      <c r="G31" s="1271"/>
      <c r="H31" s="1272"/>
      <c r="I31" s="1251">
        <v>1</v>
      </c>
      <c r="J31" s="1252"/>
      <c r="K31" s="1253"/>
      <c r="L31" s="1240">
        <v>41.96</v>
      </c>
      <c r="M31" s="1250"/>
      <c r="N31" s="1250"/>
      <c r="O31" s="1241"/>
    </row>
    <row r="32" spans="2:15" ht="15" customHeight="1">
      <c r="B32" s="1146" t="s">
        <v>188</v>
      </c>
      <c r="C32" s="1121"/>
      <c r="D32" s="1121"/>
      <c r="E32" s="1121"/>
      <c r="F32" s="1121"/>
      <c r="G32" s="1121"/>
      <c r="H32" s="1121"/>
      <c r="I32" s="1121"/>
      <c r="J32" s="1121"/>
      <c r="K32" s="1142"/>
      <c r="L32" s="1143">
        <f>SUM(L30:O31)</f>
        <v>45.1</v>
      </c>
      <c r="M32" s="1144"/>
      <c r="N32" s="1144"/>
      <c r="O32" s="1145"/>
    </row>
    <row r="33" spans="2:16" ht="15" customHeight="1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9"/>
    </row>
    <row r="34" spans="2:16" ht="24">
      <c r="B34" s="159" t="s">
        <v>189</v>
      </c>
      <c r="C34" s="160" t="s">
        <v>161</v>
      </c>
      <c r="D34" s="1147" t="s">
        <v>186</v>
      </c>
      <c r="E34" s="1147"/>
      <c r="F34" s="1148" t="s">
        <v>70</v>
      </c>
      <c r="G34" s="1148"/>
      <c r="H34" s="1148"/>
      <c r="I34" s="1149" t="s">
        <v>173</v>
      </c>
      <c r="J34" s="1149"/>
      <c r="K34" s="1149"/>
      <c r="L34" s="1149" t="s">
        <v>187</v>
      </c>
      <c r="M34" s="1149"/>
      <c r="N34" s="1149"/>
      <c r="O34" s="1149"/>
    </row>
    <row r="35" spans="2:16" ht="15" customHeight="1">
      <c r="B35" s="1146" t="s">
        <v>190</v>
      </c>
      <c r="C35" s="1121"/>
      <c r="D35" s="1121"/>
      <c r="E35" s="1121"/>
      <c r="F35" s="1121"/>
      <c r="G35" s="1121"/>
      <c r="H35" s="1121"/>
      <c r="I35" s="1121"/>
      <c r="J35" s="1121"/>
      <c r="K35" s="1142"/>
      <c r="L35" s="1143">
        <v>0</v>
      </c>
      <c r="M35" s="1144"/>
      <c r="N35" s="1144"/>
      <c r="O35" s="1145"/>
    </row>
    <row r="36" spans="2:16" ht="15" customHeight="1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9"/>
    </row>
    <row r="37" spans="2:16" ht="24">
      <c r="B37" s="159" t="s">
        <v>191</v>
      </c>
      <c r="C37" s="161" t="s">
        <v>161</v>
      </c>
      <c r="D37" s="224" t="s">
        <v>186</v>
      </c>
      <c r="E37" s="1122" t="s">
        <v>192</v>
      </c>
      <c r="F37" s="1123"/>
      <c r="G37" s="1123"/>
      <c r="H37" s="1138"/>
      <c r="I37" s="163" t="s">
        <v>193</v>
      </c>
      <c r="J37" s="163" t="s">
        <v>194</v>
      </c>
      <c r="K37" s="1149" t="s">
        <v>180</v>
      </c>
      <c r="L37" s="1149"/>
      <c r="M37" s="1149" t="s">
        <v>173</v>
      </c>
      <c r="N37" s="1149"/>
      <c r="O37" s="225" t="s">
        <v>195</v>
      </c>
    </row>
    <row r="38" spans="2:16" ht="24">
      <c r="B38" s="167" t="s">
        <v>341</v>
      </c>
      <c r="C38" s="285">
        <v>1026</v>
      </c>
      <c r="D38" s="166" t="s">
        <v>57</v>
      </c>
      <c r="E38" s="1240" t="s">
        <v>907</v>
      </c>
      <c r="F38" s="1250"/>
      <c r="G38" s="1250"/>
      <c r="H38" s="1241"/>
      <c r="I38" s="286">
        <v>7.31</v>
      </c>
      <c r="J38" s="286">
        <v>0</v>
      </c>
      <c r="K38" s="1251">
        <f>0.721*(I38)+0.751*(J38)+3.005</f>
        <v>8.2759999999999998</v>
      </c>
      <c r="L38" s="1253"/>
      <c r="M38" s="1251">
        <v>0.08</v>
      </c>
      <c r="N38" s="1253"/>
      <c r="O38" s="284">
        <f>M38*K38</f>
        <v>0.66208</v>
      </c>
    </row>
    <row r="39" spans="2:16">
      <c r="B39" s="164" t="s">
        <v>342</v>
      </c>
      <c r="C39" s="285">
        <v>1603</v>
      </c>
      <c r="D39" s="166" t="s">
        <v>57</v>
      </c>
      <c r="E39" s="1240" t="s">
        <v>907</v>
      </c>
      <c r="F39" s="1250"/>
      <c r="G39" s="1250"/>
      <c r="H39" s="1241"/>
      <c r="I39" s="286">
        <v>7.31</v>
      </c>
      <c r="J39" s="286">
        <v>0</v>
      </c>
      <c r="K39" s="1251">
        <f>0.721*(I39)+0.751*(J39)+3.005</f>
        <v>8.2759999999999998</v>
      </c>
      <c r="L39" s="1253"/>
      <c r="M39" s="1251">
        <v>0.14399999999999999</v>
      </c>
      <c r="N39" s="1253"/>
      <c r="O39" s="284">
        <f>M39*K39</f>
        <v>1.1917439999999999</v>
      </c>
    </row>
    <row r="40" spans="2:16" ht="15" customHeight="1">
      <c r="B40" s="1146" t="s">
        <v>196</v>
      </c>
      <c r="C40" s="1121"/>
      <c r="D40" s="1121"/>
      <c r="E40" s="1121"/>
      <c r="F40" s="1121"/>
      <c r="G40" s="1121"/>
      <c r="H40" s="1121"/>
      <c r="I40" s="1121"/>
      <c r="J40" s="1121"/>
      <c r="K40" s="1142"/>
      <c r="L40" s="1143">
        <f>SUM(O38:O39)</f>
        <v>1.85</v>
      </c>
      <c r="M40" s="1144"/>
      <c r="N40" s="1144"/>
      <c r="O40" s="1145"/>
    </row>
    <row r="41" spans="2:16" ht="15" customHeight="1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9"/>
    </row>
    <row r="42" spans="2:16" ht="15" customHeight="1">
      <c r="B42" s="1118" t="s">
        <v>197</v>
      </c>
      <c r="C42" s="1119"/>
      <c r="D42" s="1119"/>
      <c r="E42" s="1119"/>
      <c r="F42" s="1119"/>
      <c r="G42" s="1119"/>
      <c r="H42" s="1119"/>
      <c r="I42" s="1119"/>
      <c r="J42" s="1119"/>
      <c r="K42" s="1119"/>
      <c r="L42" s="1096">
        <f>TRUNC(J27+L32+L35+L40,2)</f>
        <v>70.47</v>
      </c>
      <c r="M42" s="1097"/>
      <c r="N42" s="1097"/>
      <c r="O42" s="1098"/>
      <c r="P42" s="25"/>
    </row>
    <row r="43" spans="2:16" ht="15" customHeight="1">
      <c r="B43" s="1153" t="s">
        <v>1065</v>
      </c>
      <c r="C43" s="1154"/>
      <c r="D43" s="1154"/>
      <c r="E43" s="1154"/>
      <c r="F43" s="1154"/>
      <c r="G43" s="1154"/>
      <c r="H43" s="1154"/>
      <c r="I43" s="1154"/>
      <c r="J43" s="1154"/>
      <c r="K43" s="1154"/>
      <c r="L43" s="1096">
        <f>TRUNC(L42*0.2108,2)</f>
        <v>14.85</v>
      </c>
      <c r="M43" s="1097"/>
      <c r="N43" s="1097"/>
      <c r="O43" s="1098"/>
    </row>
    <row r="44" spans="2:16" ht="15" customHeight="1">
      <c r="B44" s="1118" t="s">
        <v>198</v>
      </c>
      <c r="C44" s="1119"/>
      <c r="D44" s="1119"/>
      <c r="E44" s="1119"/>
      <c r="F44" s="1119"/>
      <c r="G44" s="1119"/>
      <c r="H44" s="1119"/>
      <c r="I44" s="1119"/>
      <c r="J44" s="1119"/>
      <c r="K44" s="1119"/>
      <c r="L44" s="1096">
        <f>L43+L42</f>
        <v>85.32</v>
      </c>
      <c r="M44" s="1097"/>
      <c r="N44" s="1097"/>
      <c r="O44" s="1098"/>
    </row>
    <row r="48" spans="2:16">
      <c r="O48" s="27"/>
    </row>
    <row r="49" spans="2:7">
      <c r="B49" s="28"/>
      <c r="C49" s="28"/>
      <c r="F49" s="30"/>
      <c r="G49" s="28"/>
    </row>
    <row r="56" spans="2:7">
      <c r="B56" s="28"/>
      <c r="C56" s="28"/>
      <c r="F56" s="30"/>
    </row>
    <row r="63" spans="2:7">
      <c r="B63" s="28"/>
      <c r="C63" s="28"/>
      <c r="F63" s="30"/>
    </row>
    <row r="70" spans="2:6">
      <c r="B70" s="28"/>
      <c r="F70" s="30"/>
    </row>
    <row r="77" spans="2:6">
      <c r="F77" s="30"/>
    </row>
  </sheetData>
  <mergeCells count="89">
    <mergeCell ref="L30:O30"/>
    <mergeCell ref="L31:O31"/>
    <mergeCell ref="E38:H38"/>
    <mergeCell ref="E39:H39"/>
    <mergeCell ref="K38:L38"/>
    <mergeCell ref="K39:L39"/>
    <mergeCell ref="M38:N38"/>
    <mergeCell ref="M39:N39"/>
    <mergeCell ref="D30:E30"/>
    <mergeCell ref="D31:E31"/>
    <mergeCell ref="F30:H30"/>
    <mergeCell ref="F31:H31"/>
    <mergeCell ref="I30:K30"/>
    <mergeCell ref="I31:K31"/>
    <mergeCell ref="B32:K32"/>
    <mergeCell ref="L32:O32"/>
    <mergeCell ref="J27:O27"/>
    <mergeCell ref="D29:E29"/>
    <mergeCell ref="F17:G17"/>
    <mergeCell ref="F18:G18"/>
    <mergeCell ref="I16:M16"/>
    <mergeCell ref="I17:M17"/>
    <mergeCell ref="I18:M18"/>
    <mergeCell ref="F29:H29"/>
    <mergeCell ref="I29:K29"/>
    <mergeCell ref="L29:O29"/>
    <mergeCell ref="D21:E21"/>
    <mergeCell ref="G21:H21"/>
    <mergeCell ref="J21:O21"/>
    <mergeCell ref="B23:K23"/>
    <mergeCell ref="L23:O23"/>
    <mergeCell ref="B25:I25"/>
    <mergeCell ref="F34:H34"/>
    <mergeCell ref="I34:K34"/>
    <mergeCell ref="L34:O34"/>
    <mergeCell ref="B43:K43"/>
    <mergeCell ref="L43:O43"/>
    <mergeCell ref="G22:H22"/>
    <mergeCell ref="J22:O22"/>
    <mergeCell ref="B26:I26"/>
    <mergeCell ref="J26:O26"/>
    <mergeCell ref="B44:K44"/>
    <mergeCell ref="L44:O44"/>
    <mergeCell ref="B35:K35"/>
    <mergeCell ref="L35:O35"/>
    <mergeCell ref="E37:H37"/>
    <mergeCell ref="K37:L37"/>
    <mergeCell ref="M37:N37"/>
    <mergeCell ref="B40:K40"/>
    <mergeCell ref="L40:O40"/>
    <mergeCell ref="B42:K42"/>
    <mergeCell ref="L42:O42"/>
    <mergeCell ref="D34:E34"/>
    <mergeCell ref="B27:I27"/>
    <mergeCell ref="D15:E15"/>
    <mergeCell ref="F15:G15"/>
    <mergeCell ref="I15:M15"/>
    <mergeCell ref="N15:O15"/>
    <mergeCell ref="B19:K19"/>
    <mergeCell ref="L19:O19"/>
    <mergeCell ref="D16:E16"/>
    <mergeCell ref="D17:E17"/>
    <mergeCell ref="D18:E18"/>
    <mergeCell ref="F16:G16"/>
    <mergeCell ref="N16:O16"/>
    <mergeCell ref="N17:O17"/>
    <mergeCell ref="N18:O18"/>
    <mergeCell ref="J25:O25"/>
    <mergeCell ref="D22:E22"/>
    <mergeCell ref="B13:K13"/>
    <mergeCell ref="L13:O13"/>
    <mergeCell ref="B9:O9"/>
    <mergeCell ref="B10:O10"/>
    <mergeCell ref="D11:E11"/>
    <mergeCell ref="F11:G11"/>
    <mergeCell ref="I11:J11"/>
    <mergeCell ref="K11:M11"/>
    <mergeCell ref="N11:O11"/>
    <mergeCell ref="D12:E12"/>
    <mergeCell ref="F12:G12"/>
    <mergeCell ref="I12:J12"/>
    <mergeCell ref="K12:M12"/>
    <mergeCell ref="N12:O12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0FC72-E530-462F-B171-9B5432EDD81B}">
  <sheetPr codeName="Planilha31">
    <tabColor rgb="FF92D050"/>
    <pageSetUpPr fitToPage="1"/>
  </sheetPr>
  <dimension ref="B2:P76"/>
  <sheetViews>
    <sheetView workbookViewId="0"/>
  </sheetViews>
  <sheetFormatPr defaultColWidth="9.140625" defaultRowHeight="12.75"/>
  <cols>
    <col min="1" max="1" width="9.140625" style="23"/>
    <col min="2" max="2" width="47.42578125" style="23" customWidth="1"/>
    <col min="3" max="3" width="9.140625" style="23" customWidth="1"/>
    <col min="4" max="4" width="5.42578125" style="23" customWidth="1"/>
    <col min="5" max="5" width="7.42578125" style="23" customWidth="1"/>
    <col min="6" max="6" width="8.42578125" style="23" customWidth="1"/>
    <col min="7" max="7" width="3" style="23" customWidth="1"/>
    <col min="8" max="8" width="7.7109375" style="23" bestFit="1" customWidth="1"/>
    <col min="9" max="9" width="6.71093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2" spans="2:15" ht="13.5">
      <c r="B2" s="1084" t="s">
        <v>157</v>
      </c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6"/>
    </row>
    <row r="3" spans="2:15" ht="13.5">
      <c r="B3" s="1087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9"/>
    </row>
    <row r="4" spans="2:15" ht="13.5">
      <c r="B4" s="1087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9"/>
    </row>
    <row r="5" spans="2:15" ht="13.5">
      <c r="B5" s="1087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9"/>
    </row>
    <row r="6" spans="2:15" ht="15">
      <c r="B6" s="1090" t="s">
        <v>158</v>
      </c>
      <c r="C6" s="1091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092"/>
    </row>
    <row r="7" spans="2:15" ht="12.75" customHeight="1">
      <c r="B7" s="1083" t="s">
        <v>344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</row>
    <row r="8" spans="2:15"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</row>
    <row r="9" spans="2:15">
      <c r="B9" s="1099"/>
      <c r="C9" s="1100"/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1"/>
    </row>
    <row r="10" spans="2:15" ht="15" customHeight="1">
      <c r="B10" s="1102" t="s">
        <v>159</v>
      </c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4"/>
    </row>
    <row r="11" spans="2:15" ht="24">
      <c r="B11" s="141" t="s">
        <v>160</v>
      </c>
      <c r="C11" s="142" t="s">
        <v>161</v>
      </c>
      <c r="D11" s="1105" t="s">
        <v>162</v>
      </c>
      <c r="E11" s="1106"/>
      <c r="F11" s="1237" t="s">
        <v>334</v>
      </c>
      <c r="G11" s="1108"/>
      <c r="H11" s="143" t="s">
        <v>164</v>
      </c>
      <c r="I11" s="1107" t="s">
        <v>165</v>
      </c>
      <c r="J11" s="1108"/>
      <c r="K11" s="1107" t="s">
        <v>166</v>
      </c>
      <c r="L11" s="1109"/>
      <c r="M11" s="1108"/>
      <c r="N11" s="1107" t="s">
        <v>167</v>
      </c>
      <c r="O11" s="1110"/>
    </row>
    <row r="12" spans="2:15" ht="15" customHeight="1">
      <c r="B12" s="1093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098"/>
    </row>
    <row r="13" spans="2:15" ht="15" customHeight="1">
      <c r="B13" s="147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9"/>
    </row>
    <row r="14" spans="2:15" ht="24">
      <c r="B14" s="159" t="s">
        <v>169</v>
      </c>
      <c r="C14" s="160" t="s">
        <v>161</v>
      </c>
      <c r="D14" s="1122" t="s">
        <v>170</v>
      </c>
      <c r="E14" s="1123"/>
      <c r="F14" s="1122" t="s">
        <v>171</v>
      </c>
      <c r="G14" s="1138"/>
      <c r="H14" s="224" t="s">
        <v>172</v>
      </c>
      <c r="I14" s="1122" t="s">
        <v>173</v>
      </c>
      <c r="J14" s="1123"/>
      <c r="K14" s="1123"/>
      <c r="L14" s="1123"/>
      <c r="M14" s="1138"/>
      <c r="N14" s="1122" t="s">
        <v>167</v>
      </c>
      <c r="O14" s="1139"/>
    </row>
    <row r="15" spans="2:15">
      <c r="B15" s="164" t="s">
        <v>345</v>
      </c>
      <c r="C15" s="165">
        <v>20109</v>
      </c>
      <c r="D15" s="1240">
        <v>1.24</v>
      </c>
      <c r="E15" s="1241"/>
      <c r="F15" s="1240">
        <v>157.27000000000001</v>
      </c>
      <c r="G15" s="1241"/>
      <c r="H15" s="284">
        <v>15</v>
      </c>
      <c r="I15" s="1245">
        <v>0.2</v>
      </c>
      <c r="J15" s="1246"/>
      <c r="K15" s="1246"/>
      <c r="L15" s="1246"/>
      <c r="M15" s="1247"/>
      <c r="N15" s="1240">
        <v>3</v>
      </c>
      <c r="O15" s="1241"/>
    </row>
    <row r="16" spans="2:15">
      <c r="B16" s="164" t="s">
        <v>128</v>
      </c>
      <c r="C16" s="165">
        <v>20002</v>
      </c>
      <c r="D16" s="1248">
        <v>1</v>
      </c>
      <c r="E16" s="1249"/>
      <c r="F16" s="1240">
        <v>157.27000000000001</v>
      </c>
      <c r="G16" s="1241"/>
      <c r="H16" s="284">
        <v>12.1</v>
      </c>
      <c r="I16" s="1245">
        <v>1.2</v>
      </c>
      <c r="J16" s="1246"/>
      <c r="K16" s="1246"/>
      <c r="L16" s="1246"/>
      <c r="M16" s="1247"/>
      <c r="N16" s="1240">
        <v>14.52</v>
      </c>
      <c r="O16" s="1241"/>
    </row>
    <row r="17" spans="2:15" ht="15" customHeight="1">
      <c r="B17" s="1146" t="s">
        <v>174</v>
      </c>
      <c r="C17" s="1121"/>
      <c r="D17" s="1121"/>
      <c r="E17" s="1121"/>
      <c r="F17" s="1121"/>
      <c r="G17" s="1121"/>
      <c r="H17" s="1121"/>
      <c r="I17" s="1121"/>
      <c r="J17" s="1121"/>
      <c r="K17" s="1142"/>
      <c r="L17" s="1143">
        <f>SUM(N15:O16)</f>
        <v>17.52</v>
      </c>
      <c r="M17" s="1144"/>
      <c r="N17" s="1144"/>
      <c r="O17" s="1145"/>
    </row>
    <row r="18" spans="2:15" ht="15" customHeight="1">
      <c r="B18" s="147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9"/>
    </row>
    <row r="19" spans="2:15" ht="24">
      <c r="B19" s="159" t="s">
        <v>175</v>
      </c>
      <c r="C19" s="160" t="s">
        <v>161</v>
      </c>
      <c r="D19" s="1132" t="s">
        <v>176</v>
      </c>
      <c r="E19" s="1136"/>
      <c r="F19" s="152" t="s">
        <v>177</v>
      </c>
      <c r="G19" s="1132" t="s">
        <v>178</v>
      </c>
      <c r="H19" s="1133"/>
      <c r="I19" s="152" t="s">
        <v>179</v>
      </c>
      <c r="J19" s="1122" t="s">
        <v>180</v>
      </c>
      <c r="K19" s="1123"/>
      <c r="L19" s="1123"/>
      <c r="M19" s="1123"/>
      <c r="N19" s="1123"/>
      <c r="O19" s="1139"/>
    </row>
    <row r="20" spans="2:15">
      <c r="B20" s="164" t="s">
        <v>338</v>
      </c>
      <c r="C20" s="165">
        <v>2000</v>
      </c>
      <c r="D20" s="1238">
        <v>5</v>
      </c>
      <c r="E20" s="1239"/>
      <c r="F20" s="166" t="s">
        <v>212</v>
      </c>
      <c r="G20" s="1240"/>
      <c r="H20" s="1241"/>
      <c r="I20" s="166"/>
      <c r="J20" s="1240">
        <v>0.87</v>
      </c>
      <c r="K20" s="1250"/>
      <c r="L20" s="1250"/>
      <c r="M20" s="1250"/>
      <c r="N20" s="1250"/>
      <c r="O20" s="1241"/>
    </row>
    <row r="21" spans="2:15" ht="15" customHeight="1">
      <c r="B21" s="1146" t="s">
        <v>181</v>
      </c>
      <c r="C21" s="1121"/>
      <c r="D21" s="1121"/>
      <c r="E21" s="1121"/>
      <c r="F21" s="1121"/>
      <c r="G21" s="1121"/>
      <c r="H21" s="1121"/>
      <c r="I21" s="1121"/>
      <c r="J21" s="1121"/>
      <c r="K21" s="1142"/>
      <c r="L21" s="1143">
        <f>J20</f>
        <v>0.87</v>
      </c>
      <c r="M21" s="1144"/>
      <c r="N21" s="1144"/>
      <c r="O21" s="1145"/>
    </row>
    <row r="22" spans="2:15" ht="15" customHeight="1">
      <c r="B22" s="147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9"/>
    </row>
    <row r="23" spans="2:15" ht="15" customHeight="1">
      <c r="B23" s="1118" t="s">
        <v>182</v>
      </c>
      <c r="C23" s="1119"/>
      <c r="D23" s="1119"/>
      <c r="E23" s="1119"/>
      <c r="F23" s="1119"/>
      <c r="G23" s="1119"/>
      <c r="H23" s="1119"/>
      <c r="I23" s="1120"/>
      <c r="J23" s="1097">
        <f>TRUNC(L12+L17+L21,2)</f>
        <v>18.39</v>
      </c>
      <c r="K23" s="1097"/>
      <c r="L23" s="1097"/>
      <c r="M23" s="1097"/>
      <c r="N23" s="1097"/>
      <c r="O23" s="1098"/>
    </row>
    <row r="24" spans="2:15" ht="15" customHeight="1">
      <c r="B24" s="1118" t="s">
        <v>183</v>
      </c>
      <c r="C24" s="1119"/>
      <c r="D24" s="1119"/>
      <c r="E24" s="1119"/>
      <c r="F24" s="1119"/>
      <c r="G24" s="1119"/>
      <c r="H24" s="1119"/>
      <c r="I24" s="1120"/>
      <c r="J24" s="1134">
        <v>1</v>
      </c>
      <c r="K24" s="1134"/>
      <c r="L24" s="1134"/>
      <c r="M24" s="1134"/>
      <c r="N24" s="1134"/>
      <c r="O24" s="1135"/>
    </row>
    <row r="25" spans="2:15" ht="15" customHeight="1">
      <c r="B25" s="1118" t="s">
        <v>184</v>
      </c>
      <c r="C25" s="1119"/>
      <c r="D25" s="1119"/>
      <c r="E25" s="1119"/>
      <c r="F25" s="1119"/>
      <c r="G25" s="1119"/>
      <c r="H25" s="1119"/>
      <c r="I25" s="1120"/>
      <c r="J25" s="1097">
        <f>TRUNC(J23/J24,2)</f>
        <v>18.39</v>
      </c>
      <c r="K25" s="1097"/>
      <c r="L25" s="1097"/>
      <c r="M25" s="1097"/>
      <c r="N25" s="1097"/>
      <c r="O25" s="1098"/>
    </row>
    <row r="26" spans="2:15" ht="15" customHeight="1">
      <c r="B26" s="153"/>
      <c r="C26" s="154"/>
      <c r="D26" s="154"/>
      <c r="E26" s="154"/>
      <c r="F26" s="155"/>
      <c r="G26" s="155"/>
      <c r="H26" s="155"/>
      <c r="I26" s="155"/>
      <c r="J26" s="156"/>
      <c r="K26" s="156"/>
      <c r="L26" s="157"/>
      <c r="M26" s="157"/>
      <c r="N26" s="157"/>
      <c r="O26" s="158"/>
    </row>
    <row r="27" spans="2:15" ht="24">
      <c r="B27" s="159" t="s">
        <v>185</v>
      </c>
      <c r="C27" s="160" t="s">
        <v>161</v>
      </c>
      <c r="D27" s="1132" t="s">
        <v>186</v>
      </c>
      <c r="E27" s="1136"/>
      <c r="F27" s="1137" t="s">
        <v>70</v>
      </c>
      <c r="G27" s="1137"/>
      <c r="H27" s="1137"/>
      <c r="I27" s="1122" t="s">
        <v>173</v>
      </c>
      <c r="J27" s="1123"/>
      <c r="K27" s="1138"/>
      <c r="L27" s="1122" t="s">
        <v>187</v>
      </c>
      <c r="M27" s="1123"/>
      <c r="N27" s="1123"/>
      <c r="O27" s="1139"/>
    </row>
    <row r="28" spans="2:15">
      <c r="B28" s="164" t="s">
        <v>346</v>
      </c>
      <c r="C28" s="165">
        <v>10109</v>
      </c>
      <c r="D28" s="1240" t="s">
        <v>10</v>
      </c>
      <c r="E28" s="1241"/>
      <c r="F28" s="1270">
        <v>52.25</v>
      </c>
      <c r="G28" s="1271"/>
      <c r="H28" s="1272"/>
      <c r="I28" s="1251">
        <v>0.05</v>
      </c>
      <c r="J28" s="1252"/>
      <c r="K28" s="1253"/>
      <c r="L28" s="1240">
        <v>2.61</v>
      </c>
      <c r="M28" s="1250"/>
      <c r="N28" s="1250"/>
      <c r="O28" s="1241"/>
    </row>
    <row r="29" spans="2:15">
      <c r="B29" s="167" t="s">
        <v>347</v>
      </c>
      <c r="C29" s="165">
        <v>10781</v>
      </c>
      <c r="D29" s="1240" t="s">
        <v>8</v>
      </c>
      <c r="E29" s="1241"/>
      <c r="F29" s="1270">
        <v>58.97</v>
      </c>
      <c r="G29" s="1271"/>
      <c r="H29" s="1272"/>
      <c r="I29" s="1251">
        <v>0.34699999999999998</v>
      </c>
      <c r="J29" s="1252"/>
      <c r="K29" s="1253"/>
      <c r="L29" s="1240">
        <v>20.43</v>
      </c>
      <c r="M29" s="1250"/>
      <c r="N29" s="1250"/>
      <c r="O29" s="1241"/>
    </row>
    <row r="30" spans="2:15" ht="15" customHeight="1">
      <c r="B30" s="1146" t="s">
        <v>188</v>
      </c>
      <c r="C30" s="1121"/>
      <c r="D30" s="1121"/>
      <c r="E30" s="1121"/>
      <c r="F30" s="1121"/>
      <c r="G30" s="1121"/>
      <c r="H30" s="1121"/>
      <c r="I30" s="1121"/>
      <c r="J30" s="1121"/>
      <c r="K30" s="1142"/>
      <c r="L30" s="1143">
        <f>SUM(L28:O29)</f>
        <v>23.04</v>
      </c>
      <c r="M30" s="1144"/>
      <c r="N30" s="1144"/>
      <c r="O30" s="1145"/>
    </row>
    <row r="31" spans="2:15" ht="15" customHeight="1">
      <c r="B31" s="147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9"/>
    </row>
    <row r="32" spans="2:15" ht="24">
      <c r="B32" s="159" t="s">
        <v>189</v>
      </c>
      <c r="C32" s="160" t="s">
        <v>161</v>
      </c>
      <c r="D32" s="1147" t="s">
        <v>186</v>
      </c>
      <c r="E32" s="1147"/>
      <c r="F32" s="1148" t="s">
        <v>70</v>
      </c>
      <c r="G32" s="1148"/>
      <c r="H32" s="1148"/>
      <c r="I32" s="1149" t="s">
        <v>173</v>
      </c>
      <c r="J32" s="1149"/>
      <c r="K32" s="1149"/>
      <c r="L32" s="1149" t="s">
        <v>187</v>
      </c>
      <c r="M32" s="1149"/>
      <c r="N32" s="1149"/>
      <c r="O32" s="1149"/>
    </row>
    <row r="33" spans="2:16">
      <c r="B33" s="164" t="s">
        <v>348</v>
      </c>
      <c r="C33" s="165">
        <v>40300</v>
      </c>
      <c r="D33" s="1240" t="s">
        <v>10</v>
      </c>
      <c r="E33" s="1241"/>
      <c r="F33" s="1270">
        <v>44.61</v>
      </c>
      <c r="G33" s="1271"/>
      <c r="H33" s="1272"/>
      <c r="I33" s="1240">
        <v>0.1</v>
      </c>
      <c r="J33" s="1250"/>
      <c r="K33" s="1241"/>
      <c r="L33" s="1240">
        <v>4.46</v>
      </c>
      <c r="M33" s="1250"/>
      <c r="N33" s="1250"/>
      <c r="O33" s="1241"/>
    </row>
    <row r="34" spans="2:16">
      <c r="B34" s="167" t="s">
        <v>214</v>
      </c>
      <c r="C34" s="165">
        <v>40348</v>
      </c>
      <c r="D34" s="1240" t="s">
        <v>10</v>
      </c>
      <c r="E34" s="1241"/>
      <c r="F34" s="1270">
        <v>355.83</v>
      </c>
      <c r="G34" s="1271"/>
      <c r="H34" s="1272"/>
      <c r="I34" s="1240">
        <v>3.5000000000000003E-2</v>
      </c>
      <c r="J34" s="1250"/>
      <c r="K34" s="1241"/>
      <c r="L34" s="1240">
        <v>1.24</v>
      </c>
      <c r="M34" s="1250"/>
      <c r="N34" s="1250"/>
      <c r="O34" s="1241"/>
    </row>
    <row r="35" spans="2:16">
      <c r="B35" s="164" t="s">
        <v>349</v>
      </c>
      <c r="C35" s="165">
        <v>40358</v>
      </c>
      <c r="D35" s="1240" t="s">
        <v>10</v>
      </c>
      <c r="E35" s="1241"/>
      <c r="F35" s="1270">
        <v>458.17</v>
      </c>
      <c r="G35" s="1271"/>
      <c r="H35" s="1272"/>
      <c r="I35" s="1240">
        <v>5.5E-2</v>
      </c>
      <c r="J35" s="1250"/>
      <c r="K35" s="1241"/>
      <c r="L35" s="1240">
        <v>25.19</v>
      </c>
      <c r="M35" s="1250"/>
      <c r="N35" s="1250"/>
      <c r="O35" s="1241"/>
    </row>
    <row r="36" spans="2:16" ht="15" customHeight="1">
      <c r="B36" s="1146" t="s">
        <v>190</v>
      </c>
      <c r="C36" s="1121"/>
      <c r="D36" s="1121"/>
      <c r="E36" s="1121"/>
      <c r="F36" s="1121"/>
      <c r="G36" s="1121"/>
      <c r="H36" s="1121"/>
      <c r="I36" s="1121"/>
      <c r="J36" s="1121"/>
      <c r="K36" s="1142"/>
      <c r="L36" s="1143">
        <f>SUM(L33:O35)</f>
        <v>30.89</v>
      </c>
      <c r="M36" s="1144"/>
      <c r="N36" s="1144"/>
      <c r="O36" s="1145"/>
    </row>
    <row r="37" spans="2:16" ht="15" customHeight="1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9"/>
    </row>
    <row r="38" spans="2:16" ht="24">
      <c r="B38" s="159" t="s">
        <v>191</v>
      </c>
      <c r="C38" s="161" t="s">
        <v>161</v>
      </c>
      <c r="D38" s="224" t="s">
        <v>186</v>
      </c>
      <c r="E38" s="1122" t="s">
        <v>192</v>
      </c>
      <c r="F38" s="1123"/>
      <c r="G38" s="1123"/>
      <c r="H38" s="1138"/>
      <c r="I38" s="163" t="s">
        <v>193</v>
      </c>
      <c r="J38" s="163" t="s">
        <v>194</v>
      </c>
      <c r="K38" s="1149" t="s">
        <v>180</v>
      </c>
      <c r="L38" s="1149"/>
      <c r="M38" s="1149" t="s">
        <v>173</v>
      </c>
      <c r="N38" s="1149"/>
      <c r="O38" s="225" t="s">
        <v>195</v>
      </c>
    </row>
    <row r="39" spans="2:16" ht="15" customHeight="1">
      <c r="B39" s="1146" t="s">
        <v>196</v>
      </c>
      <c r="C39" s="1121"/>
      <c r="D39" s="1121"/>
      <c r="E39" s="1121"/>
      <c r="F39" s="1121"/>
      <c r="G39" s="1121"/>
      <c r="H39" s="1121"/>
      <c r="I39" s="1121"/>
      <c r="J39" s="1121"/>
      <c r="K39" s="1142"/>
      <c r="L39" s="1143">
        <v>0</v>
      </c>
      <c r="M39" s="1144"/>
      <c r="N39" s="1144"/>
      <c r="O39" s="1145"/>
    </row>
    <row r="40" spans="2:16" ht="15" customHeight="1">
      <c r="B40" s="147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9"/>
    </row>
    <row r="41" spans="2:16" ht="15" customHeight="1">
      <c r="B41" s="1118" t="s">
        <v>197</v>
      </c>
      <c r="C41" s="1119"/>
      <c r="D41" s="1119"/>
      <c r="E41" s="1119"/>
      <c r="F41" s="1119"/>
      <c r="G41" s="1119"/>
      <c r="H41" s="1119"/>
      <c r="I41" s="1119"/>
      <c r="J41" s="1119"/>
      <c r="K41" s="1119"/>
      <c r="L41" s="1096">
        <f>TRUNC(J25+L30+L36+L39,2)</f>
        <v>72.319999999999993</v>
      </c>
      <c r="M41" s="1097"/>
      <c r="N41" s="1097"/>
      <c r="O41" s="1098"/>
      <c r="P41" s="25"/>
    </row>
    <row r="42" spans="2:16" ht="15" customHeight="1">
      <c r="B42" s="1153" t="s">
        <v>1065</v>
      </c>
      <c r="C42" s="1154"/>
      <c r="D42" s="1154"/>
      <c r="E42" s="1154"/>
      <c r="F42" s="1154"/>
      <c r="G42" s="1154"/>
      <c r="H42" s="1154"/>
      <c r="I42" s="1154"/>
      <c r="J42" s="1154"/>
      <c r="K42" s="1154"/>
      <c r="L42" s="1096">
        <f>TRUNC(L41*0.2108,2)</f>
        <v>15.24</v>
      </c>
      <c r="M42" s="1097"/>
      <c r="N42" s="1097"/>
      <c r="O42" s="1098"/>
    </row>
    <row r="43" spans="2:16" ht="15" customHeight="1">
      <c r="B43" s="1118" t="s">
        <v>198</v>
      </c>
      <c r="C43" s="1119"/>
      <c r="D43" s="1119"/>
      <c r="E43" s="1119"/>
      <c r="F43" s="1119"/>
      <c r="G43" s="1119"/>
      <c r="H43" s="1119"/>
      <c r="I43" s="1119"/>
      <c r="J43" s="1119"/>
      <c r="K43" s="1119"/>
      <c r="L43" s="1096">
        <f>L42+L41</f>
        <v>87.56</v>
      </c>
      <c r="M43" s="1097"/>
      <c r="N43" s="1097"/>
      <c r="O43" s="1098"/>
    </row>
    <row r="47" spans="2:16">
      <c r="O47" s="27"/>
    </row>
    <row r="48" spans="2:16">
      <c r="B48" s="28"/>
      <c r="C48" s="28"/>
      <c r="F48" s="30"/>
      <c r="G48" s="28"/>
    </row>
    <row r="55" spans="2:6">
      <c r="B55" s="28"/>
      <c r="C55" s="28"/>
      <c r="F55" s="30"/>
    </row>
    <row r="62" spans="2:6">
      <c r="B62" s="28"/>
      <c r="C62" s="28"/>
      <c r="F62" s="30"/>
    </row>
    <row r="69" spans="2:6">
      <c r="B69" s="28"/>
      <c r="F69" s="30"/>
    </row>
    <row r="76" spans="2:6">
      <c r="F76" s="30"/>
    </row>
  </sheetData>
  <mergeCells count="86">
    <mergeCell ref="B42:K42"/>
    <mergeCell ref="L42:O42"/>
    <mergeCell ref="B43:K43"/>
    <mergeCell ref="L43:O43"/>
    <mergeCell ref="D33:E33"/>
    <mergeCell ref="D34:E34"/>
    <mergeCell ref="D35:E35"/>
    <mergeCell ref="F33:H33"/>
    <mergeCell ref="F34:H34"/>
    <mergeCell ref="F35:H35"/>
    <mergeCell ref="B39:K39"/>
    <mergeCell ref="L39:O39"/>
    <mergeCell ref="B41:K41"/>
    <mergeCell ref="L41:O41"/>
    <mergeCell ref="B36:K36"/>
    <mergeCell ref="L36:O36"/>
    <mergeCell ref="E38:H38"/>
    <mergeCell ref="K38:L38"/>
    <mergeCell ref="M38:N38"/>
    <mergeCell ref="B30:K30"/>
    <mergeCell ref="L30:O30"/>
    <mergeCell ref="D32:E32"/>
    <mergeCell ref="F32:H32"/>
    <mergeCell ref="I32:K32"/>
    <mergeCell ref="L32:O32"/>
    <mergeCell ref="I33:K33"/>
    <mergeCell ref="I34:K34"/>
    <mergeCell ref="I35:K35"/>
    <mergeCell ref="L33:O33"/>
    <mergeCell ref="L34:O34"/>
    <mergeCell ref="L35:O35"/>
    <mergeCell ref="D28:E28"/>
    <mergeCell ref="F28:H28"/>
    <mergeCell ref="I28:K28"/>
    <mergeCell ref="L28:O28"/>
    <mergeCell ref="D29:E29"/>
    <mergeCell ref="F29:H29"/>
    <mergeCell ref="I29:K29"/>
    <mergeCell ref="L29:O29"/>
    <mergeCell ref="B25:I25"/>
    <mergeCell ref="J25:O25"/>
    <mergeCell ref="D27:E27"/>
    <mergeCell ref="F27:H27"/>
    <mergeCell ref="I27:K27"/>
    <mergeCell ref="L27:O27"/>
    <mergeCell ref="B21:K21"/>
    <mergeCell ref="L21:O21"/>
    <mergeCell ref="B23:I23"/>
    <mergeCell ref="J23:O23"/>
    <mergeCell ref="B24:I24"/>
    <mergeCell ref="J24:O24"/>
    <mergeCell ref="D20:E20"/>
    <mergeCell ref="G20:H20"/>
    <mergeCell ref="J20:O20"/>
    <mergeCell ref="D16:E16"/>
    <mergeCell ref="F16:G16"/>
    <mergeCell ref="I16:M16"/>
    <mergeCell ref="N16:O16"/>
    <mergeCell ref="B17:K17"/>
    <mergeCell ref="L17:O17"/>
    <mergeCell ref="D19:E19"/>
    <mergeCell ref="G19:H19"/>
    <mergeCell ref="J19:O19"/>
    <mergeCell ref="D14:E14"/>
    <mergeCell ref="F14:G14"/>
    <mergeCell ref="I14:M14"/>
    <mergeCell ref="N14:O14"/>
    <mergeCell ref="D15:E15"/>
    <mergeCell ref="F15:G15"/>
    <mergeCell ref="I15:M15"/>
    <mergeCell ref="N15:O15"/>
    <mergeCell ref="B12:K12"/>
    <mergeCell ref="L12:O12"/>
    <mergeCell ref="B9:O9"/>
    <mergeCell ref="B10:O10"/>
    <mergeCell ref="D11:E11"/>
    <mergeCell ref="F11:G11"/>
    <mergeCell ref="I11:J11"/>
    <mergeCell ref="K11:M11"/>
    <mergeCell ref="N11:O11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67DD7-2C05-451C-B36D-22C1080C666C}">
  <sheetPr codeName="Planilha114">
    <tabColor rgb="FF92D050"/>
    <pageSetUpPr fitToPage="1"/>
  </sheetPr>
  <dimension ref="B2:P76"/>
  <sheetViews>
    <sheetView workbookViewId="0"/>
  </sheetViews>
  <sheetFormatPr defaultColWidth="9.140625" defaultRowHeight="12.75"/>
  <cols>
    <col min="1" max="1" width="9.140625" style="23"/>
    <col min="2" max="2" width="47.42578125" style="23" customWidth="1"/>
    <col min="3" max="3" width="9.140625" style="23" customWidth="1"/>
    <col min="4" max="4" width="5.42578125" style="23" customWidth="1"/>
    <col min="5" max="5" width="7.42578125" style="23" customWidth="1"/>
    <col min="6" max="6" width="8.42578125" style="23" customWidth="1"/>
    <col min="7" max="7" width="3" style="23" customWidth="1"/>
    <col min="8" max="8" width="7.7109375" style="23" bestFit="1" customWidth="1"/>
    <col min="9" max="9" width="6.71093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2" spans="2:15" ht="13.5">
      <c r="B2" s="1084" t="s">
        <v>157</v>
      </c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6"/>
    </row>
    <row r="3" spans="2:15" ht="13.5">
      <c r="B3" s="1087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9"/>
    </row>
    <row r="4" spans="2:15" ht="13.5">
      <c r="B4" s="1087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9"/>
    </row>
    <row r="5" spans="2:15" ht="13.5">
      <c r="B5" s="1087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9"/>
    </row>
    <row r="6" spans="2:15" ht="15">
      <c r="B6" s="1090" t="s">
        <v>158</v>
      </c>
      <c r="C6" s="1091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092"/>
    </row>
    <row r="7" spans="2:15" ht="12.75" customHeight="1">
      <c r="B7" s="1083" t="s">
        <v>733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</row>
    <row r="8" spans="2:15"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</row>
    <row r="9" spans="2:15">
      <c r="B9" s="1099"/>
      <c r="C9" s="1100"/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1"/>
    </row>
    <row r="10" spans="2:15" ht="15" customHeight="1">
      <c r="B10" s="1102" t="s">
        <v>159</v>
      </c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4"/>
    </row>
    <row r="11" spans="2:15" ht="24">
      <c r="B11" s="141" t="s">
        <v>160</v>
      </c>
      <c r="C11" s="142" t="s">
        <v>161</v>
      </c>
      <c r="D11" s="1105" t="s">
        <v>162</v>
      </c>
      <c r="E11" s="1106"/>
      <c r="F11" s="1237" t="s">
        <v>334</v>
      </c>
      <c r="G11" s="1108"/>
      <c r="H11" s="143" t="s">
        <v>164</v>
      </c>
      <c r="I11" s="1107" t="s">
        <v>165</v>
      </c>
      <c r="J11" s="1108"/>
      <c r="K11" s="1107" t="s">
        <v>166</v>
      </c>
      <c r="L11" s="1109"/>
      <c r="M11" s="1108"/>
      <c r="N11" s="1107" t="s">
        <v>167</v>
      </c>
      <c r="O11" s="1110"/>
    </row>
    <row r="12" spans="2:15" ht="15" customHeight="1">
      <c r="B12" s="1093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098"/>
    </row>
    <row r="13" spans="2:15" ht="15" customHeight="1">
      <c r="B13" s="147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9"/>
    </row>
    <row r="14" spans="2:15" ht="24">
      <c r="B14" s="159" t="s">
        <v>169</v>
      </c>
      <c r="C14" s="160" t="s">
        <v>161</v>
      </c>
      <c r="D14" s="1122" t="s">
        <v>170</v>
      </c>
      <c r="E14" s="1123"/>
      <c r="F14" s="1122" t="s">
        <v>171</v>
      </c>
      <c r="G14" s="1138"/>
      <c r="H14" s="224" t="s">
        <v>172</v>
      </c>
      <c r="I14" s="1122" t="s">
        <v>173</v>
      </c>
      <c r="J14" s="1123"/>
      <c r="K14" s="1123"/>
      <c r="L14" s="1123"/>
      <c r="M14" s="1138"/>
      <c r="N14" s="1122" t="s">
        <v>167</v>
      </c>
      <c r="O14" s="1139"/>
    </row>
    <row r="15" spans="2:15">
      <c r="B15" s="164" t="s">
        <v>345</v>
      </c>
      <c r="C15" s="165">
        <v>20109</v>
      </c>
      <c r="D15" s="1240">
        <v>1.24</v>
      </c>
      <c r="E15" s="1241"/>
      <c r="F15" s="1240">
        <v>157.27000000000001</v>
      </c>
      <c r="G15" s="1241"/>
      <c r="H15" s="284">
        <v>15</v>
      </c>
      <c r="I15" s="1245">
        <v>1</v>
      </c>
      <c r="J15" s="1246"/>
      <c r="K15" s="1246"/>
      <c r="L15" s="1246"/>
      <c r="M15" s="1247"/>
      <c r="N15" s="1240">
        <v>15</v>
      </c>
      <c r="O15" s="1241"/>
    </row>
    <row r="16" spans="2:15">
      <c r="B16" s="164" t="s">
        <v>128</v>
      </c>
      <c r="C16" s="165">
        <v>20002</v>
      </c>
      <c r="D16" s="1248">
        <v>1</v>
      </c>
      <c r="E16" s="1249"/>
      <c r="F16" s="1240">
        <v>157.27000000000001</v>
      </c>
      <c r="G16" s="1241"/>
      <c r="H16" s="284">
        <v>12.1</v>
      </c>
      <c r="I16" s="1245">
        <v>1</v>
      </c>
      <c r="J16" s="1246"/>
      <c r="K16" s="1246"/>
      <c r="L16" s="1246"/>
      <c r="M16" s="1247"/>
      <c r="N16" s="1240">
        <v>12.1</v>
      </c>
      <c r="O16" s="1241"/>
    </row>
    <row r="17" spans="2:15" ht="15" customHeight="1">
      <c r="B17" s="1146" t="s">
        <v>174</v>
      </c>
      <c r="C17" s="1121"/>
      <c r="D17" s="1121"/>
      <c r="E17" s="1121"/>
      <c r="F17" s="1121"/>
      <c r="G17" s="1121"/>
      <c r="H17" s="1121"/>
      <c r="I17" s="1121"/>
      <c r="J17" s="1121"/>
      <c r="K17" s="1142"/>
      <c r="L17" s="1143">
        <f>SUM(N15:O16)</f>
        <v>27.1</v>
      </c>
      <c r="M17" s="1144"/>
      <c r="N17" s="1144"/>
      <c r="O17" s="1145"/>
    </row>
    <row r="18" spans="2:15" ht="15" customHeight="1">
      <c r="B18" s="147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9"/>
    </row>
    <row r="19" spans="2:15" ht="24">
      <c r="B19" s="159" t="s">
        <v>175</v>
      </c>
      <c r="C19" s="160" t="s">
        <v>161</v>
      </c>
      <c r="D19" s="1132" t="s">
        <v>176</v>
      </c>
      <c r="E19" s="1136"/>
      <c r="F19" s="152" t="s">
        <v>177</v>
      </c>
      <c r="G19" s="1132" t="s">
        <v>178</v>
      </c>
      <c r="H19" s="1133"/>
      <c r="I19" s="152" t="s">
        <v>179</v>
      </c>
      <c r="J19" s="1122" t="s">
        <v>180</v>
      </c>
      <c r="K19" s="1123"/>
      <c r="L19" s="1123"/>
      <c r="M19" s="1123"/>
      <c r="N19" s="1123"/>
      <c r="O19" s="1139"/>
    </row>
    <row r="20" spans="2:15">
      <c r="B20" s="164" t="s">
        <v>338</v>
      </c>
      <c r="C20" s="165">
        <v>2000</v>
      </c>
      <c r="D20" s="1238">
        <v>5</v>
      </c>
      <c r="E20" s="1239"/>
      <c r="F20" s="166" t="s">
        <v>212</v>
      </c>
      <c r="G20" s="1240"/>
      <c r="H20" s="1241"/>
      <c r="I20" s="166"/>
      <c r="J20" s="1240">
        <v>1.35</v>
      </c>
      <c r="K20" s="1250"/>
      <c r="L20" s="1250"/>
      <c r="M20" s="1250"/>
      <c r="N20" s="1250"/>
      <c r="O20" s="1241"/>
    </row>
    <row r="21" spans="2:15" ht="15" customHeight="1">
      <c r="B21" s="1146" t="s">
        <v>181</v>
      </c>
      <c r="C21" s="1121"/>
      <c r="D21" s="1121"/>
      <c r="E21" s="1121"/>
      <c r="F21" s="1121"/>
      <c r="G21" s="1121"/>
      <c r="H21" s="1121"/>
      <c r="I21" s="1121"/>
      <c r="J21" s="1121"/>
      <c r="K21" s="1142"/>
      <c r="L21" s="1143">
        <f>J20</f>
        <v>1.35</v>
      </c>
      <c r="M21" s="1144"/>
      <c r="N21" s="1144"/>
      <c r="O21" s="1145"/>
    </row>
    <row r="22" spans="2:15" ht="15" customHeight="1">
      <c r="B22" s="147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9"/>
    </row>
    <row r="23" spans="2:15" ht="15" customHeight="1">
      <c r="B23" s="1118" t="s">
        <v>182</v>
      </c>
      <c r="C23" s="1119"/>
      <c r="D23" s="1119"/>
      <c r="E23" s="1119"/>
      <c r="F23" s="1119"/>
      <c r="G23" s="1119"/>
      <c r="H23" s="1119"/>
      <c r="I23" s="1120"/>
      <c r="J23" s="1097">
        <f>TRUNC(L12+L17+L21,2)</f>
        <v>28.45</v>
      </c>
      <c r="K23" s="1097"/>
      <c r="L23" s="1097"/>
      <c r="M23" s="1097"/>
      <c r="N23" s="1097"/>
      <c r="O23" s="1098"/>
    </row>
    <row r="24" spans="2:15" ht="15" customHeight="1">
      <c r="B24" s="1118" t="s">
        <v>183</v>
      </c>
      <c r="C24" s="1119"/>
      <c r="D24" s="1119"/>
      <c r="E24" s="1119"/>
      <c r="F24" s="1119"/>
      <c r="G24" s="1119"/>
      <c r="H24" s="1119"/>
      <c r="I24" s="1120"/>
      <c r="J24" s="1134">
        <v>1</v>
      </c>
      <c r="K24" s="1134"/>
      <c r="L24" s="1134"/>
      <c r="M24" s="1134"/>
      <c r="N24" s="1134"/>
      <c r="O24" s="1135"/>
    </row>
    <row r="25" spans="2:15" ht="15" customHeight="1">
      <c r="B25" s="1118" t="s">
        <v>184</v>
      </c>
      <c r="C25" s="1119"/>
      <c r="D25" s="1119"/>
      <c r="E25" s="1119"/>
      <c r="F25" s="1119"/>
      <c r="G25" s="1119"/>
      <c r="H25" s="1119"/>
      <c r="I25" s="1120"/>
      <c r="J25" s="1097">
        <f>TRUNC(J23/J24,2)</f>
        <v>28.45</v>
      </c>
      <c r="K25" s="1097"/>
      <c r="L25" s="1097"/>
      <c r="M25" s="1097"/>
      <c r="N25" s="1097"/>
      <c r="O25" s="1098"/>
    </row>
    <row r="26" spans="2:15" ht="15" customHeight="1">
      <c r="B26" s="153"/>
      <c r="C26" s="154"/>
      <c r="D26" s="154"/>
      <c r="E26" s="154"/>
      <c r="F26" s="155"/>
      <c r="G26" s="155"/>
      <c r="H26" s="155"/>
      <c r="I26" s="155"/>
      <c r="J26" s="156"/>
      <c r="K26" s="156"/>
      <c r="L26" s="157"/>
      <c r="M26" s="157"/>
      <c r="N26" s="157"/>
      <c r="O26" s="158"/>
    </row>
    <row r="27" spans="2:15" ht="24">
      <c r="B27" s="159" t="s">
        <v>185</v>
      </c>
      <c r="C27" s="160" t="s">
        <v>161</v>
      </c>
      <c r="D27" s="1132" t="s">
        <v>186</v>
      </c>
      <c r="E27" s="1136"/>
      <c r="F27" s="1137" t="s">
        <v>70</v>
      </c>
      <c r="G27" s="1137"/>
      <c r="H27" s="1137"/>
      <c r="I27" s="1122" t="s">
        <v>173</v>
      </c>
      <c r="J27" s="1123"/>
      <c r="K27" s="1138"/>
      <c r="L27" s="1122" t="s">
        <v>187</v>
      </c>
      <c r="M27" s="1123"/>
      <c r="N27" s="1123"/>
      <c r="O27" s="1139"/>
    </row>
    <row r="28" spans="2:15">
      <c r="B28" s="164" t="s">
        <v>346</v>
      </c>
      <c r="C28" s="165">
        <v>10119</v>
      </c>
      <c r="D28" s="1465" t="s">
        <v>10</v>
      </c>
      <c r="E28" s="1465"/>
      <c r="F28" s="1466">
        <v>52.25</v>
      </c>
      <c r="G28" s="1466"/>
      <c r="H28" s="1466"/>
      <c r="I28" s="1467">
        <v>0.04</v>
      </c>
      <c r="J28" s="1467"/>
      <c r="K28" s="1467"/>
      <c r="L28" s="1465">
        <v>2.09</v>
      </c>
      <c r="M28" s="1465"/>
      <c r="N28" s="1465"/>
      <c r="O28" s="1465"/>
    </row>
    <row r="29" spans="2:15">
      <c r="B29" s="164" t="s">
        <v>734</v>
      </c>
      <c r="C29" s="165">
        <v>10067</v>
      </c>
      <c r="D29" s="1465" t="s">
        <v>10</v>
      </c>
      <c r="E29" s="1465"/>
      <c r="F29" s="1468">
        <v>1060.8</v>
      </c>
      <c r="G29" s="1468"/>
      <c r="H29" s="1468"/>
      <c r="I29" s="1467">
        <v>5.0000000000000001E-3</v>
      </c>
      <c r="J29" s="1467"/>
      <c r="K29" s="1467"/>
      <c r="L29" s="1465">
        <v>5.3</v>
      </c>
      <c r="M29" s="1465"/>
      <c r="N29" s="1465"/>
      <c r="O29" s="1465"/>
    </row>
    <row r="30" spans="2:15" ht="15" customHeight="1">
      <c r="B30" s="1146" t="s">
        <v>188</v>
      </c>
      <c r="C30" s="1121"/>
      <c r="D30" s="1121"/>
      <c r="E30" s="1121"/>
      <c r="F30" s="1121"/>
      <c r="G30" s="1121"/>
      <c r="H30" s="1121"/>
      <c r="I30" s="1121"/>
      <c r="J30" s="1121"/>
      <c r="K30" s="1142"/>
      <c r="L30" s="1143">
        <f>SUM(L28:O29)</f>
        <v>7.39</v>
      </c>
      <c r="M30" s="1144"/>
      <c r="N30" s="1144"/>
      <c r="O30" s="1145"/>
    </row>
    <row r="31" spans="2:15" ht="15" customHeight="1">
      <c r="B31" s="147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9"/>
    </row>
    <row r="32" spans="2:15" ht="24">
      <c r="B32" s="159" t="s">
        <v>189</v>
      </c>
      <c r="C32" s="160" t="s">
        <v>161</v>
      </c>
      <c r="D32" s="1147" t="s">
        <v>186</v>
      </c>
      <c r="E32" s="1147"/>
      <c r="F32" s="1148" t="s">
        <v>70</v>
      </c>
      <c r="G32" s="1148"/>
      <c r="H32" s="1148"/>
      <c r="I32" s="1149" t="s">
        <v>173</v>
      </c>
      <c r="J32" s="1149"/>
      <c r="K32" s="1149"/>
      <c r="L32" s="1149" t="s">
        <v>187</v>
      </c>
      <c r="M32" s="1149"/>
      <c r="N32" s="1149"/>
      <c r="O32" s="1149"/>
    </row>
    <row r="33" spans="2:16">
      <c r="B33" s="164" t="s">
        <v>214</v>
      </c>
      <c r="C33" s="165">
        <v>40348</v>
      </c>
      <c r="D33" s="1240" t="s">
        <v>10</v>
      </c>
      <c r="E33" s="1241"/>
      <c r="F33" s="1270">
        <v>355.83</v>
      </c>
      <c r="G33" s="1271"/>
      <c r="H33" s="1272"/>
      <c r="I33" s="1240">
        <v>0.02</v>
      </c>
      <c r="J33" s="1250"/>
      <c r="K33" s="1241"/>
      <c r="L33" s="1273">
        <f>I33*F33</f>
        <v>7.12</v>
      </c>
      <c r="M33" s="1274"/>
      <c r="N33" s="1274"/>
      <c r="O33" s="1310"/>
    </row>
    <row r="34" spans="2:16">
      <c r="B34" s="167" t="s">
        <v>203</v>
      </c>
      <c r="C34" s="165">
        <v>40358</v>
      </c>
      <c r="D34" s="1240" t="s">
        <v>10</v>
      </c>
      <c r="E34" s="1241"/>
      <c r="F34" s="1270">
        <v>458.17</v>
      </c>
      <c r="G34" s="1271"/>
      <c r="H34" s="1272"/>
      <c r="I34" s="1240">
        <v>0.08</v>
      </c>
      <c r="J34" s="1250"/>
      <c r="K34" s="1241"/>
      <c r="L34" s="1273">
        <f t="shared" ref="L34" si="0">I34*F34</f>
        <v>36.65</v>
      </c>
      <c r="M34" s="1274"/>
      <c r="N34" s="1274"/>
      <c r="O34" s="1310"/>
    </row>
    <row r="35" spans="2:16" ht="15" customHeight="1">
      <c r="B35" s="1146" t="s">
        <v>190</v>
      </c>
      <c r="C35" s="1121"/>
      <c r="D35" s="1121"/>
      <c r="E35" s="1121"/>
      <c r="F35" s="1121"/>
      <c r="G35" s="1121"/>
      <c r="H35" s="1121"/>
      <c r="I35" s="1121"/>
      <c r="J35" s="1121"/>
      <c r="K35" s="1142"/>
      <c r="L35" s="1143">
        <f>SUM(L33:O34)</f>
        <v>43.77</v>
      </c>
      <c r="M35" s="1144"/>
      <c r="N35" s="1144"/>
      <c r="O35" s="1145"/>
    </row>
    <row r="36" spans="2:16" ht="15" customHeight="1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9"/>
    </row>
    <row r="37" spans="2:16" ht="24">
      <c r="B37" s="159" t="s">
        <v>191</v>
      </c>
      <c r="C37" s="161" t="s">
        <v>161</v>
      </c>
      <c r="D37" s="224" t="s">
        <v>186</v>
      </c>
      <c r="E37" s="1122" t="s">
        <v>192</v>
      </c>
      <c r="F37" s="1123"/>
      <c r="G37" s="1123"/>
      <c r="H37" s="1138"/>
      <c r="I37" s="163" t="s">
        <v>193</v>
      </c>
      <c r="J37" s="163" t="s">
        <v>194</v>
      </c>
      <c r="K37" s="1149" t="s">
        <v>180</v>
      </c>
      <c r="L37" s="1149"/>
      <c r="M37" s="1149" t="s">
        <v>173</v>
      </c>
      <c r="N37" s="1149"/>
      <c r="O37" s="225" t="s">
        <v>195</v>
      </c>
    </row>
    <row r="38" spans="2:16">
      <c r="B38" s="164" t="s">
        <v>735</v>
      </c>
      <c r="C38" s="165">
        <v>1028</v>
      </c>
      <c r="D38" s="284" t="s">
        <v>57</v>
      </c>
      <c r="E38" s="1240" t="s">
        <v>907</v>
      </c>
      <c r="F38" s="1250"/>
      <c r="G38" s="1250"/>
      <c r="H38" s="1241"/>
      <c r="I38" s="329">
        <v>17.079999999999998</v>
      </c>
      <c r="J38" s="329">
        <v>0.3</v>
      </c>
      <c r="K38" s="1240">
        <f>(0.721*I38)+(0.751*J38)+3.005</f>
        <v>15.544980000000001</v>
      </c>
      <c r="L38" s="1241"/>
      <c r="M38" s="1240">
        <v>0.06</v>
      </c>
      <c r="N38" s="1241"/>
      <c r="O38" s="284">
        <f>M38*K38</f>
        <v>0.93269880000000005</v>
      </c>
    </row>
    <row r="39" spans="2:16" ht="15" customHeight="1">
      <c r="B39" s="1146" t="s">
        <v>196</v>
      </c>
      <c r="C39" s="1121"/>
      <c r="D39" s="1121"/>
      <c r="E39" s="1121"/>
      <c r="F39" s="1121"/>
      <c r="G39" s="1121"/>
      <c r="H39" s="1121"/>
      <c r="I39" s="1121"/>
      <c r="J39" s="1121"/>
      <c r="K39" s="1142"/>
      <c r="L39" s="1143">
        <f>O38</f>
        <v>0.93</v>
      </c>
      <c r="M39" s="1144"/>
      <c r="N39" s="1144"/>
      <c r="O39" s="1145"/>
    </row>
    <row r="40" spans="2:16" ht="15" customHeight="1">
      <c r="B40" s="147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9"/>
    </row>
    <row r="41" spans="2:16" ht="15" customHeight="1">
      <c r="B41" s="1118" t="s">
        <v>197</v>
      </c>
      <c r="C41" s="1119"/>
      <c r="D41" s="1119"/>
      <c r="E41" s="1119"/>
      <c r="F41" s="1119"/>
      <c r="G41" s="1119"/>
      <c r="H41" s="1119"/>
      <c r="I41" s="1119"/>
      <c r="J41" s="1119"/>
      <c r="K41" s="1119"/>
      <c r="L41" s="1096">
        <f>TRUNC(J25+L30+L35+L39,2)</f>
        <v>80.540000000000006</v>
      </c>
      <c r="M41" s="1097"/>
      <c r="N41" s="1097"/>
      <c r="O41" s="1098"/>
      <c r="P41" s="25"/>
    </row>
    <row r="42" spans="2:16" ht="15" customHeight="1">
      <c r="B42" s="1153" t="s">
        <v>1065</v>
      </c>
      <c r="C42" s="1154"/>
      <c r="D42" s="1154"/>
      <c r="E42" s="1154"/>
      <c r="F42" s="1154"/>
      <c r="G42" s="1154"/>
      <c r="H42" s="1154"/>
      <c r="I42" s="1154"/>
      <c r="J42" s="1154"/>
      <c r="K42" s="1154"/>
      <c r="L42" s="1096">
        <f>TRUNC(L41*0.2108,2)</f>
        <v>16.97</v>
      </c>
      <c r="M42" s="1097"/>
      <c r="N42" s="1097"/>
      <c r="O42" s="1098"/>
    </row>
    <row r="43" spans="2:16" ht="15" customHeight="1">
      <c r="B43" s="1118" t="s">
        <v>198</v>
      </c>
      <c r="C43" s="1119"/>
      <c r="D43" s="1119"/>
      <c r="E43" s="1119"/>
      <c r="F43" s="1119"/>
      <c r="G43" s="1119"/>
      <c r="H43" s="1119"/>
      <c r="I43" s="1119"/>
      <c r="J43" s="1119"/>
      <c r="K43" s="1119"/>
      <c r="L43" s="1096">
        <f>L42+L41</f>
        <v>97.51</v>
      </c>
      <c r="M43" s="1097"/>
      <c r="N43" s="1097"/>
      <c r="O43" s="1098"/>
    </row>
    <row r="47" spans="2:16">
      <c r="O47" s="27"/>
    </row>
    <row r="48" spans="2:16">
      <c r="B48" s="28"/>
      <c r="C48" s="28"/>
      <c r="F48" s="30"/>
      <c r="G48" s="28"/>
    </row>
    <row r="55" spans="2:6">
      <c r="B55" s="28"/>
      <c r="C55" s="28"/>
      <c r="F55" s="30"/>
    </row>
    <row r="62" spans="2:6">
      <c r="B62" s="28"/>
      <c r="C62" s="28"/>
      <c r="F62" s="30"/>
    </row>
    <row r="69" spans="2:6">
      <c r="B69" s="28"/>
      <c r="F69" s="30"/>
    </row>
    <row r="76" spans="2:6">
      <c r="F76" s="30"/>
    </row>
  </sheetData>
  <mergeCells count="85">
    <mergeCell ref="B7:O8"/>
    <mergeCell ref="B2:O2"/>
    <mergeCell ref="B3:O3"/>
    <mergeCell ref="B4:O4"/>
    <mergeCell ref="B5:O5"/>
    <mergeCell ref="B6:O6"/>
    <mergeCell ref="B9:O9"/>
    <mergeCell ref="B10:O10"/>
    <mergeCell ref="D11:E11"/>
    <mergeCell ref="F11:G11"/>
    <mergeCell ref="I11:J11"/>
    <mergeCell ref="K11:M11"/>
    <mergeCell ref="N11:O11"/>
    <mergeCell ref="B12:K12"/>
    <mergeCell ref="L12:O12"/>
    <mergeCell ref="D14:E14"/>
    <mergeCell ref="F14:G14"/>
    <mergeCell ref="I14:M14"/>
    <mergeCell ref="N14:O14"/>
    <mergeCell ref="D20:E20"/>
    <mergeCell ref="G20:H20"/>
    <mergeCell ref="J20:O20"/>
    <mergeCell ref="D15:E15"/>
    <mergeCell ref="F15:G15"/>
    <mergeCell ref="I15:M15"/>
    <mergeCell ref="N15:O15"/>
    <mergeCell ref="D16:E16"/>
    <mergeCell ref="F16:G16"/>
    <mergeCell ref="I16:M16"/>
    <mergeCell ref="N16:O16"/>
    <mergeCell ref="B17:K17"/>
    <mergeCell ref="L17:O17"/>
    <mergeCell ref="D19:E19"/>
    <mergeCell ref="G19:H19"/>
    <mergeCell ref="J19:O19"/>
    <mergeCell ref="B21:K21"/>
    <mergeCell ref="L21:O21"/>
    <mergeCell ref="B23:I23"/>
    <mergeCell ref="J23:O23"/>
    <mergeCell ref="B24:I24"/>
    <mergeCell ref="J24:O24"/>
    <mergeCell ref="B25:I25"/>
    <mergeCell ref="J25:O25"/>
    <mergeCell ref="D27:E27"/>
    <mergeCell ref="F27:H27"/>
    <mergeCell ref="I27:K27"/>
    <mergeCell ref="L27:O27"/>
    <mergeCell ref="I32:K32"/>
    <mergeCell ref="L32:O32"/>
    <mergeCell ref="D28:E28"/>
    <mergeCell ref="F28:H28"/>
    <mergeCell ref="I28:K28"/>
    <mergeCell ref="L28:O28"/>
    <mergeCell ref="D29:E29"/>
    <mergeCell ref="F29:H29"/>
    <mergeCell ref="I29:K29"/>
    <mergeCell ref="L29:O29"/>
    <mergeCell ref="B30:K30"/>
    <mergeCell ref="L30:O30"/>
    <mergeCell ref="D32:E32"/>
    <mergeCell ref="F32:H32"/>
    <mergeCell ref="B42:K42"/>
    <mergeCell ref="L42:O42"/>
    <mergeCell ref="B43:K43"/>
    <mergeCell ref="L43:O43"/>
    <mergeCell ref="D34:E34"/>
    <mergeCell ref="F34:H34"/>
    <mergeCell ref="I34:K34"/>
    <mergeCell ref="L34:O34"/>
    <mergeCell ref="E37:H37"/>
    <mergeCell ref="K37:L37"/>
    <mergeCell ref="M37:N37"/>
    <mergeCell ref="B39:K39"/>
    <mergeCell ref="L39:O39"/>
    <mergeCell ref="B41:K41"/>
    <mergeCell ref="L41:O41"/>
    <mergeCell ref="B35:K35"/>
    <mergeCell ref="E38:H38"/>
    <mergeCell ref="K38:L38"/>
    <mergeCell ref="M38:N38"/>
    <mergeCell ref="L35:O35"/>
    <mergeCell ref="D33:E33"/>
    <mergeCell ref="F33:H33"/>
    <mergeCell ref="I33:K33"/>
    <mergeCell ref="L33:O33"/>
  </mergeCells>
  <phoneticPr fontId="10" type="noConversion"/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6749A-D230-49CB-872C-A7C858BA3B85}">
  <sheetPr codeName="Planilha115">
    <tabColor rgb="FFFF0000"/>
    <pageSetUpPr fitToPage="1"/>
  </sheetPr>
  <dimension ref="A1:S78"/>
  <sheetViews>
    <sheetView workbookViewId="0"/>
  </sheetViews>
  <sheetFormatPr defaultColWidth="9.140625" defaultRowHeight="12.75"/>
  <cols>
    <col min="1" max="1" width="18" style="23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11" style="23" customWidth="1"/>
    <col min="8" max="9" width="12.7109375" style="23" customWidth="1"/>
    <col min="10" max="10" width="12.5703125" style="23" bestFit="1" customWidth="1"/>
    <col min="11" max="11" width="15.7109375" style="23" bestFit="1" customWidth="1"/>
    <col min="12" max="12" width="6.28515625" style="23" customWidth="1"/>
    <col min="13" max="13" width="5.42578125" style="23" bestFit="1" customWidth="1"/>
    <col min="14" max="14" width="3" style="23" customWidth="1"/>
    <col min="15" max="15" width="1.85546875" style="23" customWidth="1"/>
    <col min="16" max="16" width="6" style="23" customWidth="1"/>
    <col min="17" max="17" width="9.5703125" style="23" bestFit="1" customWidth="1"/>
    <col min="18" max="16384" width="9.140625" style="23"/>
  </cols>
  <sheetData>
    <row r="1" spans="1:19" ht="94.5" customHeight="1" thickBot="1">
      <c r="A1" s="512"/>
      <c r="B1" s="1327" t="s">
        <v>920</v>
      </c>
      <c r="C1" s="1328"/>
      <c r="D1" s="1328"/>
      <c r="E1" s="1328"/>
      <c r="F1" s="1328"/>
      <c r="G1" s="1328"/>
      <c r="H1" s="1328"/>
      <c r="I1" s="1328"/>
      <c r="J1" s="1328"/>
      <c r="K1" s="1329"/>
      <c r="L1" s="34"/>
      <c r="M1" s="34"/>
      <c r="N1" s="34"/>
      <c r="O1" s="34"/>
      <c r="P1" s="32"/>
      <c r="Q1" s="32"/>
      <c r="R1" s="32"/>
      <c r="S1" s="32"/>
    </row>
    <row r="2" spans="1:19" ht="19.5" customHeight="1" thickTop="1">
      <c r="A2" s="1330" t="s">
        <v>921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2"/>
      <c r="L2" s="32"/>
      <c r="M2" s="32"/>
      <c r="N2" s="32"/>
      <c r="O2" s="32"/>
      <c r="P2" s="32"/>
      <c r="Q2" s="32"/>
      <c r="R2" s="32"/>
      <c r="S2" s="32"/>
    </row>
    <row r="3" spans="1:19" ht="13.5" customHeight="1">
      <c r="A3" s="1333"/>
      <c r="B3" s="1334"/>
      <c r="C3" s="1334"/>
      <c r="D3" s="1334"/>
      <c r="E3" s="1334"/>
      <c r="F3" s="1334"/>
      <c r="G3" s="1334"/>
      <c r="H3" s="1334"/>
      <c r="I3" s="1334"/>
      <c r="J3" s="1334"/>
      <c r="K3" s="1335"/>
      <c r="L3" s="32"/>
      <c r="M3" s="32"/>
      <c r="N3" s="32"/>
      <c r="O3" s="32"/>
      <c r="P3" s="32"/>
      <c r="Q3" s="32"/>
      <c r="R3" s="32"/>
      <c r="S3" s="32"/>
    </row>
    <row r="4" spans="1:19" ht="29.25" customHeight="1" thickBot="1">
      <c r="A4" s="1336"/>
      <c r="B4" s="1337"/>
      <c r="C4" s="1337"/>
      <c r="D4" s="1337"/>
      <c r="E4" s="1337"/>
      <c r="F4" s="1337"/>
      <c r="G4" s="1337"/>
      <c r="H4" s="1337"/>
      <c r="I4" s="1337"/>
      <c r="J4" s="1337"/>
      <c r="K4" s="1338"/>
      <c r="L4" s="32"/>
      <c r="M4" s="32"/>
      <c r="N4" s="32"/>
      <c r="O4" s="32"/>
      <c r="P4" s="32"/>
      <c r="Q4" s="32"/>
      <c r="R4" s="32"/>
      <c r="S4" s="32"/>
    </row>
    <row r="5" spans="1:19" ht="13.5" customHeight="1">
      <c r="A5" s="1339" t="s">
        <v>922</v>
      </c>
      <c r="B5" s="1340"/>
      <c r="C5" s="1340"/>
      <c r="D5" s="1340"/>
      <c r="E5" s="1340"/>
      <c r="F5" s="1340"/>
      <c r="G5" s="1340"/>
      <c r="H5" s="1340"/>
      <c r="I5" s="1340"/>
      <c r="J5" s="1340"/>
      <c r="K5" s="1341"/>
      <c r="L5" s="32"/>
      <c r="M5" s="32"/>
      <c r="N5" s="32"/>
      <c r="O5" s="32"/>
      <c r="P5" s="32"/>
      <c r="Q5" s="32"/>
      <c r="R5" s="32"/>
      <c r="S5" s="32"/>
    </row>
    <row r="6" spans="1:19" ht="15" customHeight="1" thickBot="1">
      <c r="A6" s="1342"/>
      <c r="B6" s="1343"/>
      <c r="C6" s="1343"/>
      <c r="D6" s="1343"/>
      <c r="E6" s="1343"/>
      <c r="F6" s="1343"/>
      <c r="G6" s="1343"/>
      <c r="H6" s="1343"/>
      <c r="I6" s="1343"/>
      <c r="J6" s="1343"/>
      <c r="K6" s="1344"/>
      <c r="L6" s="32"/>
      <c r="M6" s="32"/>
      <c r="N6" s="32"/>
      <c r="O6" s="32"/>
      <c r="P6" s="32"/>
      <c r="Q6" s="32"/>
      <c r="R6" s="32"/>
      <c r="S6" s="32"/>
    </row>
    <row r="7" spans="1:19" ht="14.25" customHeight="1">
      <c r="A7" s="1345" t="s">
        <v>947</v>
      </c>
      <c r="B7" s="1346"/>
      <c r="C7" s="1346"/>
      <c r="D7" s="1346"/>
      <c r="E7" s="1346"/>
      <c r="F7" s="1346"/>
      <c r="G7" s="1346"/>
      <c r="H7" s="1346"/>
      <c r="I7" s="1346"/>
      <c r="J7" s="1346"/>
      <c r="K7" s="1347"/>
      <c r="L7" s="32"/>
      <c r="M7" s="32"/>
      <c r="N7" s="32"/>
      <c r="O7" s="32"/>
      <c r="P7" s="32"/>
      <c r="Q7" s="32"/>
      <c r="R7" s="32"/>
      <c r="S7" s="32"/>
    </row>
    <row r="8" spans="1:19" ht="26.25" customHeight="1" thickBot="1">
      <c r="A8" s="1348"/>
      <c r="B8" s="1349"/>
      <c r="C8" s="1349"/>
      <c r="D8" s="1349"/>
      <c r="E8" s="1349"/>
      <c r="F8" s="1349"/>
      <c r="G8" s="1349"/>
      <c r="H8" s="1349"/>
      <c r="I8" s="1349"/>
      <c r="J8" s="1349"/>
      <c r="K8" s="1350"/>
      <c r="L8" s="32"/>
      <c r="M8" s="32"/>
      <c r="N8" s="32"/>
      <c r="O8" s="32"/>
      <c r="P8" s="32"/>
      <c r="Q8" s="32"/>
      <c r="R8" s="32"/>
      <c r="S8" s="32"/>
    </row>
    <row r="9" spans="1:19" ht="15.75" thickBot="1">
      <c r="A9" s="57" t="s">
        <v>923</v>
      </c>
      <c r="B9" s="130"/>
      <c r="C9" s="129" t="s">
        <v>924</v>
      </c>
      <c r="D9" s="129" t="s">
        <v>925</v>
      </c>
      <c r="E9" s="129" t="s">
        <v>926</v>
      </c>
      <c r="F9" s="129" t="s">
        <v>927</v>
      </c>
      <c r="G9" s="129" t="s">
        <v>928</v>
      </c>
      <c r="H9" s="130" t="s">
        <v>929</v>
      </c>
      <c r="I9" s="130" t="s">
        <v>224</v>
      </c>
      <c r="J9" s="130" t="s">
        <v>930</v>
      </c>
      <c r="K9" s="511" t="s">
        <v>104</v>
      </c>
      <c r="L9" s="32"/>
      <c r="M9" s="32"/>
      <c r="N9" s="32"/>
      <c r="O9" s="32"/>
      <c r="P9" s="32"/>
      <c r="Q9" s="32"/>
      <c r="R9" s="32"/>
      <c r="S9" s="32"/>
    </row>
    <row r="10" spans="1:19" ht="15">
      <c r="A10" s="64" t="s">
        <v>931</v>
      </c>
      <c r="B10" s="74"/>
      <c r="C10" s="268" t="s">
        <v>92</v>
      </c>
      <c r="D10" s="268">
        <v>10101</v>
      </c>
      <c r="E10" s="268">
        <v>0.64</v>
      </c>
      <c r="F10" s="74">
        <v>1</v>
      </c>
      <c r="G10" s="74">
        <v>5.67</v>
      </c>
      <c r="H10" s="123">
        <v>0</v>
      </c>
      <c r="I10" s="123">
        <v>14.59</v>
      </c>
      <c r="J10" s="123" t="s">
        <v>94</v>
      </c>
      <c r="K10" s="528">
        <v>9.3379999999999992</v>
      </c>
      <c r="L10" s="32"/>
      <c r="M10" s="32"/>
      <c r="N10" s="32"/>
      <c r="O10" s="32"/>
      <c r="P10" s="32"/>
      <c r="Q10" s="32"/>
      <c r="R10" s="32"/>
      <c r="S10" s="32"/>
    </row>
    <row r="11" spans="1:19" ht="15">
      <c r="A11" s="64" t="s">
        <v>948</v>
      </c>
      <c r="B11" s="74"/>
      <c r="C11" s="268" t="s">
        <v>92</v>
      </c>
      <c r="D11" s="268">
        <v>10139</v>
      </c>
      <c r="E11" s="268">
        <v>0.16</v>
      </c>
      <c r="F11" s="74">
        <v>1</v>
      </c>
      <c r="G11" s="74">
        <v>6.72</v>
      </c>
      <c r="H11" s="123">
        <v>0</v>
      </c>
      <c r="I11" s="123">
        <v>17.29</v>
      </c>
      <c r="J11" s="123" t="s">
        <v>94</v>
      </c>
      <c r="K11" s="528">
        <v>2.766</v>
      </c>
      <c r="L11" s="32"/>
      <c r="M11" s="32"/>
      <c r="N11" s="32"/>
      <c r="O11" s="32"/>
      <c r="P11" s="32"/>
      <c r="Q11" s="32"/>
      <c r="R11" s="32"/>
      <c r="S11" s="32"/>
    </row>
    <row r="12" spans="1:19" ht="15">
      <c r="A12" s="64" t="s">
        <v>932</v>
      </c>
      <c r="B12" s="74"/>
      <c r="C12" s="268" t="s">
        <v>92</v>
      </c>
      <c r="D12" s="268">
        <v>10140</v>
      </c>
      <c r="E12" s="268">
        <v>0.64</v>
      </c>
      <c r="F12" s="74">
        <v>1</v>
      </c>
      <c r="G12" s="74">
        <v>6.72</v>
      </c>
      <c r="H12" s="123">
        <v>0</v>
      </c>
      <c r="I12" s="123">
        <v>17.29</v>
      </c>
      <c r="J12" s="123" t="s">
        <v>94</v>
      </c>
      <c r="K12" s="528">
        <v>11.066000000000001</v>
      </c>
      <c r="L12" s="32"/>
      <c r="M12" s="32"/>
      <c r="N12" s="32"/>
      <c r="O12" s="32"/>
      <c r="P12" s="32"/>
      <c r="Q12" s="32"/>
      <c r="R12" s="32"/>
      <c r="S12" s="32"/>
    </row>
    <row r="13" spans="1:19" ht="15" customHeight="1">
      <c r="A13" s="64" t="s">
        <v>949</v>
      </c>
      <c r="B13" s="65"/>
      <c r="C13" s="268" t="s">
        <v>92</v>
      </c>
      <c r="D13" s="110">
        <v>10146</v>
      </c>
      <c r="E13" s="110">
        <v>0.1326</v>
      </c>
      <c r="F13" s="74">
        <v>1</v>
      </c>
      <c r="G13" s="65">
        <v>4.9400000000000004</v>
      </c>
      <c r="H13" s="123">
        <v>0</v>
      </c>
      <c r="I13" s="513">
        <v>12.71</v>
      </c>
      <c r="J13" s="123" t="s">
        <v>94</v>
      </c>
      <c r="K13" s="529">
        <v>1.6850000000000001</v>
      </c>
      <c r="L13" s="32"/>
      <c r="M13" s="32"/>
      <c r="N13" s="32"/>
      <c r="O13" s="32"/>
      <c r="P13" s="32"/>
      <c r="Q13" s="32"/>
      <c r="R13" s="32"/>
      <c r="S13" s="32"/>
    </row>
    <row r="14" spans="1:19" ht="24" customHeight="1" thickBot="1">
      <c r="A14" s="66"/>
      <c r="B14" s="40"/>
      <c r="C14" s="1056" t="s">
        <v>933</v>
      </c>
      <c r="D14" s="1057"/>
      <c r="E14" s="1057"/>
      <c r="F14" s="1057"/>
      <c r="G14" s="1057"/>
      <c r="H14" s="1057"/>
      <c r="I14" s="127"/>
      <c r="J14" s="127"/>
      <c r="K14" s="514">
        <f>SUM(K10:K13)</f>
        <v>24.86</v>
      </c>
      <c r="L14" s="32"/>
      <c r="M14" s="32"/>
      <c r="N14" s="32"/>
      <c r="O14" s="32"/>
      <c r="P14" s="32"/>
      <c r="Q14" s="32"/>
      <c r="R14" s="32"/>
      <c r="S14" s="32"/>
    </row>
    <row r="15" spans="1:19" ht="24" customHeight="1" thickBot="1">
      <c r="A15" s="57" t="s">
        <v>772</v>
      </c>
      <c r="B15" s="130"/>
      <c r="C15" s="129" t="s">
        <v>924</v>
      </c>
      <c r="D15" s="129" t="s">
        <v>925</v>
      </c>
      <c r="E15" s="129" t="s">
        <v>926</v>
      </c>
      <c r="F15" s="129" t="s">
        <v>927</v>
      </c>
      <c r="G15" s="129" t="s">
        <v>928</v>
      </c>
      <c r="H15" s="130" t="s">
        <v>929</v>
      </c>
      <c r="I15" s="130" t="s">
        <v>224</v>
      </c>
      <c r="J15" s="130" t="s">
        <v>930</v>
      </c>
      <c r="K15" s="511" t="s">
        <v>104</v>
      </c>
      <c r="L15" s="32"/>
      <c r="M15" s="32"/>
      <c r="N15" s="32"/>
      <c r="O15" s="32"/>
      <c r="P15" s="32"/>
      <c r="Q15" s="32"/>
      <c r="R15" s="32"/>
      <c r="S15" s="32"/>
    </row>
    <row r="16" spans="1:19" ht="24" customHeight="1">
      <c r="A16" s="1325" t="s">
        <v>950</v>
      </c>
      <c r="B16" s="1326"/>
      <c r="C16" s="110" t="s">
        <v>736</v>
      </c>
      <c r="D16" s="110">
        <v>38001</v>
      </c>
      <c r="E16" s="110">
        <v>2.4E-2</v>
      </c>
      <c r="F16" s="110">
        <v>1</v>
      </c>
      <c r="G16" s="110">
        <v>11.77</v>
      </c>
      <c r="H16" s="110">
        <v>0</v>
      </c>
      <c r="I16" s="110">
        <v>11.77</v>
      </c>
      <c r="J16" s="110" t="s">
        <v>94</v>
      </c>
      <c r="K16" s="132">
        <v>0.28199999999999997</v>
      </c>
      <c r="L16" s="32"/>
      <c r="M16" s="32"/>
      <c r="N16" s="32"/>
      <c r="O16" s="32"/>
      <c r="P16" s="32"/>
      <c r="Q16" s="32"/>
      <c r="R16" s="32"/>
      <c r="S16" s="32"/>
    </row>
    <row r="17" spans="1:19" ht="24" customHeight="1">
      <c r="A17" s="1322" t="s">
        <v>951</v>
      </c>
      <c r="B17" s="1323"/>
      <c r="C17" s="110" t="s">
        <v>960</v>
      </c>
      <c r="D17" s="110">
        <v>20503</v>
      </c>
      <c r="E17" s="110">
        <v>2.0000000000000001E-4</v>
      </c>
      <c r="F17" s="110">
        <v>1</v>
      </c>
      <c r="G17" s="110">
        <v>63.75</v>
      </c>
      <c r="H17" s="110">
        <v>0</v>
      </c>
      <c r="I17" s="110">
        <v>63.75</v>
      </c>
      <c r="J17" s="110" t="s">
        <v>94</v>
      </c>
      <c r="K17" s="132">
        <v>1.2999999999999999E-2</v>
      </c>
      <c r="L17" s="32"/>
      <c r="M17" s="32"/>
      <c r="N17" s="32"/>
      <c r="O17" s="32"/>
      <c r="P17" s="32"/>
      <c r="Q17" s="32"/>
      <c r="R17" s="32"/>
      <c r="S17" s="32"/>
    </row>
    <row r="18" spans="1:19" ht="27.75" customHeight="1">
      <c r="A18" s="1322" t="s">
        <v>952</v>
      </c>
      <c r="B18" s="1323"/>
      <c r="C18" s="110" t="s">
        <v>961</v>
      </c>
      <c r="D18" s="110">
        <v>68020</v>
      </c>
      <c r="E18" s="110">
        <v>0.04</v>
      </c>
      <c r="F18" s="110">
        <v>1</v>
      </c>
      <c r="G18" s="110">
        <v>74.8</v>
      </c>
      <c r="H18" s="110">
        <v>0</v>
      </c>
      <c r="I18" s="110">
        <v>74.8</v>
      </c>
      <c r="J18" s="110" t="s">
        <v>964</v>
      </c>
      <c r="K18" s="132">
        <v>4.524</v>
      </c>
      <c r="L18" s="32"/>
      <c r="M18" s="32"/>
      <c r="N18" s="32"/>
      <c r="O18" s="32"/>
      <c r="P18" s="32"/>
      <c r="Q18" s="32"/>
      <c r="R18" s="32"/>
      <c r="S18" s="32"/>
    </row>
    <row r="19" spans="1:19" ht="24" customHeight="1">
      <c r="A19" s="1322" t="s">
        <v>953</v>
      </c>
      <c r="B19" s="1323"/>
      <c r="C19" s="110" t="s">
        <v>962</v>
      </c>
      <c r="D19" s="110">
        <v>20508</v>
      </c>
      <c r="E19" s="110">
        <v>0.14560000000000001</v>
      </c>
      <c r="F19" s="110">
        <v>1</v>
      </c>
      <c r="G19" s="110">
        <v>0.32</v>
      </c>
      <c r="H19" s="110">
        <v>0</v>
      </c>
      <c r="I19" s="110">
        <v>0.32</v>
      </c>
      <c r="J19" s="110" t="s">
        <v>94</v>
      </c>
      <c r="K19" s="132">
        <v>4.7E-2</v>
      </c>
      <c r="L19" s="32"/>
      <c r="M19" s="32"/>
      <c r="N19" s="32"/>
      <c r="O19" s="32"/>
      <c r="P19" s="32"/>
      <c r="Q19" s="32"/>
      <c r="R19" s="32"/>
      <c r="S19" s="32"/>
    </row>
    <row r="20" spans="1:19" ht="24" customHeight="1">
      <c r="A20" s="1322" t="s">
        <v>954</v>
      </c>
      <c r="B20" s="1323"/>
      <c r="C20" s="110" t="s">
        <v>736</v>
      </c>
      <c r="D20" s="110">
        <v>37502</v>
      </c>
      <c r="E20" s="110">
        <v>0.128</v>
      </c>
      <c r="F20" s="110">
        <v>1</v>
      </c>
      <c r="G20" s="110">
        <v>24.24</v>
      </c>
      <c r="H20" s="110">
        <v>0</v>
      </c>
      <c r="I20" s="110">
        <v>24.24</v>
      </c>
      <c r="J20" s="110" t="s">
        <v>94</v>
      </c>
      <c r="K20" s="132">
        <v>3.1030000000000002</v>
      </c>
      <c r="L20" s="32"/>
      <c r="M20" s="32"/>
      <c r="N20" s="32"/>
      <c r="O20" s="32"/>
      <c r="P20" s="32"/>
      <c r="Q20" s="32"/>
      <c r="R20" s="32"/>
      <c r="S20" s="32"/>
    </row>
    <row r="21" spans="1:19" ht="33" customHeight="1">
      <c r="A21" s="1322" t="s">
        <v>955</v>
      </c>
      <c r="B21" s="1323"/>
      <c r="C21" s="110" t="s">
        <v>963</v>
      </c>
      <c r="D21" s="110">
        <v>38012</v>
      </c>
      <c r="E21" s="110">
        <v>0.24</v>
      </c>
      <c r="F21" s="110">
        <v>1</v>
      </c>
      <c r="G21" s="110">
        <v>2.21</v>
      </c>
      <c r="H21" s="110">
        <v>0</v>
      </c>
      <c r="I21" s="110">
        <v>2.21</v>
      </c>
      <c r="J21" s="110" t="s">
        <v>94</v>
      </c>
      <c r="K21" s="132">
        <v>0.53</v>
      </c>
      <c r="L21" s="32"/>
      <c r="M21" s="32"/>
      <c r="N21" s="32"/>
      <c r="O21" s="32"/>
      <c r="P21" s="32"/>
      <c r="Q21" s="32"/>
      <c r="R21" s="32"/>
      <c r="S21" s="32"/>
    </row>
    <row r="22" spans="1:19" ht="24" customHeight="1">
      <c r="A22" s="1322" t="s">
        <v>956</v>
      </c>
      <c r="B22" s="1323"/>
      <c r="C22" s="110" t="s">
        <v>963</v>
      </c>
      <c r="D22" s="110">
        <v>26612</v>
      </c>
      <c r="E22" s="110">
        <v>4</v>
      </c>
      <c r="F22" s="110">
        <v>1</v>
      </c>
      <c r="G22" s="110">
        <v>0.6</v>
      </c>
      <c r="H22" s="110">
        <v>0</v>
      </c>
      <c r="I22" s="110">
        <v>0.6</v>
      </c>
      <c r="J22" s="110" t="s">
        <v>964</v>
      </c>
      <c r="K22" s="132">
        <v>3.629</v>
      </c>
      <c r="L22" s="32"/>
      <c r="M22" s="32"/>
      <c r="N22" s="32"/>
      <c r="O22" s="32"/>
      <c r="P22" s="32"/>
      <c r="Q22" s="32"/>
      <c r="R22" s="32"/>
      <c r="S22" s="32"/>
    </row>
    <row r="23" spans="1:19" ht="24" customHeight="1">
      <c r="A23" s="1322" t="s">
        <v>957</v>
      </c>
      <c r="B23" s="1323"/>
      <c r="C23" s="110" t="s">
        <v>779</v>
      </c>
      <c r="D23" s="110">
        <v>70328</v>
      </c>
      <c r="E23" s="110">
        <v>1</v>
      </c>
      <c r="F23" s="110">
        <v>1</v>
      </c>
      <c r="G23" s="110">
        <v>44.28</v>
      </c>
      <c r="H23" s="110">
        <v>0</v>
      </c>
      <c r="I23" s="110">
        <v>44.28</v>
      </c>
      <c r="J23" s="110" t="s">
        <v>964</v>
      </c>
      <c r="K23" s="132">
        <v>66.950999999999993</v>
      </c>
      <c r="L23" s="32"/>
      <c r="M23" s="32"/>
      <c r="N23" s="32"/>
      <c r="O23" s="32"/>
      <c r="P23" s="32"/>
      <c r="Q23" s="32"/>
      <c r="R23" s="32"/>
      <c r="S23" s="32"/>
    </row>
    <row r="24" spans="1:19" ht="30.75" customHeight="1">
      <c r="A24" s="1322" t="s">
        <v>958</v>
      </c>
      <c r="B24" s="1323"/>
      <c r="C24" s="110" t="s">
        <v>779</v>
      </c>
      <c r="D24" s="110">
        <v>100208</v>
      </c>
      <c r="E24" s="110">
        <v>0.9</v>
      </c>
      <c r="F24" s="110">
        <v>1</v>
      </c>
      <c r="G24" s="110">
        <v>73.02</v>
      </c>
      <c r="H24" s="110">
        <v>0</v>
      </c>
      <c r="I24" s="110">
        <v>73.02</v>
      </c>
      <c r="J24" s="110" t="s">
        <v>964</v>
      </c>
      <c r="K24" s="132">
        <v>99.366</v>
      </c>
      <c r="L24" s="32"/>
      <c r="M24" s="32"/>
      <c r="N24" s="32"/>
      <c r="O24" s="32"/>
      <c r="P24" s="32"/>
      <c r="Q24" s="32"/>
      <c r="R24" s="32"/>
      <c r="S24" s="32"/>
    </row>
    <row r="25" spans="1:19" ht="24" customHeight="1">
      <c r="A25" s="1322" t="s">
        <v>959</v>
      </c>
      <c r="B25" s="1323"/>
      <c r="C25" s="110" t="s">
        <v>736</v>
      </c>
      <c r="D25" s="110">
        <v>38028</v>
      </c>
      <c r="E25" s="110">
        <v>9.6000000000000002E-2</v>
      </c>
      <c r="F25" s="110">
        <v>1</v>
      </c>
      <c r="G25" s="110">
        <v>14.96</v>
      </c>
      <c r="H25" s="110">
        <v>0</v>
      </c>
      <c r="I25" s="110">
        <v>14.96</v>
      </c>
      <c r="J25" s="110"/>
      <c r="K25" s="132">
        <v>1.4359999999999999</v>
      </c>
      <c r="L25" s="32"/>
      <c r="M25" s="32"/>
      <c r="N25" s="32"/>
      <c r="O25" s="32"/>
      <c r="P25" s="32"/>
      <c r="Q25" s="32"/>
      <c r="R25" s="32"/>
      <c r="S25" s="32"/>
    </row>
    <row r="26" spans="1:19" ht="15" customHeight="1" thickBot="1">
      <c r="A26" s="515"/>
      <c r="B26" s="516"/>
      <c r="C26" s="131"/>
      <c r="D26" s="131"/>
      <c r="E26" s="110"/>
      <c r="F26" s="110"/>
      <c r="G26" s="110"/>
      <c r="H26" s="268" t="s">
        <v>933</v>
      </c>
      <c r="I26" s="268"/>
      <c r="J26" s="110"/>
      <c r="K26" s="517">
        <f>SUM(K16:K25)</f>
        <v>179.88</v>
      </c>
      <c r="L26" s="32"/>
      <c r="M26" s="32"/>
      <c r="N26" s="32"/>
      <c r="O26" s="32"/>
      <c r="P26" s="32"/>
      <c r="Q26" s="32"/>
      <c r="R26" s="32"/>
      <c r="S26" s="32"/>
    </row>
    <row r="27" spans="1:19" ht="24" customHeight="1">
      <c r="A27" s="100"/>
      <c r="B27" s="100"/>
      <c r="C27" s="100"/>
      <c r="D27" s="100"/>
      <c r="E27" s="100"/>
      <c r="F27" s="100"/>
      <c r="G27" s="100"/>
      <c r="H27" s="100"/>
      <c r="I27" s="100"/>
      <c r="J27" s="100"/>
      <c r="K27" s="518"/>
      <c r="L27" s="32"/>
      <c r="M27" s="32"/>
      <c r="N27" s="32"/>
      <c r="O27" s="32"/>
      <c r="P27" s="32"/>
      <c r="Q27" s="32"/>
      <c r="R27" s="32"/>
      <c r="S27" s="32"/>
    </row>
    <row r="28" spans="1:19" ht="15" customHeight="1" thickBot="1">
      <c r="A28" s="74" t="s">
        <v>934</v>
      </c>
      <c r="B28" s="74"/>
      <c r="C28" s="74"/>
      <c r="D28" s="74"/>
      <c r="E28" s="74"/>
      <c r="F28" s="74"/>
      <c r="G28" s="74"/>
      <c r="H28" s="74"/>
      <c r="I28" s="74"/>
      <c r="J28" s="74"/>
      <c r="K28" s="519"/>
      <c r="L28" s="32"/>
      <c r="M28" s="32"/>
      <c r="N28" s="32"/>
      <c r="O28" s="32"/>
      <c r="P28" s="32"/>
      <c r="Q28" s="32"/>
      <c r="R28" s="32"/>
      <c r="S28" s="32"/>
    </row>
    <row r="29" spans="1:19" ht="15" customHeight="1" thickBot="1">
      <c r="A29" s="57" t="s">
        <v>935</v>
      </c>
      <c r="B29" s="130"/>
      <c r="C29" s="520" t="s">
        <v>936</v>
      </c>
      <c r="D29" s="1324" t="s">
        <v>937</v>
      </c>
      <c r="E29" s="1040"/>
      <c r="F29" s="74"/>
      <c r="G29" s="74"/>
      <c r="H29" s="74"/>
      <c r="I29" s="74"/>
      <c r="J29" s="74"/>
      <c r="K29" s="519"/>
      <c r="L29" s="32"/>
      <c r="M29" s="32"/>
      <c r="N29" s="32"/>
      <c r="O29" s="32"/>
      <c r="P29" s="32"/>
      <c r="Q29" s="32"/>
      <c r="R29" s="32"/>
      <c r="S29" s="32"/>
    </row>
    <row r="30" spans="1:19" ht="15" customHeight="1">
      <c r="A30" s="99" t="s">
        <v>938</v>
      </c>
      <c r="B30" s="100"/>
      <c r="C30" s="521">
        <v>1.5727</v>
      </c>
      <c r="D30" s="99"/>
      <c r="E30" s="518">
        <v>24.86</v>
      </c>
      <c r="F30" s="74"/>
      <c r="G30" s="74"/>
      <c r="H30" s="74"/>
      <c r="I30" s="74"/>
      <c r="J30" s="74"/>
      <c r="K30" s="519"/>
      <c r="L30" s="32"/>
      <c r="M30" s="32"/>
      <c r="N30" s="32"/>
      <c r="O30" s="32"/>
      <c r="P30" s="32"/>
      <c r="Q30" s="32"/>
      <c r="R30" s="32"/>
      <c r="S30" s="32"/>
    </row>
    <row r="31" spans="1:19" ht="15" customHeight="1">
      <c r="A31" s="73" t="s">
        <v>939</v>
      </c>
      <c r="B31" s="74"/>
      <c r="C31" s="522"/>
      <c r="D31" s="73"/>
      <c r="E31" s="519">
        <v>179.88</v>
      </c>
      <c r="F31" s="74"/>
      <c r="G31" s="74"/>
      <c r="H31" s="74"/>
      <c r="I31" s="74"/>
      <c r="J31" s="74"/>
      <c r="K31" s="519"/>
      <c r="L31" s="32"/>
      <c r="M31" s="32"/>
      <c r="N31" s="32"/>
      <c r="O31" s="32"/>
      <c r="P31" s="32"/>
      <c r="Q31" s="32"/>
      <c r="R31" s="32"/>
      <c r="S31" s="32"/>
    </row>
    <row r="32" spans="1:19" ht="15" customHeight="1">
      <c r="A32" s="73" t="s">
        <v>940</v>
      </c>
      <c r="B32" s="74"/>
      <c r="C32" s="522"/>
      <c r="D32" s="73"/>
      <c r="E32" s="519">
        <v>0</v>
      </c>
      <c r="F32" s="74"/>
      <c r="G32" s="74"/>
      <c r="H32" s="74"/>
      <c r="I32" s="74"/>
      <c r="J32" s="74"/>
      <c r="K32" s="519"/>
      <c r="L32" s="32"/>
      <c r="M32" s="32"/>
      <c r="N32" s="32"/>
      <c r="O32" s="32"/>
      <c r="P32" s="32"/>
      <c r="Q32" s="32"/>
      <c r="R32" s="32"/>
      <c r="S32" s="32"/>
    </row>
    <row r="33" spans="1:19" ht="15" customHeight="1">
      <c r="A33" s="73" t="s">
        <v>941</v>
      </c>
      <c r="B33" s="74"/>
      <c r="C33" s="522"/>
      <c r="D33" s="73"/>
      <c r="E33" s="519">
        <v>1</v>
      </c>
      <c r="F33" s="74"/>
      <c r="G33" s="74"/>
      <c r="H33" s="74"/>
      <c r="I33" s="74"/>
      <c r="J33" s="74"/>
      <c r="K33" s="519"/>
      <c r="L33" s="32"/>
      <c r="M33" s="32"/>
      <c r="N33" s="32"/>
      <c r="O33" s="32"/>
      <c r="P33" s="32"/>
      <c r="Q33" s="32"/>
      <c r="R33" s="32"/>
      <c r="S33" s="32"/>
    </row>
    <row r="34" spans="1:19" ht="15" customHeight="1">
      <c r="A34" s="73" t="s">
        <v>942</v>
      </c>
      <c r="B34" s="74"/>
      <c r="C34" s="522"/>
      <c r="D34" s="73"/>
      <c r="E34" s="519">
        <v>24.86</v>
      </c>
      <c r="F34" s="74"/>
      <c r="G34" s="74"/>
      <c r="H34" s="74"/>
      <c r="I34" s="74"/>
      <c r="J34" s="74"/>
      <c r="K34" s="519"/>
      <c r="L34" s="32"/>
      <c r="M34" s="32"/>
      <c r="N34" s="32"/>
      <c r="O34" s="32"/>
      <c r="P34" s="32"/>
      <c r="Q34" s="32"/>
      <c r="R34" s="32"/>
      <c r="S34" s="32"/>
    </row>
    <row r="35" spans="1:19" ht="15">
      <c r="A35" s="73" t="s">
        <v>943</v>
      </c>
      <c r="B35" s="74"/>
      <c r="C35" s="522"/>
      <c r="D35" s="73"/>
      <c r="E35" s="519">
        <v>24.86</v>
      </c>
      <c r="F35" s="74"/>
      <c r="G35" s="74"/>
      <c r="H35" s="74"/>
      <c r="I35" s="74"/>
      <c r="J35" s="74"/>
      <c r="K35" s="519"/>
      <c r="L35" s="32"/>
      <c r="M35" s="32"/>
      <c r="N35" s="32"/>
      <c r="O35" s="32"/>
      <c r="P35" s="32"/>
      <c r="Q35" s="32"/>
      <c r="R35" s="32"/>
      <c r="S35" s="32"/>
    </row>
    <row r="36" spans="1:19" s="24" customFormat="1" ht="15" customHeight="1">
      <c r="A36" s="73" t="s">
        <v>944</v>
      </c>
      <c r="B36" s="74"/>
      <c r="C36" s="522"/>
      <c r="D36" s="73"/>
      <c r="E36" s="519">
        <v>204.74</v>
      </c>
      <c r="F36" s="74"/>
      <c r="G36" s="74"/>
      <c r="H36" s="74"/>
      <c r="I36" s="74"/>
      <c r="J36" s="74"/>
      <c r="K36" s="519"/>
      <c r="L36" s="32"/>
      <c r="M36" s="32"/>
      <c r="N36" s="32"/>
      <c r="O36" s="32"/>
      <c r="P36" s="32"/>
      <c r="Q36" s="32"/>
      <c r="R36" s="32"/>
      <c r="S36" s="32"/>
    </row>
    <row r="37" spans="1:19" ht="15" customHeight="1">
      <c r="A37" s="73" t="s">
        <v>945</v>
      </c>
      <c r="B37" s="74"/>
      <c r="C37" s="523">
        <v>0.21079999999999999</v>
      </c>
      <c r="D37" s="73"/>
      <c r="E37" s="524">
        <f>E36*0.2108</f>
        <v>43.16</v>
      </c>
      <c r="F37" s="74"/>
      <c r="G37" s="74"/>
      <c r="H37" s="74"/>
      <c r="I37" s="74"/>
      <c r="J37" s="74"/>
      <c r="K37" s="519"/>
      <c r="L37" s="32"/>
      <c r="M37" s="32"/>
      <c r="N37" s="32"/>
      <c r="O37" s="32"/>
      <c r="P37" s="32"/>
      <c r="Q37" s="32"/>
      <c r="R37" s="32"/>
      <c r="S37" s="32"/>
    </row>
    <row r="38" spans="1:19" ht="15" customHeight="1" thickBot="1">
      <c r="A38" s="71" t="s">
        <v>946</v>
      </c>
      <c r="B38" s="41"/>
      <c r="C38" s="525"/>
      <c r="D38" s="71"/>
      <c r="E38" s="526">
        <f>E36+E37</f>
        <v>247.9</v>
      </c>
      <c r="F38" s="74"/>
      <c r="G38" s="74"/>
      <c r="H38" s="74"/>
      <c r="I38" s="74"/>
      <c r="J38" s="74"/>
      <c r="K38" s="519"/>
      <c r="L38" s="32"/>
      <c r="M38" s="32"/>
      <c r="N38" s="32"/>
      <c r="O38" s="32"/>
      <c r="P38" s="32"/>
      <c r="Q38" s="32"/>
      <c r="R38" s="32"/>
      <c r="S38" s="32"/>
    </row>
    <row r="39" spans="1:19" ht="1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519"/>
      <c r="L39" s="32"/>
      <c r="M39" s="32"/>
      <c r="N39" s="32"/>
      <c r="O39" s="32"/>
      <c r="P39" s="32"/>
      <c r="Q39" s="32"/>
      <c r="R39" s="32"/>
      <c r="S39" s="32"/>
    </row>
    <row r="40" spans="1:19" ht="24" customHeight="1" thickBo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527"/>
      <c r="L40" s="32"/>
      <c r="M40" s="32"/>
      <c r="N40" s="32"/>
      <c r="O40" s="32"/>
      <c r="P40" s="32"/>
      <c r="Q40" s="32"/>
      <c r="R40" s="32"/>
      <c r="S40" s="32"/>
    </row>
    <row r="41" spans="1:19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32"/>
      <c r="Q41" s="32"/>
      <c r="R41" s="32"/>
      <c r="S41" s="32"/>
    </row>
    <row r="42" spans="1:19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32"/>
      <c r="Q42" s="32"/>
      <c r="R42" s="32"/>
      <c r="S42" s="32"/>
    </row>
    <row r="43" spans="1:19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32"/>
      <c r="Q43" s="32"/>
      <c r="R43" s="32"/>
      <c r="S43" s="32"/>
    </row>
    <row r="44" spans="1:19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</row>
    <row r="45" spans="1:19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</row>
    <row r="46" spans="1:19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</row>
    <row r="47" spans="1:19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</row>
    <row r="48" spans="1:19" ht="15" customHeigh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</row>
    <row r="49" spans="1:19" ht="15" customHeight="1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</row>
    <row r="50" spans="1:19">
      <c r="B50" s="28"/>
      <c r="C50" s="29"/>
      <c r="F50" s="30"/>
      <c r="G50" s="30"/>
      <c r="H50" s="28"/>
      <c r="I50" s="28"/>
    </row>
    <row r="57" spans="1:19">
      <c r="B57" s="28"/>
      <c r="C57" s="29"/>
      <c r="F57" s="30"/>
      <c r="G57" s="30"/>
    </row>
    <row r="64" spans="1:19">
      <c r="B64" s="28"/>
      <c r="C64" s="29"/>
      <c r="F64" s="30"/>
      <c r="G64" s="30"/>
    </row>
    <row r="71" spans="2:7">
      <c r="B71" s="28"/>
      <c r="F71" s="30"/>
      <c r="G71" s="30"/>
    </row>
    <row r="78" spans="2:7">
      <c r="F78" s="30"/>
      <c r="G78" s="30"/>
    </row>
  </sheetData>
  <mergeCells count="16">
    <mergeCell ref="A16:B16"/>
    <mergeCell ref="B1:K1"/>
    <mergeCell ref="A2:K4"/>
    <mergeCell ref="A5:K6"/>
    <mergeCell ref="A7:K8"/>
    <mergeCell ref="C14:H14"/>
    <mergeCell ref="D29:E29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9C3A7-A897-40D5-9D54-0E877B0C642B}">
  <sheetPr codeName="Planilha116">
    <tabColor rgb="FF92D050"/>
    <pageSetUpPr fitToPage="1"/>
  </sheetPr>
  <dimension ref="A1:Q84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33.200000000000003</v>
      </c>
      <c r="I3" s="52" t="s">
        <v>10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53">
        <v>1106109</v>
      </c>
      <c r="B4" s="1028" t="s">
        <v>1086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85" t="s">
        <v>1087</v>
      </c>
      <c r="B7" s="115" t="s">
        <v>1090</v>
      </c>
      <c r="C7" s="87">
        <v>1</v>
      </c>
      <c r="D7" s="87">
        <v>0.46</v>
      </c>
      <c r="E7" s="87">
        <v>0.54</v>
      </c>
      <c r="F7" s="134">
        <v>185.94900000000001</v>
      </c>
      <c r="G7" s="134">
        <v>87.875799999999998</v>
      </c>
      <c r="H7" s="110"/>
      <c r="I7" s="137">
        <f>C7*((D7*F7)+(E7*G7))</f>
        <v>132.98949999999999</v>
      </c>
      <c r="J7" s="32"/>
      <c r="K7" s="32"/>
      <c r="L7" s="32"/>
      <c r="M7" s="32"/>
      <c r="N7" s="32"/>
      <c r="O7" s="32"/>
      <c r="P7" s="32"/>
      <c r="Q7" s="32"/>
    </row>
    <row r="8" spans="1:17" ht="25.5" customHeight="1">
      <c r="A8" s="85" t="s">
        <v>1088</v>
      </c>
      <c r="B8" s="115" t="s">
        <v>1091</v>
      </c>
      <c r="C8" s="87">
        <v>1</v>
      </c>
      <c r="D8" s="87">
        <v>1</v>
      </c>
      <c r="E8" s="87">
        <v>0</v>
      </c>
      <c r="F8" s="134">
        <v>88.5762</v>
      </c>
      <c r="G8" s="134">
        <v>67.932100000000005</v>
      </c>
      <c r="H8" s="110"/>
      <c r="I8" s="137">
        <f t="shared" ref="I8:I9" si="0">C8*((D8*F8)+(E8*G8))</f>
        <v>88.5762</v>
      </c>
      <c r="J8" s="32"/>
      <c r="K8" s="32"/>
      <c r="L8" s="32"/>
      <c r="M8" s="32"/>
      <c r="N8" s="32"/>
      <c r="O8" s="32"/>
      <c r="P8" s="32"/>
      <c r="Q8" s="32"/>
    </row>
    <row r="9" spans="1:17" ht="14.25">
      <c r="A9" s="85" t="s">
        <v>1089</v>
      </c>
      <c r="B9" s="115" t="s">
        <v>1092</v>
      </c>
      <c r="C9" s="87">
        <v>1</v>
      </c>
      <c r="D9" s="87">
        <v>1</v>
      </c>
      <c r="E9" s="87">
        <v>0</v>
      </c>
      <c r="F9" s="134">
        <v>37.3155</v>
      </c>
      <c r="G9" s="134">
        <v>3.6465000000000001</v>
      </c>
      <c r="H9" s="110"/>
      <c r="I9" s="137">
        <f t="shared" si="0"/>
        <v>37.3155</v>
      </c>
      <c r="J9" s="32"/>
      <c r="K9" s="32"/>
      <c r="L9" s="32"/>
      <c r="M9" s="32"/>
      <c r="N9" s="32"/>
      <c r="O9" s="32"/>
      <c r="P9" s="32"/>
      <c r="Q9" s="32"/>
    </row>
    <row r="10" spans="1:17" ht="15.75" thickBot="1">
      <c r="A10" s="64"/>
      <c r="B10" s="65"/>
      <c r="C10" s="84"/>
      <c r="D10" s="65"/>
      <c r="E10" s="87"/>
      <c r="F10" s="65"/>
      <c r="G10" s="123" t="s">
        <v>88</v>
      </c>
      <c r="H10" s="131"/>
      <c r="I10" s="137">
        <f>SUM(I7:I9)</f>
        <v>258.88119999999998</v>
      </c>
      <c r="J10" s="32"/>
      <c r="K10" s="32"/>
      <c r="L10" s="32"/>
      <c r="M10" s="32"/>
      <c r="N10" s="32"/>
      <c r="O10" s="32"/>
      <c r="P10" s="32"/>
      <c r="Q10" s="32"/>
    </row>
    <row r="11" spans="1:17" ht="15.75" thickBot="1">
      <c r="A11" s="57" t="s">
        <v>89</v>
      </c>
      <c r="B11" s="130"/>
      <c r="C11" s="129" t="s">
        <v>79</v>
      </c>
      <c r="D11" s="129" t="s">
        <v>90</v>
      </c>
      <c r="E11" s="1037" t="s">
        <v>81</v>
      </c>
      <c r="F11" s="1038"/>
      <c r="G11" s="1039" t="s">
        <v>91</v>
      </c>
      <c r="H11" s="1039"/>
      <c r="I11" s="1040"/>
      <c r="J11" s="32"/>
      <c r="K11" s="32"/>
      <c r="L11" s="32"/>
      <c r="M11" s="32"/>
      <c r="N11" s="32"/>
      <c r="O11" s="32"/>
      <c r="P11" s="32"/>
      <c r="Q11" s="32"/>
    </row>
    <row r="12" spans="1:17" ht="14.25">
      <c r="A12" s="64" t="s">
        <v>127</v>
      </c>
      <c r="B12" s="65" t="s">
        <v>128</v>
      </c>
      <c r="C12" s="110">
        <v>1</v>
      </c>
      <c r="D12" s="110" t="s">
        <v>92</v>
      </c>
      <c r="E12" s="1052">
        <v>18.146100000000001</v>
      </c>
      <c r="F12" s="1052"/>
      <c r="G12" s="131"/>
      <c r="H12" s="131"/>
      <c r="I12" s="132">
        <f>E12*C12</f>
        <v>18.146100000000001</v>
      </c>
      <c r="J12" s="32"/>
      <c r="K12" s="32"/>
      <c r="L12" s="32"/>
      <c r="M12" s="32"/>
      <c r="N12" s="32"/>
      <c r="O12" s="32"/>
      <c r="P12" s="32"/>
      <c r="Q12" s="32"/>
    </row>
    <row r="13" spans="1:17" ht="15" customHeight="1">
      <c r="A13" s="64"/>
      <c r="B13" s="65"/>
      <c r="C13" s="1042" t="s">
        <v>93</v>
      </c>
      <c r="D13" s="1043"/>
      <c r="E13" s="1043"/>
      <c r="F13" s="1043"/>
      <c r="G13" s="1043"/>
      <c r="H13" s="1044">
        <f>SUM(I12:I12)</f>
        <v>18.146100000000001</v>
      </c>
      <c r="I13" s="1045"/>
      <c r="J13" s="32"/>
      <c r="K13" s="32"/>
      <c r="L13" s="32"/>
      <c r="M13" s="32"/>
      <c r="N13" s="32"/>
      <c r="O13" s="32"/>
      <c r="P13" s="32"/>
      <c r="Q13" s="32"/>
    </row>
    <row r="14" spans="1:17" ht="24" customHeight="1" thickBot="1">
      <c r="A14" s="66"/>
      <c r="B14" s="40"/>
      <c r="C14" s="1056" t="s">
        <v>95</v>
      </c>
      <c r="D14" s="1057"/>
      <c r="E14" s="1057"/>
      <c r="F14" s="1057"/>
      <c r="G14" s="1057"/>
      <c r="H14" s="127"/>
      <c r="I14" s="139">
        <f>H13+I10</f>
        <v>277.02730000000003</v>
      </c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64"/>
      <c r="B15" s="65"/>
      <c r="C15" s="1042" t="s">
        <v>96</v>
      </c>
      <c r="D15" s="1043"/>
      <c r="E15" s="1043"/>
      <c r="F15" s="1043"/>
      <c r="G15" s="1043"/>
      <c r="H15" s="131"/>
      <c r="I15" s="265">
        <f>I14/H3</f>
        <v>8.3442000000000007</v>
      </c>
      <c r="J15" s="32"/>
      <c r="K15" s="32"/>
      <c r="L15" s="32"/>
      <c r="M15" s="32"/>
      <c r="N15" s="32"/>
      <c r="O15" s="32"/>
      <c r="P15" s="32"/>
      <c r="Q15" s="32"/>
    </row>
    <row r="16" spans="1:17" ht="15" customHeight="1">
      <c r="A16" s="64"/>
      <c r="B16" s="65"/>
      <c r="C16" s="131"/>
      <c r="D16" s="131"/>
      <c r="E16" s="131"/>
      <c r="F16" s="131"/>
      <c r="G16" s="123" t="s">
        <v>97</v>
      </c>
      <c r="H16" s="131"/>
      <c r="I16" s="265"/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27"/>
      <c r="D17" s="127"/>
      <c r="E17" s="127"/>
      <c r="F17" s="127"/>
      <c r="G17" s="126" t="s">
        <v>98</v>
      </c>
      <c r="H17" s="127"/>
      <c r="I17" s="703" t="s">
        <v>94</v>
      </c>
      <c r="J17" s="32"/>
      <c r="K17" s="32"/>
      <c r="L17" s="32"/>
      <c r="M17" s="32"/>
      <c r="N17" s="32"/>
      <c r="O17" s="32"/>
      <c r="P17" s="32"/>
      <c r="Q17" s="32"/>
    </row>
    <row r="18" spans="1:17" ht="24" customHeight="1" thickBot="1">
      <c r="A18" s="99" t="s">
        <v>99</v>
      </c>
      <c r="B18" s="100"/>
      <c r="C18" s="135" t="s">
        <v>79</v>
      </c>
      <c r="D18" s="135" t="s">
        <v>90</v>
      </c>
      <c r="E18" s="1054" t="s">
        <v>100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28.5">
      <c r="A19" s="263" t="s">
        <v>1093</v>
      </c>
      <c r="B19" s="107" t="s">
        <v>1095</v>
      </c>
      <c r="C19" s="331">
        <v>0.82391000000000003</v>
      </c>
      <c r="D19" s="331" t="s">
        <v>205</v>
      </c>
      <c r="E19" s="301"/>
      <c r="F19" s="301">
        <v>6.8586</v>
      </c>
      <c r="G19" s="301"/>
      <c r="H19" s="301"/>
      <c r="I19" s="106">
        <f>F19*C19</f>
        <v>5.6509</v>
      </c>
      <c r="J19" s="32"/>
      <c r="K19" s="32"/>
      <c r="L19" s="32"/>
      <c r="M19" s="32"/>
      <c r="N19" s="32"/>
      <c r="O19" s="32"/>
      <c r="P19" s="32"/>
      <c r="Q19" s="32"/>
    </row>
    <row r="20" spans="1:17" ht="24" customHeight="1">
      <c r="A20" s="64" t="s">
        <v>477</v>
      </c>
      <c r="B20" s="65" t="s">
        <v>479</v>
      </c>
      <c r="C20" s="110">
        <v>0.63758999999999999</v>
      </c>
      <c r="D20" s="110" t="s">
        <v>10</v>
      </c>
      <c r="E20" s="131"/>
      <c r="F20" s="131">
        <v>161.61670000000001</v>
      </c>
      <c r="G20" s="131"/>
      <c r="H20" s="131"/>
      <c r="I20" s="137">
        <f>F20*C20</f>
        <v>103.04519999999999</v>
      </c>
      <c r="J20" s="32"/>
      <c r="K20" s="32"/>
      <c r="L20" s="32"/>
      <c r="M20" s="32"/>
      <c r="N20" s="32"/>
      <c r="O20" s="32"/>
      <c r="P20" s="32"/>
      <c r="Q20" s="32"/>
    </row>
    <row r="21" spans="1:17" ht="24" customHeight="1">
      <c r="A21" s="64" t="s">
        <v>471</v>
      </c>
      <c r="B21" s="65" t="s">
        <v>472</v>
      </c>
      <c r="C21" s="110">
        <v>0.36753999999999998</v>
      </c>
      <c r="D21" s="110" t="s">
        <v>10</v>
      </c>
      <c r="E21" s="131"/>
      <c r="F21" s="131">
        <v>95.856300000000005</v>
      </c>
      <c r="G21" s="131"/>
      <c r="H21" s="131"/>
      <c r="I21" s="137">
        <f t="shared" ref="I21:I23" si="1">F21*C21</f>
        <v>35.231000000000002</v>
      </c>
      <c r="J21" s="32"/>
      <c r="K21" s="32"/>
      <c r="L21" s="32"/>
      <c r="M21" s="32"/>
      <c r="N21" s="32"/>
      <c r="O21" s="32"/>
      <c r="P21" s="32"/>
      <c r="Q21" s="32"/>
    </row>
    <row r="22" spans="1:17" ht="24" customHeight="1">
      <c r="A22" s="64" t="s">
        <v>552</v>
      </c>
      <c r="B22" s="65" t="s">
        <v>553</v>
      </c>
      <c r="C22" s="110">
        <v>0.36753999999999998</v>
      </c>
      <c r="D22" s="110" t="s">
        <v>10</v>
      </c>
      <c r="E22" s="131"/>
      <c r="F22" s="131">
        <v>92.203299999999999</v>
      </c>
      <c r="G22" s="131"/>
      <c r="H22" s="131"/>
      <c r="I22" s="137">
        <f t="shared" si="1"/>
        <v>33.888399999999997</v>
      </c>
      <c r="J22" s="32"/>
      <c r="K22" s="32"/>
      <c r="L22" s="32"/>
      <c r="M22" s="32"/>
      <c r="N22" s="32"/>
      <c r="O22" s="32"/>
      <c r="P22" s="32"/>
      <c r="Q22" s="32"/>
    </row>
    <row r="23" spans="1:17" ht="24" customHeight="1" thickBot="1">
      <c r="A23" s="66" t="s">
        <v>1094</v>
      </c>
      <c r="B23" s="40" t="s">
        <v>1096</v>
      </c>
      <c r="C23" s="782">
        <v>274.63729999999998</v>
      </c>
      <c r="D23" s="782" t="s">
        <v>205</v>
      </c>
      <c r="E23" s="127"/>
      <c r="F23" s="127">
        <v>0.38269999999999998</v>
      </c>
      <c r="G23" s="127"/>
      <c r="H23" s="127"/>
      <c r="I23" s="137">
        <f t="shared" si="1"/>
        <v>105.1037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 thickBot="1">
      <c r="A24" s="66"/>
      <c r="B24" s="40"/>
      <c r="C24" s="1056" t="s">
        <v>101</v>
      </c>
      <c r="D24" s="1057"/>
      <c r="E24" s="1057"/>
      <c r="F24" s="1057"/>
      <c r="G24" s="1057"/>
      <c r="H24" s="40"/>
      <c r="I24" s="69">
        <f>SUM(I19:I23)</f>
        <v>282.91919999999999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>
      <c r="A25" s="99" t="s">
        <v>102</v>
      </c>
      <c r="B25" s="100"/>
      <c r="C25" s="135" t="s">
        <v>79</v>
      </c>
      <c r="D25" s="135" t="s">
        <v>90</v>
      </c>
      <c r="E25" s="1054" t="s">
        <v>70</v>
      </c>
      <c r="F25" s="1054"/>
      <c r="G25" s="1054" t="s">
        <v>70</v>
      </c>
      <c r="H25" s="1054"/>
      <c r="I25" s="1055"/>
      <c r="J25" s="32"/>
      <c r="K25" s="32"/>
      <c r="L25" s="32"/>
      <c r="M25" s="32"/>
      <c r="N25" s="32"/>
      <c r="O25" s="32"/>
      <c r="P25" s="32"/>
      <c r="Q25" s="32"/>
    </row>
    <row r="26" spans="1:17" ht="15.75" thickBot="1">
      <c r="C26" s="1056" t="s">
        <v>103</v>
      </c>
      <c r="D26" s="1057"/>
      <c r="E26" s="1057"/>
      <c r="F26" s="1057"/>
      <c r="G26" s="1057"/>
      <c r="H26" s="127"/>
      <c r="I26" s="105">
        <v>0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I26+I15+I24</f>
        <v>291.26339999999999</v>
      </c>
      <c r="J27" s="32"/>
      <c r="K27" s="32"/>
      <c r="L27" s="32"/>
      <c r="M27" s="32"/>
      <c r="N27" s="32"/>
      <c r="O27" s="32"/>
      <c r="P27" s="32"/>
      <c r="Q27" s="32"/>
    </row>
    <row r="28" spans="1:17" ht="15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1097</v>
      </c>
      <c r="B29" s="83" t="s">
        <v>1102</v>
      </c>
      <c r="C29" s="90">
        <v>5914655</v>
      </c>
      <c r="D29" s="110">
        <v>8.1999999999999998E-4</v>
      </c>
      <c r="E29" s="110" t="s">
        <v>57</v>
      </c>
      <c r="F29" s="131"/>
      <c r="G29" s="290">
        <v>31.25</v>
      </c>
      <c r="H29" s="131"/>
      <c r="I29" s="132">
        <f>G29*D29</f>
        <v>2.5624999999999998E-2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1098</v>
      </c>
      <c r="B30" s="65" t="s">
        <v>481</v>
      </c>
      <c r="C30" s="90">
        <v>5914647</v>
      </c>
      <c r="D30" s="110">
        <v>0.95638999999999996</v>
      </c>
      <c r="E30" s="110" t="s">
        <v>57</v>
      </c>
      <c r="F30" s="131"/>
      <c r="G30" s="290">
        <v>1.63</v>
      </c>
      <c r="H30" s="131"/>
      <c r="I30" s="132">
        <f t="shared" ref="I30:I33" si="2">G30*D30</f>
        <v>1.5589157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64" t="s">
        <v>1099</v>
      </c>
      <c r="B31" s="65" t="s">
        <v>474</v>
      </c>
      <c r="C31" s="90">
        <v>5914647</v>
      </c>
      <c r="D31" s="110">
        <v>0.55130999999999997</v>
      </c>
      <c r="E31" s="110" t="s">
        <v>57</v>
      </c>
      <c r="F31" s="131"/>
      <c r="G31" s="290">
        <v>1.63</v>
      </c>
      <c r="H31" s="131"/>
      <c r="I31" s="132">
        <f t="shared" si="2"/>
        <v>0.89863530000000003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64" t="s">
        <v>1100</v>
      </c>
      <c r="B32" s="65" t="s">
        <v>553</v>
      </c>
      <c r="C32" s="90">
        <v>5914647</v>
      </c>
      <c r="D32" s="110">
        <v>0.55130999999999997</v>
      </c>
      <c r="E32" s="110" t="s">
        <v>57</v>
      </c>
      <c r="F32" s="131"/>
      <c r="G32" s="290">
        <v>1.63</v>
      </c>
      <c r="H32" s="131"/>
      <c r="I32" s="132">
        <f t="shared" si="2"/>
        <v>0.89863530000000003</v>
      </c>
      <c r="J32" s="32"/>
      <c r="K32" s="32"/>
      <c r="L32" s="32"/>
      <c r="M32" s="32"/>
      <c r="N32" s="32"/>
      <c r="O32" s="32"/>
      <c r="P32" s="32"/>
      <c r="Q32" s="32"/>
    </row>
    <row r="33" spans="1:17" ht="28.5">
      <c r="A33" s="64" t="s">
        <v>1101</v>
      </c>
      <c r="B33" s="83" t="s">
        <v>1103</v>
      </c>
      <c r="C33" s="90">
        <v>5914363</v>
      </c>
      <c r="D33" s="110">
        <v>0.27464</v>
      </c>
      <c r="E33" s="110" t="s">
        <v>57</v>
      </c>
      <c r="F33" s="131"/>
      <c r="G33" s="290">
        <v>17.350000000000001</v>
      </c>
      <c r="H33" s="131"/>
      <c r="I33" s="132">
        <f t="shared" si="2"/>
        <v>4.7650040000000002</v>
      </c>
      <c r="J33" s="32"/>
      <c r="K33" s="32"/>
      <c r="L33" s="32"/>
      <c r="M33" s="32"/>
      <c r="N33" s="32"/>
      <c r="O33" s="32"/>
      <c r="P33" s="32"/>
      <c r="Q33" s="32"/>
    </row>
    <row r="34" spans="1:17" ht="15" customHeight="1" thickBot="1">
      <c r="A34" s="71"/>
      <c r="B34" s="41"/>
      <c r="C34" s="1056" t="s">
        <v>107</v>
      </c>
      <c r="D34" s="1056"/>
      <c r="E34" s="1056"/>
      <c r="F34" s="1056"/>
      <c r="G34" s="1056"/>
      <c r="H34" s="126"/>
      <c r="I34" s="72">
        <f>SUM(I29:I33)</f>
        <v>8.1468000000000007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 thickBot="1">
      <c r="A35" s="1031" t="s">
        <v>108</v>
      </c>
      <c r="B35" s="1032"/>
      <c r="C35" s="1035" t="s">
        <v>79</v>
      </c>
      <c r="D35" s="1035" t="s">
        <v>90</v>
      </c>
      <c r="E35" s="1059" t="s">
        <v>109</v>
      </c>
      <c r="F35" s="1059"/>
      <c r="G35" s="1059"/>
      <c r="H35" s="124"/>
      <c r="I35" s="1060" t="s">
        <v>70</v>
      </c>
      <c r="J35" s="32"/>
      <c r="K35" s="32"/>
      <c r="L35" s="32"/>
      <c r="M35" s="32"/>
      <c r="N35" s="32"/>
      <c r="O35" s="32"/>
      <c r="P35" s="32"/>
      <c r="Q35" s="32"/>
    </row>
    <row r="36" spans="1:17" ht="24" customHeight="1">
      <c r="A36" s="1046"/>
      <c r="B36" s="1047"/>
      <c r="C36" s="1048"/>
      <c r="D36" s="1048"/>
      <c r="E36" s="133" t="s">
        <v>110</v>
      </c>
      <c r="F36" s="133" t="s">
        <v>111</v>
      </c>
      <c r="G36" s="133" t="s">
        <v>112</v>
      </c>
      <c r="H36" s="133"/>
      <c r="I36" s="1049"/>
      <c r="J36" s="32"/>
      <c r="K36" s="32"/>
      <c r="L36" s="32"/>
      <c r="M36" s="32"/>
      <c r="N36" s="32"/>
      <c r="O36" s="32"/>
      <c r="P36" s="32"/>
      <c r="Q36" s="32"/>
    </row>
    <row r="37" spans="1:17" ht="24" customHeight="1">
      <c r="A37" s="64" t="s">
        <v>1097</v>
      </c>
      <c r="B37" s="83" t="s">
        <v>1102</v>
      </c>
      <c r="C37" s="110">
        <v>8.7000000000000001E-4</v>
      </c>
      <c r="D37" s="90" t="s">
        <v>113</v>
      </c>
      <c r="E37" s="90"/>
      <c r="F37" s="90"/>
      <c r="G37" s="90"/>
      <c r="H37" s="90"/>
      <c r="I37" s="314">
        <f t="shared" ref="I37:I41" si="3">G37*C37</f>
        <v>0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>
      <c r="A38" s="64" t="s">
        <v>1098</v>
      </c>
      <c r="B38" s="65" t="s">
        <v>481</v>
      </c>
      <c r="C38" s="110">
        <v>0.94310000000000005</v>
      </c>
      <c r="D38" s="90" t="s">
        <v>113</v>
      </c>
      <c r="E38" s="90"/>
      <c r="F38" s="90"/>
      <c r="G38" s="90"/>
      <c r="H38" s="90"/>
      <c r="I38" s="314"/>
      <c r="J38" s="32"/>
      <c r="K38" s="32"/>
      <c r="L38" s="32"/>
      <c r="M38" s="32"/>
      <c r="N38" s="32"/>
      <c r="O38" s="32"/>
      <c r="P38" s="32"/>
      <c r="Q38" s="32"/>
    </row>
    <row r="39" spans="1:17" ht="24" customHeight="1">
      <c r="A39" s="64" t="s">
        <v>1099</v>
      </c>
      <c r="B39" s="65" t="s">
        <v>474</v>
      </c>
      <c r="C39" s="110">
        <v>0.55130999999999997</v>
      </c>
      <c r="D39" s="90" t="s">
        <v>113</v>
      </c>
      <c r="E39" s="90"/>
      <c r="F39" s="90"/>
      <c r="G39" s="90"/>
      <c r="H39" s="90"/>
      <c r="I39" s="314">
        <f t="shared" si="3"/>
        <v>0</v>
      </c>
      <c r="J39" s="32"/>
      <c r="K39" s="32"/>
      <c r="L39" s="32"/>
      <c r="M39" s="32"/>
      <c r="N39" s="32"/>
      <c r="O39" s="32"/>
      <c r="P39" s="32"/>
      <c r="Q39" s="32"/>
    </row>
    <row r="40" spans="1:17" ht="14.25">
      <c r="A40" s="64" t="s">
        <v>1100</v>
      </c>
      <c r="B40" s="65" t="s">
        <v>553</v>
      </c>
      <c r="C40" s="110">
        <v>0.55130999999999997</v>
      </c>
      <c r="D40" s="90" t="s">
        <v>113</v>
      </c>
      <c r="E40" s="90"/>
      <c r="F40" s="90"/>
      <c r="G40" s="90"/>
      <c r="H40" s="90"/>
      <c r="I40" s="314">
        <f t="shared" si="3"/>
        <v>0</v>
      </c>
      <c r="J40" s="32"/>
      <c r="K40" s="32"/>
      <c r="L40" s="32"/>
      <c r="M40" s="32"/>
      <c r="N40" s="32"/>
      <c r="O40" s="32"/>
      <c r="P40" s="32"/>
      <c r="Q40" s="32"/>
    </row>
    <row r="41" spans="1:17" ht="28.5">
      <c r="A41" s="64" t="s">
        <v>1101</v>
      </c>
      <c r="B41" s="83" t="s">
        <v>1103</v>
      </c>
      <c r="C41" s="110">
        <v>0.29132999999999998</v>
      </c>
      <c r="D41" s="90" t="s">
        <v>113</v>
      </c>
      <c r="E41" s="90"/>
      <c r="F41" s="90"/>
      <c r="G41" s="90"/>
      <c r="H41" s="90"/>
      <c r="I41" s="314">
        <f t="shared" si="3"/>
        <v>0</v>
      </c>
      <c r="J41" s="32"/>
      <c r="K41" s="32"/>
      <c r="L41" s="32"/>
      <c r="M41" s="32"/>
      <c r="N41" s="32"/>
      <c r="O41" s="32"/>
      <c r="P41" s="32"/>
      <c r="Q41" s="32"/>
    </row>
    <row r="42" spans="1:17" s="24" customFormat="1" ht="15">
      <c r="A42" s="73"/>
      <c r="B42" s="74"/>
      <c r="C42" s="1042" t="s">
        <v>114</v>
      </c>
      <c r="D42" s="1042"/>
      <c r="E42" s="1042"/>
      <c r="F42" s="1042"/>
      <c r="G42" s="1042"/>
      <c r="H42" s="123"/>
      <c r="I42" s="75">
        <f>SUM(I37:I41)</f>
        <v>0</v>
      </c>
      <c r="J42" s="32"/>
      <c r="K42" s="32"/>
      <c r="L42" s="32"/>
      <c r="M42" s="32"/>
      <c r="N42" s="32"/>
      <c r="O42" s="32"/>
      <c r="P42" s="32"/>
      <c r="Q42" s="32"/>
    </row>
    <row r="43" spans="1:17" ht="15" customHeight="1">
      <c r="A43" s="73"/>
      <c r="B43" s="74"/>
      <c r="C43" s="123"/>
      <c r="D43" s="123"/>
      <c r="E43" s="1042" t="s">
        <v>115</v>
      </c>
      <c r="F43" s="1042"/>
      <c r="G43" s="1042"/>
      <c r="H43" s="74"/>
      <c r="I43" s="117">
        <f>I27+I34+I42</f>
        <v>299.41000000000003</v>
      </c>
      <c r="J43" s="32"/>
      <c r="K43" s="32"/>
      <c r="L43" s="32"/>
      <c r="M43" s="32"/>
      <c r="N43" s="32"/>
      <c r="O43" s="32"/>
      <c r="P43" s="32"/>
      <c r="Q43" s="32"/>
    </row>
    <row r="44" spans="1:17" ht="15" customHeight="1">
      <c r="A44" s="73"/>
      <c r="B44" s="74"/>
      <c r="C44" s="123"/>
      <c r="D44" s="123"/>
      <c r="E44" s="123"/>
      <c r="F44" s="123"/>
      <c r="G44" s="123" t="s">
        <v>151</v>
      </c>
      <c r="H44" s="74"/>
      <c r="I44" s="138"/>
      <c r="J44" s="32"/>
      <c r="K44" s="32"/>
      <c r="L44" s="32"/>
      <c r="M44" s="32"/>
      <c r="N44" s="32"/>
      <c r="O44" s="32"/>
      <c r="P44" s="32"/>
      <c r="Q44" s="32"/>
    </row>
    <row r="45" spans="1:17" ht="15" customHeight="1">
      <c r="A45" s="76"/>
      <c r="B45"/>
      <c r="C45"/>
      <c r="D45"/>
      <c r="E45"/>
      <c r="F45"/>
      <c r="G45" s="123" t="s">
        <v>140</v>
      </c>
      <c r="H45"/>
      <c r="I45" s="120">
        <f>I43</f>
        <v>299.41000000000003</v>
      </c>
      <c r="J45" s="32"/>
      <c r="K45" s="32"/>
      <c r="L45" s="32"/>
      <c r="M45" s="32"/>
      <c r="N45" s="32"/>
      <c r="O45" s="32"/>
      <c r="P45" s="32"/>
      <c r="Q45" s="32"/>
    </row>
    <row r="46" spans="1:17" ht="24" customHeight="1" thickBot="1">
      <c r="A46" s="118"/>
      <c r="B46" s="119"/>
      <c r="C46" s="81"/>
      <c r="D46" s="81"/>
      <c r="E46" s="81"/>
      <c r="F46" s="81"/>
      <c r="G46" s="81"/>
      <c r="H46" s="81"/>
      <c r="I46" s="82"/>
      <c r="J46" s="32"/>
      <c r="K46" s="32"/>
      <c r="L46" s="32"/>
      <c r="M46" s="32"/>
      <c r="N46" s="32"/>
      <c r="O46" s="32"/>
      <c r="P46" s="32"/>
      <c r="Q46" s="32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32"/>
      <c r="O47" s="32"/>
      <c r="P47" s="32"/>
      <c r="Q47" s="32"/>
    </row>
    <row r="48" spans="1:17" ht="15" customHeigh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32"/>
      <c r="O48" s="32"/>
      <c r="P48" s="32"/>
      <c r="Q48" s="32"/>
    </row>
    <row r="49" spans="1:17" ht="15" customHeight="1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32"/>
      <c r="O49" s="32"/>
      <c r="P49" s="32"/>
      <c r="Q49" s="32"/>
    </row>
    <row r="50" spans="1:17" ht="15" customHeight="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</row>
    <row r="51" spans="1:17" ht="15" customHeight="1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</row>
    <row r="52" spans="1:17" ht="15" customHeigh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</row>
    <row r="53" spans="1:17" ht="1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</row>
    <row r="54" spans="1:17" ht="15" customHeight="1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</row>
    <row r="55" spans="1:17" ht="1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</row>
    <row r="56" spans="1:17">
      <c r="B56" s="28"/>
      <c r="C56" s="29"/>
      <c r="F56" s="30"/>
      <c r="G56" s="28"/>
    </row>
    <row r="63" spans="1:17">
      <c r="B63" s="28"/>
      <c r="C63" s="29"/>
      <c r="F63" s="30"/>
    </row>
    <row r="70" spans="2:6">
      <c r="B70" s="28"/>
      <c r="C70" s="29"/>
      <c r="F70" s="30"/>
    </row>
    <row r="77" spans="2:6">
      <c r="B77" s="28"/>
      <c r="F77" s="30"/>
    </row>
    <row r="84" spans="6:6">
      <c r="F84" s="30"/>
    </row>
  </sheetData>
  <mergeCells count="29">
    <mergeCell ref="B4:G4"/>
    <mergeCell ref="H4:I4"/>
    <mergeCell ref="A5:B6"/>
    <mergeCell ref="C5:C6"/>
    <mergeCell ref="D5:E5"/>
    <mergeCell ref="F5:G5"/>
    <mergeCell ref="E11:F11"/>
    <mergeCell ref="G11:I11"/>
    <mergeCell ref="C13:G13"/>
    <mergeCell ref="H13:I13"/>
    <mergeCell ref="C14:G14"/>
    <mergeCell ref="A35:B36"/>
    <mergeCell ref="C35:C36"/>
    <mergeCell ref="D35:D36"/>
    <mergeCell ref="E35:G35"/>
    <mergeCell ref="I35:I36"/>
    <mergeCell ref="C42:G42"/>
    <mergeCell ref="E43:G43"/>
    <mergeCell ref="E12:F12"/>
    <mergeCell ref="F28:G28"/>
    <mergeCell ref="E18:F18"/>
    <mergeCell ref="G18:I18"/>
    <mergeCell ref="C24:G24"/>
    <mergeCell ref="E25:F25"/>
    <mergeCell ref="G25:I25"/>
    <mergeCell ref="C26:G26"/>
    <mergeCell ref="C15:G15"/>
    <mergeCell ref="H28:I28"/>
    <mergeCell ref="C34:G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A1AAC-BDF7-4C91-B503-EA292334040A}">
  <sheetPr codeName="Planilha117">
    <tabColor rgb="FF92D050"/>
    <pageSetUpPr fitToPage="1"/>
  </sheetPr>
  <dimension ref="A1:Q72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0.73051999999999995</v>
      </c>
      <c r="I3" s="52" t="s">
        <v>10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53">
        <v>3806415</v>
      </c>
      <c r="B4" s="1028" t="s">
        <v>1537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85" t="s">
        <v>1539</v>
      </c>
      <c r="B7" s="115" t="s">
        <v>1538</v>
      </c>
      <c r="C7" s="87">
        <v>1</v>
      </c>
      <c r="D7" s="87">
        <v>1</v>
      </c>
      <c r="E7" s="87">
        <v>0</v>
      </c>
      <c r="F7" s="134">
        <v>114.2222</v>
      </c>
      <c r="G7" s="134">
        <v>21.000499999999999</v>
      </c>
      <c r="H7" s="110"/>
      <c r="I7" s="137">
        <f>C7*((D7*F7)+(E7*G7))</f>
        <v>114.2222</v>
      </c>
      <c r="J7" s="32"/>
      <c r="K7" s="32"/>
      <c r="L7" s="32"/>
      <c r="M7" s="32"/>
      <c r="N7" s="32"/>
      <c r="O7" s="32"/>
      <c r="P7" s="32"/>
      <c r="Q7" s="32"/>
    </row>
    <row r="8" spans="1:17" ht="25.5" customHeight="1">
      <c r="A8" s="85" t="s">
        <v>1541</v>
      </c>
      <c r="B8" s="115" t="s">
        <v>1540</v>
      </c>
      <c r="C8" s="87">
        <v>4</v>
      </c>
      <c r="D8" s="87">
        <v>1</v>
      </c>
      <c r="E8" s="87">
        <v>0</v>
      </c>
      <c r="F8" s="134">
        <v>23.953099999999999</v>
      </c>
      <c r="G8" s="134">
        <v>22.7651</v>
      </c>
      <c r="H8" s="110"/>
      <c r="I8" s="137">
        <f t="shared" ref="I8:I9" si="0">C8*((D8*F8)+(E8*G8))</f>
        <v>95.812399999999997</v>
      </c>
      <c r="J8" s="32"/>
      <c r="K8" s="32"/>
      <c r="L8" s="32"/>
      <c r="M8" s="32"/>
      <c r="N8" s="32"/>
      <c r="O8" s="32"/>
      <c r="P8" s="32"/>
      <c r="Q8" s="32"/>
    </row>
    <row r="9" spans="1:17" ht="28.5">
      <c r="A9" s="85" t="s">
        <v>405</v>
      </c>
      <c r="B9" s="115" t="s">
        <v>408</v>
      </c>
      <c r="C9" s="87">
        <v>1.03</v>
      </c>
      <c r="D9" s="87">
        <v>1</v>
      </c>
      <c r="E9" s="87">
        <v>0</v>
      </c>
      <c r="F9" s="134">
        <v>0.68989999999999996</v>
      </c>
      <c r="G9" s="134">
        <v>0.46899999999999997</v>
      </c>
      <c r="H9" s="110"/>
      <c r="I9" s="137">
        <f t="shared" si="0"/>
        <v>0.71060000000000001</v>
      </c>
      <c r="J9" s="32"/>
      <c r="K9" s="32"/>
      <c r="L9" s="32"/>
      <c r="M9" s="32"/>
      <c r="N9" s="32"/>
      <c r="O9" s="32"/>
      <c r="P9" s="32"/>
      <c r="Q9" s="32"/>
    </row>
    <row r="10" spans="1:17" ht="15.75" thickBot="1">
      <c r="A10" s="64"/>
      <c r="B10" s="65"/>
      <c r="C10" s="84"/>
      <c r="D10" s="65"/>
      <c r="E10" s="87"/>
      <c r="F10" s="65"/>
      <c r="G10" s="123" t="s">
        <v>88</v>
      </c>
      <c r="H10" s="131"/>
      <c r="I10" s="137">
        <v>210.74469999999999</v>
      </c>
      <c r="J10" s="32"/>
      <c r="K10" s="32"/>
      <c r="L10" s="32"/>
      <c r="M10" s="32"/>
      <c r="N10" s="32"/>
      <c r="O10" s="32"/>
      <c r="P10" s="32"/>
      <c r="Q10" s="32"/>
    </row>
    <row r="11" spans="1:17" ht="15.75" thickBot="1">
      <c r="A11" s="57" t="s">
        <v>89</v>
      </c>
      <c r="B11" s="130"/>
      <c r="C11" s="129" t="s">
        <v>79</v>
      </c>
      <c r="D11" s="129" t="s">
        <v>90</v>
      </c>
      <c r="E11" s="1037" t="s">
        <v>81</v>
      </c>
      <c r="F11" s="1038"/>
      <c r="G11" s="1039" t="s">
        <v>91</v>
      </c>
      <c r="H11" s="1039"/>
      <c r="I11" s="1040"/>
      <c r="J11" s="32"/>
      <c r="K11" s="32"/>
      <c r="L11" s="32"/>
      <c r="M11" s="32"/>
      <c r="N11" s="32"/>
      <c r="O11" s="32"/>
      <c r="P11" s="32"/>
      <c r="Q11" s="32"/>
    </row>
    <row r="12" spans="1:17" ht="14.25">
      <c r="A12" s="64" t="s">
        <v>127</v>
      </c>
      <c r="B12" s="65" t="s">
        <v>128</v>
      </c>
      <c r="C12" s="110">
        <v>1.02922</v>
      </c>
      <c r="D12" s="110" t="s">
        <v>92</v>
      </c>
      <c r="E12" s="1052">
        <v>18.146100000000001</v>
      </c>
      <c r="F12" s="1052"/>
      <c r="G12" s="131"/>
      <c r="H12" s="267"/>
      <c r="I12" s="137">
        <f>E12*C12</f>
        <v>18.676300000000001</v>
      </c>
      <c r="J12" s="32"/>
      <c r="K12" s="32"/>
      <c r="L12" s="32"/>
      <c r="M12" s="32"/>
      <c r="N12" s="32"/>
      <c r="O12" s="32"/>
      <c r="P12" s="32"/>
      <c r="Q12" s="32"/>
    </row>
    <row r="13" spans="1:17" ht="15" customHeight="1">
      <c r="A13" s="64"/>
      <c r="B13" s="65"/>
      <c r="C13" s="1042" t="s">
        <v>93</v>
      </c>
      <c r="D13" s="1043"/>
      <c r="E13" s="1043"/>
      <c r="F13" s="1043"/>
      <c r="G13" s="1043"/>
      <c r="H13" s="1469">
        <f>SUM(I12:I12)</f>
        <v>18.676300000000001</v>
      </c>
      <c r="I13" s="1470"/>
      <c r="J13" s="32"/>
      <c r="K13" s="32"/>
      <c r="L13" s="32"/>
      <c r="M13" s="32"/>
      <c r="N13" s="32"/>
      <c r="O13" s="32"/>
      <c r="P13" s="32"/>
      <c r="Q13" s="32"/>
    </row>
    <row r="14" spans="1:17" ht="24" customHeight="1" thickBot="1">
      <c r="A14" s="66"/>
      <c r="B14" s="40"/>
      <c r="C14" s="1056" t="s">
        <v>95</v>
      </c>
      <c r="D14" s="1057"/>
      <c r="E14" s="1057"/>
      <c r="F14" s="1057"/>
      <c r="G14" s="1057"/>
      <c r="H14" s="127"/>
      <c r="I14" s="139">
        <f>H13+I10</f>
        <v>229.42099999999999</v>
      </c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64"/>
      <c r="B15" s="65"/>
      <c r="C15" s="1042" t="s">
        <v>96</v>
      </c>
      <c r="D15" s="1043"/>
      <c r="E15" s="1043"/>
      <c r="F15" s="1043"/>
      <c r="G15" s="1043"/>
      <c r="H15" s="131"/>
      <c r="I15" s="265">
        <f>I14/H3</f>
        <v>314.05160000000001</v>
      </c>
      <c r="J15" s="32"/>
      <c r="K15" s="32"/>
      <c r="L15" s="32"/>
      <c r="M15" s="32"/>
      <c r="N15" s="32"/>
      <c r="O15" s="32"/>
      <c r="P15" s="32"/>
      <c r="Q15" s="32"/>
    </row>
    <row r="16" spans="1:17" ht="15" customHeight="1">
      <c r="A16" s="64"/>
      <c r="B16" s="65"/>
      <c r="C16" s="131"/>
      <c r="D16" s="131"/>
      <c r="E16" s="131"/>
      <c r="F16" s="131"/>
      <c r="G16" s="123" t="s">
        <v>97</v>
      </c>
      <c r="H16" s="131"/>
      <c r="I16" s="265"/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27"/>
      <c r="D17" s="127"/>
      <c r="E17" s="127"/>
      <c r="F17" s="127"/>
      <c r="G17" s="126" t="s">
        <v>98</v>
      </c>
      <c r="H17" s="127"/>
      <c r="I17" s="703" t="s">
        <v>94</v>
      </c>
      <c r="J17" s="32"/>
      <c r="K17" s="32"/>
      <c r="L17" s="32"/>
      <c r="M17" s="32"/>
      <c r="N17" s="32"/>
      <c r="O17" s="32"/>
      <c r="P17" s="32"/>
      <c r="Q17" s="32"/>
    </row>
    <row r="18" spans="1:17" ht="24" customHeight="1" thickBot="1">
      <c r="A18" s="99" t="s">
        <v>99</v>
      </c>
      <c r="B18" s="100"/>
      <c r="C18" s="135" t="s">
        <v>79</v>
      </c>
      <c r="D18" s="135" t="s">
        <v>90</v>
      </c>
      <c r="E18" s="1054" t="s">
        <v>100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4.25">
      <c r="A19" s="263" t="s">
        <v>410</v>
      </c>
      <c r="B19" s="107" t="s">
        <v>1542</v>
      </c>
      <c r="C19" s="331">
        <v>0.66666999999999998</v>
      </c>
      <c r="D19" s="331" t="s">
        <v>205</v>
      </c>
      <c r="E19" s="301"/>
      <c r="F19" s="301">
        <v>304.2955</v>
      </c>
      <c r="G19" s="301"/>
      <c r="H19" s="301"/>
      <c r="I19" s="106">
        <f>F19*C19</f>
        <v>202.8647</v>
      </c>
      <c r="J19" s="32"/>
      <c r="K19" s="32"/>
      <c r="L19" s="32"/>
      <c r="M19" s="32"/>
      <c r="N19" s="32"/>
      <c r="O19" s="32"/>
      <c r="P19" s="32"/>
      <c r="Q19" s="32"/>
    </row>
    <row r="20" spans="1:17" ht="15" customHeight="1" thickBot="1">
      <c r="A20" s="66"/>
      <c r="B20" s="40"/>
      <c r="C20" s="1056" t="s">
        <v>101</v>
      </c>
      <c r="D20" s="1057"/>
      <c r="E20" s="1057"/>
      <c r="F20" s="1057"/>
      <c r="G20" s="1057"/>
      <c r="H20" s="40"/>
      <c r="I20" s="69">
        <f>SUM(I19:I19)</f>
        <v>202.8647</v>
      </c>
      <c r="J20" s="32"/>
      <c r="K20" s="32"/>
      <c r="L20" s="32"/>
      <c r="M20" s="32"/>
      <c r="N20" s="32"/>
      <c r="O20" s="32"/>
      <c r="P20" s="32"/>
      <c r="Q20" s="32"/>
    </row>
    <row r="21" spans="1:17" ht="15" customHeight="1">
      <c r="A21" s="99" t="s">
        <v>102</v>
      </c>
      <c r="B21" s="100"/>
      <c r="C21" s="135" t="s">
        <v>79</v>
      </c>
      <c r="D21" s="135" t="s">
        <v>90</v>
      </c>
      <c r="E21" s="1054" t="s">
        <v>70</v>
      </c>
      <c r="F21" s="1054"/>
      <c r="G21" s="1054" t="s">
        <v>70</v>
      </c>
      <c r="H21" s="1054"/>
      <c r="I21" s="1055"/>
      <c r="J21" s="32"/>
      <c r="K21" s="32"/>
      <c r="L21" s="32"/>
      <c r="M21" s="32"/>
      <c r="N21" s="32"/>
      <c r="O21" s="32"/>
      <c r="P21" s="32"/>
      <c r="Q21" s="32"/>
    </row>
    <row r="22" spans="1:17" ht="15.75" thickBot="1">
      <c r="C22" s="1056" t="s">
        <v>103</v>
      </c>
      <c r="D22" s="1057"/>
      <c r="E22" s="1057"/>
      <c r="F22" s="1057"/>
      <c r="G22" s="1057"/>
      <c r="H22" s="127"/>
      <c r="I22" s="105">
        <v>0</v>
      </c>
      <c r="J22" s="32"/>
      <c r="K22" s="32"/>
      <c r="L22" s="32"/>
      <c r="M22" s="32"/>
      <c r="N22" s="32"/>
      <c r="O22" s="32"/>
      <c r="P22" s="32"/>
      <c r="Q22" s="32"/>
    </row>
    <row r="23" spans="1:17" ht="15" customHeight="1" thickBot="1">
      <c r="A23" s="57"/>
      <c r="B23" s="130"/>
      <c r="C23" s="125"/>
      <c r="D23" s="125"/>
      <c r="E23" s="125"/>
      <c r="F23" s="125"/>
      <c r="G23" s="125" t="s">
        <v>104</v>
      </c>
      <c r="H23" s="125"/>
      <c r="I23" s="70">
        <f>I22+I15+I20</f>
        <v>516.91629999999998</v>
      </c>
      <c r="J23" s="32"/>
      <c r="K23" s="32"/>
      <c r="L23" s="32"/>
      <c r="M23" s="32"/>
      <c r="N23" s="32"/>
      <c r="O23" s="32"/>
      <c r="P23" s="32"/>
      <c r="Q23" s="32"/>
    </row>
    <row r="24" spans="1:17" ht="15">
      <c r="A24" s="99" t="s">
        <v>105</v>
      </c>
      <c r="B24" s="100"/>
      <c r="C24" s="135" t="s">
        <v>106</v>
      </c>
      <c r="D24" s="135" t="s">
        <v>79</v>
      </c>
      <c r="E24" s="135" t="s">
        <v>90</v>
      </c>
      <c r="F24" s="1054" t="s">
        <v>70</v>
      </c>
      <c r="G24" s="1054"/>
      <c r="H24" s="1054" t="s">
        <v>70</v>
      </c>
      <c r="I24" s="1055"/>
      <c r="J24" s="32"/>
      <c r="K24" s="32"/>
      <c r="L24" s="32"/>
      <c r="M24" s="32"/>
      <c r="N24" s="32"/>
      <c r="O24" s="32"/>
      <c r="P24" s="32"/>
      <c r="Q24" s="32"/>
    </row>
    <row r="25" spans="1:17" ht="14.25">
      <c r="A25" s="64"/>
      <c r="B25" s="83"/>
      <c r="C25" s="90"/>
      <c r="D25" s="110"/>
      <c r="E25" s="110"/>
      <c r="F25" s="131"/>
      <c r="G25" s="290"/>
      <c r="H25" s="131"/>
      <c r="I25" s="132"/>
      <c r="J25" s="32"/>
      <c r="K25" s="32"/>
      <c r="L25" s="32"/>
      <c r="M25" s="32"/>
      <c r="N25" s="32"/>
      <c r="O25" s="32"/>
      <c r="P25" s="32"/>
      <c r="Q25" s="32"/>
    </row>
    <row r="26" spans="1:1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>
        <f>SUM(I25:I25)</f>
        <v>0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  <c r="P27" s="32"/>
      <c r="Q27" s="32"/>
    </row>
    <row r="28" spans="1:1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  <c r="P28" s="32"/>
      <c r="Q28" s="32"/>
    </row>
    <row r="29" spans="1:17" ht="14.25">
      <c r="A29" s="64"/>
      <c r="B29" s="83"/>
      <c r="C29" s="110"/>
      <c r="D29" s="90"/>
      <c r="E29" s="90"/>
      <c r="F29" s="90"/>
      <c r="G29" s="90"/>
      <c r="H29" s="90"/>
      <c r="I29" s="314"/>
      <c r="J29" s="32"/>
      <c r="K29" s="32"/>
      <c r="L29" s="32"/>
      <c r="M29" s="32"/>
      <c r="N29" s="32"/>
      <c r="O29" s="32"/>
      <c r="P29" s="32"/>
      <c r="Q29" s="32"/>
    </row>
    <row r="30" spans="1:17" s="24" customFormat="1" ht="15">
      <c r="A30" s="73"/>
      <c r="B30" s="74"/>
      <c r="C30" s="1042" t="s">
        <v>114</v>
      </c>
      <c r="D30" s="1042"/>
      <c r="E30" s="1042"/>
      <c r="F30" s="1042"/>
      <c r="G30" s="1042"/>
      <c r="H30" s="123"/>
      <c r="I30" s="75">
        <f>SUM(I29:I29)</f>
        <v>0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042" t="s">
        <v>115</v>
      </c>
      <c r="F31" s="1042"/>
      <c r="G31" s="1042"/>
      <c r="H31" s="74"/>
      <c r="I31" s="117">
        <f>I23+I26+I30</f>
        <v>516.91999999999996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23"/>
      <c r="F32" s="123"/>
      <c r="G32" s="123" t="s">
        <v>151</v>
      </c>
      <c r="H32" s="74"/>
      <c r="I32" s="138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6"/>
      <c r="B33"/>
      <c r="C33"/>
      <c r="D33"/>
      <c r="E33"/>
      <c r="F33"/>
      <c r="G33" s="123" t="s">
        <v>140</v>
      </c>
      <c r="H33"/>
      <c r="I33" s="120">
        <f>I31</f>
        <v>516.91999999999996</v>
      </c>
      <c r="J33" s="32"/>
      <c r="K33" s="32"/>
      <c r="L33" s="32"/>
      <c r="M33" s="32"/>
      <c r="N33" s="32"/>
      <c r="O33" s="32"/>
      <c r="P33" s="32"/>
      <c r="Q33" s="32"/>
    </row>
    <row r="34" spans="1:17" ht="24" customHeight="1" thickBot="1">
      <c r="A34" s="118"/>
      <c r="B34" s="119"/>
      <c r="C34" s="81"/>
      <c r="D34" s="81"/>
      <c r="E34" s="81"/>
      <c r="F34" s="81"/>
      <c r="G34" s="81"/>
      <c r="H34" s="81"/>
      <c r="I34" s="82"/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32"/>
      <c r="O36" s="32"/>
      <c r="P36" s="32"/>
      <c r="Q36" s="32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32"/>
      <c r="O37" s="32"/>
      <c r="P37" s="32"/>
      <c r="Q37" s="32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>
      <c r="B44" s="28"/>
      <c r="C44" s="29"/>
      <c r="F44" s="30"/>
      <c r="G44" s="28"/>
    </row>
    <row r="51" spans="2:6">
      <c r="B51" s="28"/>
      <c r="C51" s="29"/>
      <c r="F51" s="30"/>
    </row>
    <row r="58" spans="2:6">
      <c r="B58" s="28"/>
      <c r="C58" s="29"/>
      <c r="F58" s="30"/>
    </row>
    <row r="65" spans="2:6">
      <c r="B65" s="28"/>
      <c r="F65" s="30"/>
    </row>
    <row r="72" spans="2:6">
      <c r="F72" s="30"/>
    </row>
  </sheetData>
  <mergeCells count="29">
    <mergeCell ref="C14:G14"/>
    <mergeCell ref="B4:G4"/>
    <mergeCell ref="H4:I4"/>
    <mergeCell ref="A5:B6"/>
    <mergeCell ref="C5:C6"/>
    <mergeCell ref="D5:E5"/>
    <mergeCell ref="F5:G5"/>
    <mergeCell ref="E11:F11"/>
    <mergeCell ref="G11:I11"/>
    <mergeCell ref="E12:F12"/>
    <mergeCell ref="C13:G13"/>
    <mergeCell ref="H13:I13"/>
    <mergeCell ref="C15:G15"/>
    <mergeCell ref="E18:F18"/>
    <mergeCell ref="G18:I18"/>
    <mergeCell ref="C20:G20"/>
    <mergeCell ref="E21:F21"/>
    <mergeCell ref="G21:I21"/>
    <mergeCell ref="A27:B28"/>
    <mergeCell ref="C27:C28"/>
    <mergeCell ref="D27:D28"/>
    <mergeCell ref="E27:G27"/>
    <mergeCell ref="I27:I28"/>
    <mergeCell ref="C30:G30"/>
    <mergeCell ref="E31:G31"/>
    <mergeCell ref="C22:G22"/>
    <mergeCell ref="F24:G24"/>
    <mergeCell ref="H24:I24"/>
    <mergeCell ref="C26:G2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98939-00F2-41D7-8B89-053BF6B734EC}">
  <sheetPr codeName="Planilha118">
    <tabColor rgb="FF92D050"/>
    <pageSetUpPr fitToPage="1"/>
  </sheetPr>
  <dimension ref="A1:Q76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1.2575799999999999</v>
      </c>
      <c r="I3" s="52" t="s">
        <v>10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53">
        <v>1108056</v>
      </c>
      <c r="B4" s="1028" t="s">
        <v>1543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85" t="s">
        <v>1544</v>
      </c>
      <c r="B7" s="115" t="s">
        <v>1545</v>
      </c>
      <c r="C7" s="87">
        <v>1</v>
      </c>
      <c r="D7" s="87">
        <v>1</v>
      </c>
      <c r="E7" s="87">
        <v>0</v>
      </c>
      <c r="F7" s="134">
        <v>27.845300000000002</v>
      </c>
      <c r="G7" s="134">
        <v>22.752500000000001</v>
      </c>
      <c r="H7" s="110"/>
      <c r="I7" s="137">
        <f>C7*((D7*F7)+(E7*G7))</f>
        <v>27.845300000000002</v>
      </c>
      <c r="J7" s="32"/>
      <c r="K7" s="32"/>
      <c r="L7" s="32"/>
      <c r="M7" s="32"/>
      <c r="N7" s="32"/>
      <c r="O7" s="32"/>
      <c r="P7" s="32"/>
      <c r="Q7" s="32"/>
    </row>
    <row r="8" spans="1:17" ht="25.5" customHeight="1">
      <c r="A8" s="85" t="s">
        <v>405</v>
      </c>
      <c r="B8" s="115" t="s">
        <v>408</v>
      </c>
      <c r="C8" s="87">
        <v>1</v>
      </c>
      <c r="D8" s="87">
        <v>0.19</v>
      </c>
      <c r="E8" s="87">
        <v>0.81</v>
      </c>
      <c r="F8" s="134">
        <v>0.68989999999999996</v>
      </c>
      <c r="G8" s="134">
        <v>0.46899999999999997</v>
      </c>
      <c r="H8" s="110"/>
      <c r="I8" s="137">
        <f t="shared" ref="I8:I9" si="0">C8*((D8*F8)+(E8*G8))</f>
        <v>0.51100000000000001</v>
      </c>
      <c r="J8" s="32"/>
      <c r="K8" s="32"/>
      <c r="L8" s="32"/>
      <c r="M8" s="32"/>
      <c r="N8" s="32"/>
      <c r="O8" s="32"/>
      <c r="P8" s="32"/>
      <c r="Q8" s="32"/>
    </row>
    <row r="9" spans="1:17" ht="28.5">
      <c r="A9" s="85" t="s">
        <v>547</v>
      </c>
      <c r="B9" s="115" t="s">
        <v>550</v>
      </c>
      <c r="C9" s="87">
        <v>2</v>
      </c>
      <c r="D9" s="87">
        <v>0.17</v>
      </c>
      <c r="E9" s="87">
        <v>0.83</v>
      </c>
      <c r="F9" s="134">
        <v>1.4817</v>
      </c>
      <c r="G9" s="134">
        <v>1.0073000000000001</v>
      </c>
      <c r="H9" s="110"/>
      <c r="I9" s="137">
        <f t="shared" si="0"/>
        <v>2.1758999999999999</v>
      </c>
      <c r="J9" s="32"/>
      <c r="K9" s="32"/>
      <c r="L9" s="32"/>
      <c r="M9" s="32"/>
      <c r="N9" s="32"/>
      <c r="O9" s="32"/>
      <c r="P9" s="32"/>
      <c r="Q9" s="32"/>
    </row>
    <row r="10" spans="1:17" ht="15.75" thickBot="1">
      <c r="A10" s="64"/>
      <c r="B10" s="65"/>
      <c r="C10" s="84"/>
      <c r="D10" s="65"/>
      <c r="E10" s="87"/>
      <c r="F10" s="65"/>
      <c r="G10" s="123" t="s">
        <v>88</v>
      </c>
      <c r="H10" s="131"/>
      <c r="I10" s="137">
        <f>SUM(I7:I9)</f>
        <v>30.5322</v>
      </c>
      <c r="J10" s="32"/>
      <c r="K10" s="32"/>
      <c r="L10" s="32"/>
      <c r="M10" s="32"/>
      <c r="N10" s="32"/>
      <c r="O10" s="32"/>
      <c r="P10" s="32"/>
      <c r="Q10" s="32"/>
    </row>
    <row r="11" spans="1:17" ht="15.75" thickBot="1">
      <c r="A11" s="57" t="s">
        <v>89</v>
      </c>
      <c r="B11" s="130"/>
      <c r="C11" s="129" t="s">
        <v>79</v>
      </c>
      <c r="D11" s="129" t="s">
        <v>90</v>
      </c>
      <c r="E11" s="1037" t="s">
        <v>81</v>
      </c>
      <c r="F11" s="1038"/>
      <c r="G11" s="1039" t="s">
        <v>91</v>
      </c>
      <c r="H11" s="1039"/>
      <c r="I11" s="1040"/>
      <c r="J11" s="32"/>
      <c r="K11" s="32"/>
      <c r="L11" s="32"/>
      <c r="M11" s="32"/>
      <c r="N11" s="32"/>
      <c r="O11" s="32"/>
      <c r="P11" s="32"/>
      <c r="Q11" s="32"/>
    </row>
    <row r="12" spans="1:17" ht="14.25">
      <c r="A12" s="64" t="s">
        <v>152</v>
      </c>
      <c r="B12" s="65" t="s">
        <v>153</v>
      </c>
      <c r="C12" s="110">
        <v>1</v>
      </c>
      <c r="D12" s="110" t="s">
        <v>92</v>
      </c>
      <c r="E12" s="1052">
        <v>23.212199999999999</v>
      </c>
      <c r="F12" s="1052"/>
      <c r="G12" s="131"/>
      <c r="H12" s="131"/>
      <c r="I12" s="132">
        <f>E12*C12</f>
        <v>23.212199999999999</v>
      </c>
      <c r="J12" s="32"/>
      <c r="K12" s="32"/>
      <c r="L12" s="32"/>
      <c r="M12" s="32"/>
      <c r="N12" s="32"/>
      <c r="O12" s="32"/>
      <c r="P12" s="32"/>
      <c r="Q12" s="32"/>
    </row>
    <row r="13" spans="1:17" ht="14.25">
      <c r="A13" s="64" t="s">
        <v>127</v>
      </c>
      <c r="B13" s="65" t="s">
        <v>128</v>
      </c>
      <c r="C13" s="110">
        <v>5</v>
      </c>
      <c r="D13" s="110" t="s">
        <v>92</v>
      </c>
      <c r="E13" s="1052">
        <v>18.146100000000001</v>
      </c>
      <c r="F13" s="1052"/>
      <c r="G13" s="131"/>
      <c r="H13" s="131"/>
      <c r="I13" s="132">
        <f>E13*C13</f>
        <v>90.730500000000006</v>
      </c>
      <c r="J13" s="32"/>
      <c r="K13" s="32"/>
      <c r="L13" s="32"/>
      <c r="M13" s="32"/>
      <c r="N13" s="32"/>
      <c r="O13" s="32"/>
      <c r="P13" s="32"/>
      <c r="Q13" s="32"/>
    </row>
    <row r="14" spans="1:17" ht="15" customHeight="1">
      <c r="A14" s="64"/>
      <c r="B14" s="65"/>
      <c r="C14" s="1042" t="s">
        <v>93</v>
      </c>
      <c r="D14" s="1043"/>
      <c r="E14" s="1043"/>
      <c r="F14" s="1043"/>
      <c r="G14" s="1043"/>
      <c r="H14" s="1044">
        <f>SUM(I12:I13)</f>
        <v>113.9427</v>
      </c>
      <c r="I14" s="1045"/>
      <c r="J14" s="32"/>
      <c r="K14" s="32"/>
      <c r="L14" s="32"/>
      <c r="M14" s="32"/>
      <c r="N14" s="32"/>
      <c r="O14" s="32"/>
      <c r="P14" s="32"/>
      <c r="Q14" s="32"/>
    </row>
    <row r="15" spans="1:17" ht="24" customHeight="1" thickBot="1">
      <c r="A15" s="66"/>
      <c r="B15" s="40"/>
      <c r="C15" s="1056" t="s">
        <v>95</v>
      </c>
      <c r="D15" s="1057"/>
      <c r="E15" s="1057"/>
      <c r="F15" s="1057"/>
      <c r="G15" s="1057"/>
      <c r="H15" s="127"/>
      <c r="I15" s="139">
        <f>H14+I10</f>
        <v>144.47489999999999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64"/>
      <c r="B16" s="65"/>
      <c r="C16" s="1042" t="s">
        <v>96</v>
      </c>
      <c r="D16" s="1043"/>
      <c r="E16" s="1043"/>
      <c r="F16" s="1043"/>
      <c r="G16" s="1043"/>
      <c r="H16" s="131"/>
      <c r="I16" s="265">
        <f>I15/H3</f>
        <v>114.88330000000001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>
      <c r="A17" s="64"/>
      <c r="B17" s="65"/>
      <c r="C17" s="131"/>
      <c r="D17" s="131"/>
      <c r="E17" s="131"/>
      <c r="F17" s="131"/>
      <c r="G17" s="123" t="s">
        <v>97</v>
      </c>
      <c r="H17" s="131"/>
      <c r="I17" s="265"/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66"/>
      <c r="B18" s="40"/>
      <c r="C18" s="127"/>
      <c r="D18" s="127"/>
      <c r="E18" s="127"/>
      <c r="F18" s="127"/>
      <c r="G18" s="126" t="s">
        <v>98</v>
      </c>
      <c r="H18" s="127"/>
      <c r="I18" s="703" t="s">
        <v>94</v>
      </c>
      <c r="J18" s="32"/>
      <c r="K18" s="32"/>
      <c r="L18" s="32"/>
      <c r="M18" s="32"/>
      <c r="N18" s="32"/>
      <c r="O18" s="32"/>
      <c r="P18" s="32"/>
      <c r="Q18" s="32"/>
    </row>
    <row r="19" spans="1:17" ht="24" customHeight="1" thickBot="1">
      <c r="A19" s="99" t="s">
        <v>99</v>
      </c>
      <c r="B19" s="100"/>
      <c r="C19" s="135" t="s">
        <v>79</v>
      </c>
      <c r="D19" s="135" t="s">
        <v>90</v>
      </c>
      <c r="E19" s="1054" t="s">
        <v>100</v>
      </c>
      <c r="F19" s="1054"/>
      <c r="G19" s="1054" t="s">
        <v>70</v>
      </c>
      <c r="H19" s="1054"/>
      <c r="I19" s="1055"/>
      <c r="J19" s="32"/>
      <c r="K19" s="32"/>
      <c r="L19" s="32"/>
      <c r="M19" s="32"/>
      <c r="N19" s="32"/>
      <c r="O19" s="32"/>
      <c r="P19" s="32"/>
      <c r="Q19" s="32"/>
    </row>
    <row r="20" spans="1:17" ht="28.5">
      <c r="A20" s="263" t="s">
        <v>1547</v>
      </c>
      <c r="B20" s="107" t="s">
        <v>1546</v>
      </c>
      <c r="C20" s="331">
        <v>1653.75</v>
      </c>
      <c r="D20" s="331" t="s">
        <v>205</v>
      </c>
      <c r="E20" s="301"/>
      <c r="F20" s="301">
        <v>1.1524000000000001</v>
      </c>
      <c r="G20" s="301"/>
      <c r="H20" s="301"/>
      <c r="I20" s="106">
        <f>F20*C20</f>
        <v>1905.7815000000001</v>
      </c>
      <c r="J20" s="32"/>
      <c r="K20" s="32"/>
      <c r="L20" s="32"/>
      <c r="M20" s="32"/>
      <c r="N20" s="32"/>
      <c r="O20" s="32"/>
      <c r="P20" s="32"/>
      <c r="Q20" s="32"/>
    </row>
    <row r="21" spans="1:17" ht="24" customHeight="1">
      <c r="A21" s="64" t="s">
        <v>1549</v>
      </c>
      <c r="B21" s="65" t="s">
        <v>1548</v>
      </c>
      <c r="C21" s="110">
        <v>0.2205</v>
      </c>
      <c r="D21" s="110" t="s">
        <v>10</v>
      </c>
      <c r="E21" s="131"/>
      <c r="F21" s="131">
        <v>112.59310000000001</v>
      </c>
      <c r="G21" s="131"/>
      <c r="H21" s="131"/>
      <c r="I21" s="137">
        <f>F21*C21</f>
        <v>24.826799999999999</v>
      </c>
      <c r="J21" s="32"/>
      <c r="K21" s="32"/>
      <c r="L21" s="32"/>
      <c r="M21" s="32"/>
      <c r="N21" s="32"/>
      <c r="O21" s="32"/>
      <c r="P21" s="32"/>
      <c r="Q21" s="32"/>
    </row>
    <row r="22" spans="1:17" ht="15" customHeight="1" thickBot="1">
      <c r="A22" s="66"/>
      <c r="B22" s="40"/>
      <c r="C22" s="1056" t="s">
        <v>101</v>
      </c>
      <c r="D22" s="1057"/>
      <c r="E22" s="1057"/>
      <c r="F22" s="1057"/>
      <c r="G22" s="1057"/>
      <c r="H22" s="40"/>
      <c r="I22" s="69">
        <f>SUM(I20:I21)</f>
        <v>1930.6083000000001</v>
      </c>
      <c r="J22" s="32"/>
      <c r="K22" s="32"/>
      <c r="L22" s="32"/>
      <c r="M22" s="32"/>
      <c r="N22" s="32"/>
      <c r="O22" s="32"/>
      <c r="P22" s="32"/>
      <c r="Q22" s="32"/>
    </row>
    <row r="23" spans="1:17" ht="15" customHeight="1">
      <c r="A23" s="99" t="s">
        <v>102</v>
      </c>
      <c r="B23" s="100"/>
      <c r="C23" s="135" t="s">
        <v>79</v>
      </c>
      <c r="D23" s="135" t="s">
        <v>90</v>
      </c>
      <c r="E23" s="1054" t="s">
        <v>70</v>
      </c>
      <c r="F23" s="1054"/>
      <c r="G23" s="1054" t="s">
        <v>70</v>
      </c>
      <c r="H23" s="1054"/>
      <c r="I23" s="1055"/>
      <c r="J23" s="32"/>
      <c r="K23" s="32"/>
      <c r="L23" s="32"/>
      <c r="M23" s="32"/>
      <c r="N23" s="32"/>
      <c r="O23" s="32"/>
      <c r="P23" s="32"/>
      <c r="Q23" s="32"/>
    </row>
    <row r="24" spans="1:17" ht="15.75" thickBot="1">
      <c r="C24" s="1056" t="s">
        <v>103</v>
      </c>
      <c r="D24" s="1057"/>
      <c r="E24" s="1057"/>
      <c r="F24" s="1057"/>
      <c r="G24" s="1057"/>
      <c r="H24" s="127"/>
      <c r="I24" s="105">
        <v>0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 thickBot="1">
      <c r="A25" s="57"/>
      <c r="B25" s="130"/>
      <c r="C25" s="125"/>
      <c r="D25" s="125"/>
      <c r="E25" s="125"/>
      <c r="F25" s="125"/>
      <c r="G25" s="125" t="s">
        <v>104</v>
      </c>
      <c r="H25" s="125"/>
      <c r="I25" s="70">
        <f>I24+I16+I22</f>
        <v>2045.4916000000001</v>
      </c>
      <c r="J25" s="32"/>
      <c r="K25" s="32"/>
      <c r="L25" s="32"/>
      <c r="M25" s="32"/>
      <c r="N25" s="32"/>
      <c r="O25" s="32"/>
      <c r="P25" s="32"/>
      <c r="Q25" s="32"/>
    </row>
    <row r="26" spans="1:17" ht="15.75" thickBot="1">
      <c r="A26" s="99" t="s">
        <v>105</v>
      </c>
      <c r="B26" s="100"/>
      <c r="C26" s="135" t="s">
        <v>106</v>
      </c>
      <c r="D26" s="135" t="s">
        <v>79</v>
      </c>
      <c r="E26" s="135" t="s">
        <v>90</v>
      </c>
      <c r="F26" s="1054" t="s">
        <v>70</v>
      </c>
      <c r="G26" s="1054"/>
      <c r="H26" s="1054" t="s">
        <v>70</v>
      </c>
      <c r="I26" s="1055"/>
      <c r="J26" s="32"/>
      <c r="K26" s="32"/>
      <c r="L26" s="32"/>
      <c r="M26" s="32"/>
      <c r="N26" s="32"/>
      <c r="O26" s="32"/>
      <c r="P26" s="32"/>
      <c r="Q26" s="32"/>
    </row>
    <row r="27" spans="1:17" ht="28.5">
      <c r="A27" s="263" t="s">
        <v>1547</v>
      </c>
      <c r="B27" s="107" t="s">
        <v>1546</v>
      </c>
      <c r="C27" s="90">
        <v>5914655</v>
      </c>
      <c r="D27" s="110">
        <v>1.6537500000000001</v>
      </c>
      <c r="E27" s="110" t="s">
        <v>57</v>
      </c>
      <c r="F27" s="131"/>
      <c r="G27" s="290">
        <v>31.25</v>
      </c>
      <c r="H27" s="131"/>
      <c r="I27" s="132">
        <f>G27*D27</f>
        <v>51.6796875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64" t="s">
        <v>1549</v>
      </c>
      <c r="B28" s="65" t="s">
        <v>1548</v>
      </c>
      <c r="C28" s="90">
        <v>5914647</v>
      </c>
      <c r="D28" s="110">
        <v>0.33074999999999999</v>
      </c>
      <c r="E28" s="110" t="s">
        <v>57</v>
      </c>
      <c r="F28" s="131"/>
      <c r="G28" s="290">
        <v>1.63</v>
      </c>
      <c r="H28" s="131"/>
      <c r="I28" s="132">
        <f t="shared" ref="I28" si="1">G28*D28</f>
        <v>0.53912249999999995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 thickBot="1">
      <c r="A29" s="71"/>
      <c r="B29" s="41"/>
      <c r="C29" s="1056" t="s">
        <v>107</v>
      </c>
      <c r="D29" s="1056"/>
      <c r="E29" s="1056"/>
      <c r="F29" s="1056"/>
      <c r="G29" s="1056"/>
      <c r="H29" s="126"/>
      <c r="I29" s="72">
        <f>SUM(I27:I28)</f>
        <v>52.218800000000002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 thickBot="1">
      <c r="A30" s="1031" t="s">
        <v>108</v>
      </c>
      <c r="B30" s="1032"/>
      <c r="C30" s="1035" t="s">
        <v>79</v>
      </c>
      <c r="D30" s="1035" t="s">
        <v>90</v>
      </c>
      <c r="E30" s="1059" t="s">
        <v>109</v>
      </c>
      <c r="F30" s="1059"/>
      <c r="G30" s="1059"/>
      <c r="H30" s="124"/>
      <c r="I30" s="1060" t="s">
        <v>70</v>
      </c>
      <c r="J30" s="32"/>
      <c r="K30" s="32"/>
      <c r="L30" s="32"/>
      <c r="M30" s="32"/>
      <c r="N30" s="32"/>
      <c r="O30" s="32"/>
      <c r="P30" s="32"/>
      <c r="Q30" s="32"/>
    </row>
    <row r="31" spans="1:17" ht="24" customHeight="1">
      <c r="A31" s="1046"/>
      <c r="B31" s="1047"/>
      <c r="C31" s="1048"/>
      <c r="D31" s="1048"/>
      <c r="E31" s="133" t="s">
        <v>110</v>
      </c>
      <c r="F31" s="133" t="s">
        <v>111</v>
      </c>
      <c r="G31" s="133" t="s">
        <v>112</v>
      </c>
      <c r="H31" s="133"/>
      <c r="I31" s="1049"/>
      <c r="J31" s="32"/>
      <c r="K31" s="32"/>
      <c r="L31" s="32"/>
      <c r="M31" s="32"/>
      <c r="N31" s="32"/>
      <c r="O31" s="32"/>
      <c r="P31" s="32"/>
      <c r="Q31" s="32"/>
    </row>
    <row r="32" spans="1:17" ht="24" customHeight="1">
      <c r="A32" s="64" t="s">
        <v>1097</v>
      </c>
      <c r="B32" s="83" t="s">
        <v>1102</v>
      </c>
      <c r="C32" s="110">
        <v>8.7000000000000001E-4</v>
      </c>
      <c r="D32" s="90" t="s">
        <v>113</v>
      </c>
      <c r="E32" s="90"/>
      <c r="F32" s="90"/>
      <c r="G32" s="90"/>
      <c r="H32" s="90"/>
      <c r="I32" s="314">
        <f t="shared" ref="I32" si="2">G32*C32</f>
        <v>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64" t="s">
        <v>1098</v>
      </c>
      <c r="B33" s="65" t="s">
        <v>481</v>
      </c>
      <c r="C33" s="110">
        <v>0.94310000000000005</v>
      </c>
      <c r="D33" s="90" t="s">
        <v>113</v>
      </c>
      <c r="E33" s="90"/>
      <c r="F33" s="90"/>
      <c r="G33" s="90"/>
      <c r="H33" s="90"/>
      <c r="I33" s="314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75">
        <f>SUM(I32:I33)</f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I25+I29+I34</f>
        <v>2097.71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2097.71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30">
    <mergeCell ref="B4:G4"/>
    <mergeCell ref="H4:I4"/>
    <mergeCell ref="A5:B6"/>
    <mergeCell ref="C5:C6"/>
    <mergeCell ref="D5:E5"/>
    <mergeCell ref="F5:G5"/>
    <mergeCell ref="E11:F11"/>
    <mergeCell ref="G11:I11"/>
    <mergeCell ref="E13:F13"/>
    <mergeCell ref="C14:G14"/>
    <mergeCell ref="H14:I14"/>
    <mergeCell ref="A30:B31"/>
    <mergeCell ref="C30:C31"/>
    <mergeCell ref="D30:D31"/>
    <mergeCell ref="E30:G30"/>
    <mergeCell ref="I30:I31"/>
    <mergeCell ref="C34:G34"/>
    <mergeCell ref="E35:G35"/>
    <mergeCell ref="E12:F12"/>
    <mergeCell ref="C24:G24"/>
    <mergeCell ref="F26:G26"/>
    <mergeCell ref="C16:G16"/>
    <mergeCell ref="E19:F19"/>
    <mergeCell ref="G19:I19"/>
    <mergeCell ref="C22:G22"/>
    <mergeCell ref="E23:F23"/>
    <mergeCell ref="G23:I23"/>
    <mergeCell ref="C15:G15"/>
    <mergeCell ref="H26:I26"/>
    <mergeCell ref="C29:G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23E26-BC91-4E30-B096-3D666D095827}">
  <sheetPr codeName="Planilha119">
    <tabColor rgb="FF92D050"/>
    <pageSetUpPr fitToPage="1"/>
  </sheetPr>
  <dimension ref="A1:Q81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24.9</v>
      </c>
      <c r="I3" s="52" t="s">
        <v>10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53">
        <v>1106281</v>
      </c>
      <c r="B4" s="1028" t="s">
        <v>1550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85" t="s">
        <v>1087</v>
      </c>
      <c r="B7" s="115" t="s">
        <v>1551</v>
      </c>
      <c r="C7" s="87">
        <v>1</v>
      </c>
      <c r="D7" s="87">
        <v>0.31</v>
      </c>
      <c r="E7" s="87">
        <v>0.69</v>
      </c>
      <c r="F7" s="134">
        <v>185.94900000000001</v>
      </c>
      <c r="G7" s="134">
        <v>87.875799999999998</v>
      </c>
      <c r="H7" s="110"/>
      <c r="I7" s="137">
        <f>C7*((D7*F7)+(E7*G7))</f>
        <v>118.27849999999999</v>
      </c>
      <c r="J7" s="32"/>
      <c r="K7" s="32"/>
      <c r="L7" s="32"/>
      <c r="M7" s="32"/>
      <c r="N7" s="32"/>
      <c r="O7" s="32"/>
      <c r="P7" s="32"/>
      <c r="Q7" s="32"/>
    </row>
    <row r="8" spans="1:17" ht="25.5" customHeight="1">
      <c r="A8" s="85" t="s">
        <v>1552</v>
      </c>
      <c r="B8" s="115" t="s">
        <v>1553</v>
      </c>
      <c r="C8" s="87">
        <v>1</v>
      </c>
      <c r="D8" s="87">
        <v>1</v>
      </c>
      <c r="E8" s="87">
        <v>0</v>
      </c>
      <c r="F8" s="134">
        <v>65.884200000000007</v>
      </c>
      <c r="G8" s="134">
        <v>54.333500000000001</v>
      </c>
      <c r="H8" s="110"/>
      <c r="I8" s="137">
        <f t="shared" ref="I8:I9" si="0">C8*((D8*F8)+(E8*G8))</f>
        <v>65.884200000000007</v>
      </c>
      <c r="J8" s="32"/>
      <c r="K8" s="32"/>
      <c r="L8" s="32"/>
      <c r="M8" s="32"/>
      <c r="N8" s="32"/>
      <c r="O8" s="32"/>
      <c r="P8" s="32"/>
      <c r="Q8" s="32"/>
    </row>
    <row r="9" spans="1:17" ht="14.25">
      <c r="A9" s="85" t="s">
        <v>1089</v>
      </c>
      <c r="B9" s="115" t="s">
        <v>1092</v>
      </c>
      <c r="C9" s="87">
        <v>1</v>
      </c>
      <c r="D9" s="87">
        <v>1</v>
      </c>
      <c r="E9" s="87">
        <v>0</v>
      </c>
      <c r="F9" s="134">
        <v>37.3155</v>
      </c>
      <c r="G9" s="134">
        <v>3.6465000000000001</v>
      </c>
      <c r="H9" s="110"/>
      <c r="I9" s="137">
        <f t="shared" si="0"/>
        <v>37.3155</v>
      </c>
      <c r="J9" s="32"/>
      <c r="K9" s="32"/>
      <c r="L9" s="32"/>
      <c r="M9" s="32"/>
      <c r="N9" s="32"/>
      <c r="O9" s="32"/>
      <c r="P9" s="32"/>
      <c r="Q9" s="32"/>
    </row>
    <row r="10" spans="1:17" ht="15.75" thickBot="1">
      <c r="A10" s="64"/>
      <c r="B10" s="65"/>
      <c r="C10" s="84"/>
      <c r="D10" s="65"/>
      <c r="E10" s="87"/>
      <c r="F10" s="65"/>
      <c r="G10" s="123" t="s">
        <v>88</v>
      </c>
      <c r="H10" s="131"/>
      <c r="I10" s="137">
        <f>SUM(I7:I9)</f>
        <v>221.47819999999999</v>
      </c>
      <c r="J10" s="32"/>
      <c r="K10" s="32"/>
      <c r="L10" s="32"/>
      <c r="M10" s="32"/>
      <c r="N10" s="32"/>
      <c r="O10" s="32"/>
      <c r="P10" s="32"/>
      <c r="Q10" s="32"/>
    </row>
    <row r="11" spans="1:17" ht="15.75" thickBot="1">
      <c r="A11" s="57" t="s">
        <v>89</v>
      </c>
      <c r="B11" s="130"/>
      <c r="C11" s="129" t="s">
        <v>79</v>
      </c>
      <c r="D11" s="129" t="s">
        <v>90</v>
      </c>
      <c r="E11" s="1037" t="s">
        <v>81</v>
      </c>
      <c r="F11" s="1038"/>
      <c r="G11" s="1039" t="s">
        <v>91</v>
      </c>
      <c r="H11" s="1039"/>
      <c r="I11" s="1040"/>
      <c r="J11" s="32"/>
      <c r="K11" s="32"/>
      <c r="L11" s="32"/>
      <c r="M11" s="32"/>
      <c r="N11" s="32"/>
      <c r="O11" s="32"/>
      <c r="P11" s="32"/>
      <c r="Q11" s="32"/>
    </row>
    <row r="12" spans="1:17" ht="14.25">
      <c r="A12" s="64" t="s">
        <v>127</v>
      </c>
      <c r="B12" s="65" t="s">
        <v>128</v>
      </c>
      <c r="C12" s="110">
        <v>2</v>
      </c>
      <c r="D12" s="110" t="s">
        <v>92</v>
      </c>
      <c r="E12" s="1052">
        <v>18.146100000000001</v>
      </c>
      <c r="F12" s="1052"/>
      <c r="G12" s="131"/>
      <c r="H12" s="131"/>
      <c r="I12" s="132">
        <f>E12*C12</f>
        <v>36.292200000000001</v>
      </c>
      <c r="J12" s="32"/>
      <c r="K12" s="32"/>
      <c r="L12" s="32"/>
      <c r="M12" s="32"/>
      <c r="N12" s="32"/>
      <c r="O12" s="32"/>
      <c r="P12" s="32"/>
      <c r="Q12" s="32"/>
    </row>
    <row r="13" spans="1:17" ht="15" customHeight="1">
      <c r="A13" s="64"/>
      <c r="B13" s="65"/>
      <c r="C13" s="1042" t="s">
        <v>93</v>
      </c>
      <c r="D13" s="1043"/>
      <c r="E13" s="1043"/>
      <c r="F13" s="1043"/>
      <c r="G13" s="1043"/>
      <c r="H13" s="1044">
        <f>SUM(I12:I12)</f>
        <v>36.292200000000001</v>
      </c>
      <c r="I13" s="1045"/>
      <c r="J13" s="32"/>
      <c r="K13" s="32"/>
      <c r="L13" s="32"/>
      <c r="M13" s="32"/>
      <c r="N13" s="32"/>
      <c r="O13" s="32"/>
      <c r="P13" s="32"/>
      <c r="Q13" s="32"/>
    </row>
    <row r="14" spans="1:17" ht="24" customHeight="1" thickBot="1">
      <c r="A14" s="66"/>
      <c r="B14" s="40"/>
      <c r="C14" s="1056" t="s">
        <v>95</v>
      </c>
      <c r="D14" s="1057"/>
      <c r="E14" s="1057"/>
      <c r="F14" s="1057"/>
      <c r="G14" s="1057"/>
      <c r="H14" s="127"/>
      <c r="I14" s="139">
        <f>H13+I10</f>
        <v>257.7704</v>
      </c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64"/>
      <c r="B15" s="65"/>
      <c r="C15" s="1042" t="s">
        <v>96</v>
      </c>
      <c r="D15" s="1043"/>
      <c r="E15" s="1043"/>
      <c r="F15" s="1043"/>
      <c r="G15" s="1043"/>
      <c r="H15" s="131"/>
      <c r="I15" s="265">
        <f>I14/H3</f>
        <v>10.3522</v>
      </c>
      <c r="J15" s="32"/>
      <c r="K15" s="32"/>
      <c r="L15" s="32"/>
      <c r="M15" s="32"/>
      <c r="N15" s="32"/>
      <c r="O15" s="32"/>
      <c r="P15" s="32"/>
      <c r="Q15" s="32"/>
    </row>
    <row r="16" spans="1:17" ht="15" customHeight="1">
      <c r="A16" s="64"/>
      <c r="B16" s="65"/>
      <c r="C16" s="131"/>
      <c r="D16" s="131"/>
      <c r="E16" s="131"/>
      <c r="F16" s="131"/>
      <c r="G16" s="123" t="s">
        <v>97</v>
      </c>
      <c r="H16" s="131"/>
      <c r="I16" s="265"/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27"/>
      <c r="D17" s="127"/>
      <c r="E17" s="127"/>
      <c r="F17" s="127"/>
      <c r="G17" s="126" t="s">
        <v>98</v>
      </c>
      <c r="H17" s="127"/>
      <c r="I17" s="703" t="s">
        <v>94</v>
      </c>
      <c r="J17" s="32"/>
      <c r="K17" s="32"/>
      <c r="L17" s="32"/>
      <c r="M17" s="32"/>
      <c r="N17" s="32"/>
      <c r="O17" s="32"/>
      <c r="P17" s="32"/>
      <c r="Q17" s="32"/>
    </row>
    <row r="18" spans="1:17" ht="24" customHeight="1" thickBot="1">
      <c r="A18" s="99" t="s">
        <v>99</v>
      </c>
      <c r="B18" s="100"/>
      <c r="C18" s="135" t="s">
        <v>79</v>
      </c>
      <c r="D18" s="135" t="s">
        <v>90</v>
      </c>
      <c r="E18" s="1054" t="s">
        <v>100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28.5">
      <c r="A19" s="263" t="s">
        <v>1093</v>
      </c>
      <c r="B19" s="107" t="s">
        <v>1465</v>
      </c>
      <c r="C19" s="331">
        <v>1.7033499999999999</v>
      </c>
      <c r="D19" s="331" t="s">
        <v>205</v>
      </c>
      <c r="E19" s="301"/>
      <c r="F19" s="301">
        <v>6.8586</v>
      </c>
      <c r="G19" s="301"/>
      <c r="H19" s="301"/>
      <c r="I19" s="106">
        <f>F19*C19</f>
        <v>11.682600000000001</v>
      </c>
      <c r="J19" s="32"/>
      <c r="K19" s="32"/>
      <c r="L19" s="32"/>
      <c r="M19" s="32"/>
      <c r="N19" s="32"/>
      <c r="O19" s="32"/>
      <c r="P19" s="32"/>
      <c r="Q19" s="32"/>
    </row>
    <row r="20" spans="1:17" ht="24" customHeight="1">
      <c r="A20" s="64" t="s">
        <v>477</v>
      </c>
      <c r="B20" s="65" t="s">
        <v>479</v>
      </c>
      <c r="C20" s="110">
        <v>0.54778000000000004</v>
      </c>
      <c r="D20" s="110" t="s">
        <v>10</v>
      </c>
      <c r="E20" s="131"/>
      <c r="F20" s="131">
        <v>161.61670000000001</v>
      </c>
      <c r="G20" s="131"/>
      <c r="H20" s="131"/>
      <c r="I20" s="137">
        <f>F20*C20</f>
        <v>88.5304</v>
      </c>
      <c r="J20" s="32"/>
      <c r="K20" s="32"/>
      <c r="L20" s="32"/>
      <c r="M20" s="32"/>
      <c r="N20" s="32"/>
      <c r="O20" s="32"/>
      <c r="P20" s="32"/>
      <c r="Q20" s="32"/>
    </row>
    <row r="21" spans="1:17" ht="24" customHeight="1">
      <c r="A21" s="64" t="s">
        <v>471</v>
      </c>
      <c r="B21" s="65" t="s">
        <v>472</v>
      </c>
      <c r="C21" s="110">
        <v>0.68813000000000002</v>
      </c>
      <c r="D21" s="110" t="s">
        <v>10</v>
      </c>
      <c r="E21" s="131"/>
      <c r="F21" s="131">
        <v>95.856300000000005</v>
      </c>
      <c r="G21" s="131"/>
      <c r="H21" s="131"/>
      <c r="I21" s="137">
        <f t="shared" ref="I21:I22" si="1">F21*C21</f>
        <v>65.961600000000004</v>
      </c>
      <c r="J21" s="32"/>
      <c r="K21" s="32"/>
      <c r="L21" s="32"/>
      <c r="M21" s="32"/>
      <c r="N21" s="32"/>
      <c r="O21" s="32"/>
      <c r="P21" s="32"/>
      <c r="Q21" s="32"/>
    </row>
    <row r="22" spans="1:17" ht="24" customHeight="1" thickBot="1">
      <c r="A22" s="66" t="s">
        <v>478</v>
      </c>
      <c r="B22" s="40" t="s">
        <v>1554</v>
      </c>
      <c r="C22" s="782">
        <v>425.83814999999998</v>
      </c>
      <c r="D22" s="782" t="s">
        <v>205</v>
      </c>
      <c r="E22" s="127"/>
      <c r="F22" s="127">
        <v>0.47649999999999998</v>
      </c>
      <c r="G22" s="127"/>
      <c r="H22" s="127"/>
      <c r="I22" s="137">
        <f t="shared" si="1"/>
        <v>202.9119</v>
      </c>
      <c r="J22" s="32"/>
      <c r="K22" s="32"/>
      <c r="L22" s="32"/>
      <c r="M22" s="32"/>
      <c r="N22" s="32"/>
      <c r="O22" s="32"/>
      <c r="P22" s="32"/>
      <c r="Q22" s="32"/>
    </row>
    <row r="23" spans="1:17" ht="15" customHeight="1" thickBot="1">
      <c r="A23" s="66"/>
      <c r="B23" s="40"/>
      <c r="C23" s="1056" t="s">
        <v>101</v>
      </c>
      <c r="D23" s="1057"/>
      <c r="E23" s="1057"/>
      <c r="F23" s="1057"/>
      <c r="G23" s="1057"/>
      <c r="H23" s="40"/>
      <c r="I23" s="69">
        <f>SUM(I19:I22)</f>
        <v>369.0865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>
      <c r="A24" s="99" t="s">
        <v>102</v>
      </c>
      <c r="B24" s="100"/>
      <c r="C24" s="135" t="s">
        <v>79</v>
      </c>
      <c r="D24" s="135" t="s">
        <v>90</v>
      </c>
      <c r="E24" s="1054" t="s">
        <v>70</v>
      </c>
      <c r="F24" s="1054"/>
      <c r="G24" s="1054" t="s">
        <v>70</v>
      </c>
      <c r="H24" s="1054"/>
      <c r="I24" s="1055"/>
      <c r="J24" s="32"/>
      <c r="K24" s="32"/>
      <c r="L24" s="32"/>
      <c r="M24" s="32"/>
      <c r="N24" s="32"/>
      <c r="O24" s="32"/>
      <c r="P24" s="32"/>
      <c r="Q24" s="32"/>
    </row>
    <row r="25" spans="1:17" ht="15.75" thickBot="1">
      <c r="C25" s="1056" t="s">
        <v>103</v>
      </c>
      <c r="D25" s="1057"/>
      <c r="E25" s="1057"/>
      <c r="F25" s="1057"/>
      <c r="G25" s="1057"/>
      <c r="H25" s="127"/>
      <c r="I25" s="105">
        <v>0</v>
      </c>
      <c r="J25" s="32"/>
      <c r="K25" s="32"/>
      <c r="L25" s="32"/>
      <c r="M25" s="32"/>
      <c r="N25" s="32"/>
      <c r="O25" s="32"/>
      <c r="P25" s="32"/>
      <c r="Q25" s="32"/>
    </row>
    <row r="26" spans="1:17" ht="15" customHeight="1" thickBot="1">
      <c r="A26" s="57"/>
      <c r="B26" s="130"/>
      <c r="C26" s="125"/>
      <c r="D26" s="125"/>
      <c r="E26" s="125"/>
      <c r="F26" s="125"/>
      <c r="G26" s="125" t="s">
        <v>104</v>
      </c>
      <c r="H26" s="125"/>
      <c r="I26" s="70">
        <f>I25+I15+I23</f>
        <v>379.43869999999998</v>
      </c>
      <c r="J26" s="32"/>
      <c r="K26" s="32"/>
      <c r="L26" s="32"/>
      <c r="M26" s="32"/>
      <c r="N26" s="32"/>
      <c r="O26" s="32"/>
      <c r="P26" s="32"/>
      <c r="Q26" s="32"/>
    </row>
    <row r="27" spans="1:17" ht="15.75" thickBot="1">
      <c r="A27" s="99" t="s">
        <v>105</v>
      </c>
      <c r="B27" s="100"/>
      <c r="C27" s="135" t="s">
        <v>106</v>
      </c>
      <c r="D27" s="135" t="s">
        <v>79</v>
      </c>
      <c r="E27" s="135" t="s">
        <v>90</v>
      </c>
      <c r="F27" s="1054" t="s">
        <v>70</v>
      </c>
      <c r="G27" s="1054"/>
      <c r="H27" s="1054" t="s">
        <v>70</v>
      </c>
      <c r="I27" s="1055"/>
      <c r="J27" s="32"/>
      <c r="K27" s="32"/>
      <c r="L27" s="32"/>
      <c r="M27" s="32"/>
      <c r="N27" s="32"/>
      <c r="O27" s="32"/>
      <c r="P27" s="32"/>
      <c r="Q27" s="32"/>
    </row>
    <row r="28" spans="1:17" ht="28.5">
      <c r="A28" s="263" t="s">
        <v>1093</v>
      </c>
      <c r="B28" s="107" t="s">
        <v>1465</v>
      </c>
      <c r="C28" s="90">
        <v>5914655</v>
      </c>
      <c r="D28" s="110">
        <v>1.6999999999999999E-3</v>
      </c>
      <c r="E28" s="110" t="s">
        <v>57</v>
      </c>
      <c r="F28" s="131"/>
      <c r="G28" s="290">
        <v>31.25</v>
      </c>
      <c r="H28" s="131"/>
      <c r="I28" s="132">
        <f>G28*D28</f>
        <v>5.3124999999999999E-2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A29" s="64" t="s">
        <v>477</v>
      </c>
      <c r="B29" s="65" t="s">
        <v>479</v>
      </c>
      <c r="C29" s="90">
        <v>5914647</v>
      </c>
      <c r="D29" s="110">
        <v>0.82167000000000001</v>
      </c>
      <c r="E29" s="110" t="s">
        <v>57</v>
      </c>
      <c r="F29" s="131"/>
      <c r="G29" s="290">
        <v>1.63</v>
      </c>
      <c r="H29" s="131"/>
      <c r="I29" s="132">
        <f t="shared" ref="I29:I31" si="2">G29*D29</f>
        <v>1.3393221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471</v>
      </c>
      <c r="B30" s="65" t="s">
        <v>472</v>
      </c>
      <c r="C30" s="90">
        <v>5914647</v>
      </c>
      <c r="D30" s="110">
        <v>1.0322</v>
      </c>
      <c r="E30" s="110" t="s">
        <v>57</v>
      </c>
      <c r="F30" s="131"/>
      <c r="G30" s="290">
        <v>1.63</v>
      </c>
      <c r="H30" s="131"/>
      <c r="I30" s="132">
        <f t="shared" si="2"/>
        <v>1.6824859999999999</v>
      </c>
      <c r="J30" s="32"/>
      <c r="K30" s="32"/>
      <c r="L30" s="32"/>
      <c r="M30" s="32"/>
      <c r="N30" s="32"/>
      <c r="O30" s="32"/>
      <c r="P30" s="32"/>
      <c r="Q30" s="32"/>
    </row>
    <row r="31" spans="1:17" ht="15" thickBot="1">
      <c r="A31" s="66" t="s">
        <v>478</v>
      </c>
      <c r="B31" s="40" t="s">
        <v>1554</v>
      </c>
      <c r="C31" s="90">
        <v>5914655</v>
      </c>
      <c r="D31" s="110">
        <v>0.42584</v>
      </c>
      <c r="E31" s="110" t="s">
        <v>57</v>
      </c>
      <c r="F31" s="131"/>
      <c r="G31" s="290">
        <v>31.25</v>
      </c>
      <c r="H31" s="131"/>
      <c r="I31" s="132">
        <f t="shared" si="2"/>
        <v>13.307499999999999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71"/>
      <c r="B32" s="41"/>
      <c r="C32" s="1056" t="s">
        <v>107</v>
      </c>
      <c r="D32" s="1056"/>
      <c r="E32" s="1056"/>
      <c r="F32" s="1056"/>
      <c r="G32" s="1056"/>
      <c r="H32" s="126"/>
      <c r="I32" s="72">
        <f>SUM(I28:I31)</f>
        <v>16.382400000000001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 thickBot="1">
      <c r="A33" s="1031" t="s">
        <v>108</v>
      </c>
      <c r="B33" s="1032"/>
      <c r="C33" s="1035" t="s">
        <v>79</v>
      </c>
      <c r="D33" s="1035" t="s">
        <v>90</v>
      </c>
      <c r="E33" s="1059" t="s">
        <v>109</v>
      </c>
      <c r="F33" s="1059"/>
      <c r="G33" s="1059"/>
      <c r="H33" s="124"/>
      <c r="I33" s="1060" t="s">
        <v>70</v>
      </c>
      <c r="J33" s="32"/>
      <c r="K33" s="32"/>
      <c r="L33" s="32"/>
      <c r="M33" s="32"/>
      <c r="N33" s="32"/>
      <c r="O33" s="32"/>
      <c r="P33" s="32"/>
      <c r="Q33" s="32"/>
    </row>
    <row r="34" spans="1:17" ht="24" customHeight="1" thickBot="1">
      <c r="A34" s="1046"/>
      <c r="B34" s="1047"/>
      <c r="C34" s="1048"/>
      <c r="D34" s="1048"/>
      <c r="E34" s="133" t="s">
        <v>110</v>
      </c>
      <c r="F34" s="133" t="s">
        <v>111</v>
      </c>
      <c r="G34" s="133" t="s">
        <v>112</v>
      </c>
      <c r="H34" s="133"/>
      <c r="I34" s="1049"/>
      <c r="J34" s="32"/>
      <c r="K34" s="32"/>
      <c r="L34" s="32"/>
      <c r="M34" s="32"/>
      <c r="N34" s="32"/>
      <c r="O34" s="32"/>
      <c r="P34" s="32"/>
      <c r="Q34" s="32"/>
    </row>
    <row r="35" spans="1:17" ht="24" customHeight="1">
      <c r="A35" s="263" t="s">
        <v>1093</v>
      </c>
      <c r="B35" s="107" t="s">
        <v>1465</v>
      </c>
      <c r="C35" s="110">
        <v>8.7000000000000001E-4</v>
      </c>
      <c r="D35" s="90" t="s">
        <v>113</v>
      </c>
      <c r="E35" s="90"/>
      <c r="F35" s="90"/>
      <c r="G35" s="90"/>
      <c r="H35" s="90"/>
      <c r="I35" s="314">
        <f t="shared" ref="I35:I38" si="3">G35*C35</f>
        <v>0</v>
      </c>
      <c r="J35" s="32"/>
      <c r="K35" s="32"/>
      <c r="L35" s="32"/>
      <c r="M35" s="32"/>
      <c r="N35" s="32"/>
      <c r="O35" s="32"/>
      <c r="P35" s="32"/>
      <c r="Q35" s="32"/>
    </row>
    <row r="36" spans="1:17" ht="24" customHeight="1">
      <c r="A36" s="64" t="s">
        <v>477</v>
      </c>
      <c r="B36" s="65" t="s">
        <v>479</v>
      </c>
      <c r="C36" s="110">
        <v>0.94310000000000005</v>
      </c>
      <c r="D36" s="90" t="s">
        <v>113</v>
      </c>
      <c r="E36" s="90"/>
      <c r="F36" s="90"/>
      <c r="G36" s="90"/>
      <c r="H36" s="90"/>
      <c r="I36" s="314"/>
      <c r="J36" s="32"/>
      <c r="K36" s="32"/>
      <c r="L36" s="32"/>
      <c r="M36" s="32"/>
      <c r="N36" s="32"/>
      <c r="O36" s="32"/>
      <c r="P36" s="32"/>
      <c r="Q36" s="32"/>
    </row>
    <row r="37" spans="1:17" ht="24" customHeight="1">
      <c r="A37" s="64" t="s">
        <v>471</v>
      </c>
      <c r="B37" s="65" t="s">
        <v>472</v>
      </c>
      <c r="C37" s="110">
        <v>0.55130999999999997</v>
      </c>
      <c r="D37" s="90" t="s">
        <v>113</v>
      </c>
      <c r="E37" s="90"/>
      <c r="F37" s="90"/>
      <c r="G37" s="90"/>
      <c r="H37" s="90"/>
      <c r="I37" s="314">
        <f t="shared" si="3"/>
        <v>0</v>
      </c>
      <c r="J37" s="32"/>
      <c r="K37" s="32"/>
      <c r="L37" s="32"/>
      <c r="M37" s="32"/>
      <c r="N37" s="32"/>
      <c r="O37" s="32"/>
      <c r="P37" s="32"/>
      <c r="Q37" s="32"/>
    </row>
    <row r="38" spans="1:17" ht="15" thickBot="1">
      <c r="A38" s="66" t="s">
        <v>478</v>
      </c>
      <c r="B38" s="40" t="s">
        <v>1554</v>
      </c>
      <c r="C38" s="110">
        <v>0.29132999999999998</v>
      </c>
      <c r="D38" s="90" t="s">
        <v>113</v>
      </c>
      <c r="E38" s="90"/>
      <c r="F38" s="90"/>
      <c r="G38" s="90"/>
      <c r="H38" s="90"/>
      <c r="I38" s="314">
        <f t="shared" si="3"/>
        <v>0</v>
      </c>
      <c r="J38" s="32"/>
      <c r="K38" s="32"/>
      <c r="L38" s="32"/>
      <c r="M38" s="32"/>
      <c r="N38" s="32"/>
      <c r="O38" s="32"/>
      <c r="P38" s="32"/>
      <c r="Q38" s="32"/>
    </row>
    <row r="39" spans="1:17" s="24" customFormat="1" ht="15">
      <c r="A39" s="73"/>
      <c r="B39" s="74"/>
      <c r="C39" s="1042" t="s">
        <v>114</v>
      </c>
      <c r="D39" s="1042"/>
      <c r="E39" s="1042"/>
      <c r="F39" s="1042"/>
      <c r="G39" s="1042"/>
      <c r="H39" s="123"/>
      <c r="I39" s="75">
        <f>SUM(I35:I38)</f>
        <v>0</v>
      </c>
      <c r="J39" s="32"/>
      <c r="K39" s="32"/>
      <c r="L39" s="32"/>
      <c r="M39" s="32"/>
      <c r="N39" s="32"/>
      <c r="O39" s="32"/>
      <c r="P39" s="32"/>
      <c r="Q39" s="32"/>
    </row>
    <row r="40" spans="1:17" ht="15" customHeight="1">
      <c r="A40" s="73"/>
      <c r="B40" s="74"/>
      <c r="C40" s="123"/>
      <c r="D40" s="123"/>
      <c r="E40" s="1042" t="s">
        <v>115</v>
      </c>
      <c r="F40" s="1042"/>
      <c r="G40" s="1042"/>
      <c r="H40" s="74"/>
      <c r="I40" s="117">
        <f>I26+I32+I39</f>
        <v>395.82</v>
      </c>
      <c r="J40" s="32"/>
      <c r="K40" s="32"/>
      <c r="L40" s="32"/>
      <c r="M40" s="32"/>
      <c r="N40" s="32"/>
      <c r="O40" s="32"/>
      <c r="P40" s="32"/>
      <c r="Q40" s="32"/>
    </row>
    <row r="41" spans="1:17" ht="15" customHeight="1">
      <c r="A41" s="73"/>
      <c r="B41" s="74"/>
      <c r="C41" s="123"/>
      <c r="D41" s="123"/>
      <c r="E41" s="123"/>
      <c r="F41" s="123"/>
      <c r="G41" s="123" t="s">
        <v>151</v>
      </c>
      <c r="H41" s="74"/>
      <c r="I41" s="138"/>
      <c r="J41" s="32"/>
      <c r="K41" s="32"/>
      <c r="L41" s="32"/>
      <c r="M41" s="32"/>
      <c r="N41" s="32"/>
      <c r="O41" s="32"/>
      <c r="P41" s="32"/>
      <c r="Q41" s="32"/>
    </row>
    <row r="42" spans="1:17" ht="15" customHeight="1">
      <c r="A42" s="76"/>
      <c r="B42"/>
      <c r="C42"/>
      <c r="D42"/>
      <c r="E42"/>
      <c r="F42"/>
      <c r="G42" s="123" t="s">
        <v>140</v>
      </c>
      <c r="H42"/>
      <c r="I42" s="120">
        <f>I40</f>
        <v>395.82</v>
      </c>
      <c r="J42" s="32"/>
      <c r="K42" s="32"/>
      <c r="L42" s="32"/>
      <c r="M42" s="32"/>
      <c r="N42" s="32"/>
      <c r="O42" s="32"/>
      <c r="P42" s="32"/>
      <c r="Q42" s="32"/>
    </row>
    <row r="43" spans="1:17" ht="24" customHeight="1" thickBot="1">
      <c r="A43" s="118"/>
      <c r="B43" s="119"/>
      <c r="C43" s="81"/>
      <c r="D43" s="81"/>
      <c r="E43" s="81"/>
      <c r="F43" s="81"/>
      <c r="G43" s="81"/>
      <c r="H43" s="81"/>
      <c r="I43" s="82"/>
      <c r="J43" s="32"/>
      <c r="K43" s="32"/>
      <c r="L43" s="32"/>
      <c r="M43" s="32"/>
      <c r="N43" s="32"/>
      <c r="O43" s="32"/>
      <c r="P43" s="32"/>
      <c r="Q43" s="32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32"/>
      <c r="O44" s="32"/>
      <c r="P44" s="32"/>
      <c r="Q44" s="32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32"/>
      <c r="O45" s="32"/>
      <c r="P45" s="32"/>
      <c r="Q45" s="32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32"/>
      <c r="O46" s="32"/>
      <c r="P46" s="32"/>
      <c r="Q46" s="32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 ht="15" customHeigh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</row>
    <row r="49" spans="1:17" ht="15" customHeight="1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</row>
    <row r="50" spans="1:17" ht="15" customHeight="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</row>
    <row r="51" spans="1:17" ht="15" customHeight="1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</row>
    <row r="52" spans="1:17" ht="15" customHeigh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</row>
    <row r="53" spans="1:17">
      <c r="B53" s="28"/>
      <c r="C53" s="29"/>
      <c r="F53" s="30"/>
      <c r="G53" s="28"/>
    </row>
    <row r="60" spans="1:17">
      <c r="B60" s="28"/>
      <c r="C60" s="29"/>
      <c r="F60" s="30"/>
    </row>
    <row r="67" spans="2:6">
      <c r="B67" s="28"/>
      <c r="C67" s="29"/>
      <c r="F67" s="30"/>
    </row>
    <row r="74" spans="2:6">
      <c r="B74" s="28"/>
      <c r="F74" s="30"/>
    </row>
    <row r="81" spans="6:6">
      <c r="F81" s="30"/>
    </row>
  </sheetData>
  <mergeCells count="29">
    <mergeCell ref="C14:G14"/>
    <mergeCell ref="B4:G4"/>
    <mergeCell ref="H4:I4"/>
    <mergeCell ref="A5:B6"/>
    <mergeCell ref="C5:C6"/>
    <mergeCell ref="D5:E5"/>
    <mergeCell ref="F5:G5"/>
    <mergeCell ref="E11:F11"/>
    <mergeCell ref="G11:I11"/>
    <mergeCell ref="E12:F12"/>
    <mergeCell ref="C13:G13"/>
    <mergeCell ref="H13:I13"/>
    <mergeCell ref="C15:G15"/>
    <mergeCell ref="E18:F18"/>
    <mergeCell ref="G18:I18"/>
    <mergeCell ref="C23:G23"/>
    <mergeCell ref="E24:F24"/>
    <mergeCell ref="G24:I24"/>
    <mergeCell ref="A33:B34"/>
    <mergeCell ref="C33:C34"/>
    <mergeCell ref="D33:D34"/>
    <mergeCell ref="E33:G33"/>
    <mergeCell ref="I33:I34"/>
    <mergeCell ref="C39:G39"/>
    <mergeCell ref="E40:G40"/>
    <mergeCell ref="C25:G25"/>
    <mergeCell ref="F27:G27"/>
    <mergeCell ref="H27:I27"/>
    <mergeCell ref="C32:G3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FF44D-0142-42D3-9954-9CFD2E608B26}">
  <sheetPr codeName="Planilha18">
    <tabColor rgb="FF92D050"/>
    <pageSetUpPr fitToPage="1"/>
  </sheetPr>
  <dimension ref="A1:Q73"/>
  <sheetViews>
    <sheetView topLeftCell="A10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85546875" style="26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9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>
        <v>44652</v>
      </c>
      <c r="E3" s="48"/>
      <c r="G3" s="50" t="s">
        <v>76</v>
      </c>
      <c r="H3" s="51">
        <v>0.46704000000000001</v>
      </c>
      <c r="I3" s="52" t="s">
        <v>10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53">
        <v>1600989</v>
      </c>
      <c r="B4" s="1028" t="s">
        <v>143</v>
      </c>
      <c r="C4" s="1028"/>
      <c r="D4" s="1028"/>
      <c r="E4" s="1028"/>
      <c r="F4" s="1028"/>
      <c r="G4" s="1028"/>
      <c r="H4" s="1080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4.25">
      <c r="A7" s="101" t="s">
        <v>403</v>
      </c>
      <c r="B7" s="83" t="s">
        <v>406</v>
      </c>
      <c r="C7" s="88">
        <v>1</v>
      </c>
      <c r="D7" s="87">
        <v>1</v>
      </c>
      <c r="E7" s="87">
        <v>0</v>
      </c>
      <c r="F7" s="134">
        <v>40.497900000000001</v>
      </c>
      <c r="G7" s="136">
        <v>8.3561999999999994</v>
      </c>
      <c r="H7" s="131"/>
      <c r="I7" s="170">
        <f>F7</f>
        <v>40.497900000000001</v>
      </c>
      <c r="J7" s="32"/>
      <c r="K7" s="32"/>
      <c r="L7" s="32"/>
      <c r="M7" s="32"/>
      <c r="N7" s="32"/>
      <c r="O7" s="32"/>
      <c r="P7" s="32"/>
      <c r="Q7" s="32"/>
    </row>
    <row r="8" spans="1:17" ht="28.5">
      <c r="A8" s="101" t="s">
        <v>404</v>
      </c>
      <c r="B8" s="83" t="s">
        <v>407</v>
      </c>
      <c r="C8" s="88">
        <v>1</v>
      </c>
      <c r="D8" s="87">
        <v>1</v>
      </c>
      <c r="E8" s="87">
        <v>0</v>
      </c>
      <c r="F8" s="134">
        <v>24.574100000000001</v>
      </c>
      <c r="G8" s="136">
        <v>23.107800000000001</v>
      </c>
      <c r="H8" s="131"/>
      <c r="I8" s="170">
        <f t="shared" ref="I8" si="0">F8</f>
        <v>24.574100000000001</v>
      </c>
      <c r="J8" s="32"/>
      <c r="K8" s="32"/>
      <c r="L8" s="32"/>
      <c r="M8" s="32"/>
      <c r="N8" s="32"/>
      <c r="O8" s="32"/>
      <c r="P8" s="32"/>
      <c r="Q8" s="32"/>
    </row>
    <row r="9" spans="1:17" ht="28.5">
      <c r="A9" s="101" t="s">
        <v>405</v>
      </c>
      <c r="B9" s="83" t="s">
        <v>408</v>
      </c>
      <c r="C9" s="88">
        <v>0.59458</v>
      </c>
      <c r="D9" s="87">
        <v>1</v>
      </c>
      <c r="E9" s="87">
        <v>0</v>
      </c>
      <c r="F9" s="134">
        <v>0.68989999999999996</v>
      </c>
      <c r="G9" s="136">
        <v>0.46899999999999997</v>
      </c>
      <c r="H9" s="131"/>
      <c r="I9" s="170">
        <f>F9*C9</f>
        <v>0.41020000000000001</v>
      </c>
      <c r="J9" s="32"/>
      <c r="K9" s="32"/>
      <c r="L9" s="32"/>
      <c r="M9" s="32"/>
      <c r="N9" s="32"/>
      <c r="O9" s="32"/>
      <c r="P9" s="32"/>
      <c r="Q9" s="32"/>
    </row>
    <row r="10" spans="1:17" ht="15.75" thickBot="1">
      <c r="A10" s="64"/>
      <c r="B10" s="65"/>
      <c r="C10" s="84"/>
      <c r="D10" s="65"/>
      <c r="E10" s="87"/>
      <c r="F10" s="65"/>
      <c r="G10" s="123" t="s">
        <v>88</v>
      </c>
      <c r="H10" s="131"/>
      <c r="I10" s="75">
        <f>SUM(I7:I9)</f>
        <v>65.482200000000006</v>
      </c>
      <c r="J10" s="32"/>
      <c r="K10" s="32"/>
      <c r="L10" s="32"/>
      <c r="M10" s="32"/>
      <c r="N10" s="32"/>
      <c r="O10" s="32"/>
      <c r="P10" s="32"/>
      <c r="Q10" s="32"/>
    </row>
    <row r="11" spans="1:17" ht="15.75" thickBot="1">
      <c r="A11" s="57" t="s">
        <v>89</v>
      </c>
      <c r="B11" s="130"/>
      <c r="C11" s="129" t="s">
        <v>79</v>
      </c>
      <c r="D11" s="129" t="s">
        <v>90</v>
      </c>
      <c r="E11" s="1037" t="s">
        <v>81</v>
      </c>
      <c r="F11" s="1038"/>
      <c r="G11" s="1039" t="s">
        <v>91</v>
      </c>
      <c r="H11" s="1039"/>
      <c r="I11" s="1040"/>
      <c r="J11" s="32"/>
      <c r="K11" s="32"/>
      <c r="L11" s="32"/>
      <c r="M11" s="32"/>
      <c r="N11" s="32"/>
      <c r="O11" s="32"/>
      <c r="P11" s="32"/>
      <c r="Q11" s="32"/>
    </row>
    <row r="12" spans="1:17" ht="12.75" customHeight="1">
      <c r="A12" s="92" t="s">
        <v>127</v>
      </c>
      <c r="B12" s="93" t="s">
        <v>128</v>
      </c>
      <c r="C12" s="94">
        <v>0.59458</v>
      </c>
      <c r="D12" s="95" t="s">
        <v>92</v>
      </c>
      <c r="E12" s="1041">
        <v>18.146100000000001</v>
      </c>
      <c r="F12" s="1041"/>
      <c r="G12" s="96"/>
      <c r="H12" s="96"/>
      <c r="I12" s="97">
        <f>E12*C12</f>
        <v>10.789300000000001</v>
      </c>
      <c r="J12" s="32"/>
      <c r="K12" s="32"/>
      <c r="L12" s="32"/>
      <c r="M12" s="32"/>
      <c r="N12" s="32"/>
      <c r="O12" s="32"/>
      <c r="P12" s="32"/>
      <c r="Q12" s="32"/>
    </row>
    <row r="13" spans="1:17" ht="15" customHeight="1">
      <c r="A13" s="64"/>
      <c r="B13" s="65"/>
      <c r="C13" s="1042" t="s">
        <v>93</v>
      </c>
      <c r="D13" s="1043"/>
      <c r="E13" s="1043"/>
      <c r="F13" s="1043"/>
      <c r="G13" s="1043"/>
      <c r="H13" s="1044">
        <f>I12</f>
        <v>10.789300000000001</v>
      </c>
      <c r="I13" s="1045"/>
      <c r="J13" s="32"/>
      <c r="K13" s="32"/>
      <c r="L13" s="32"/>
      <c r="M13" s="32"/>
      <c r="N13" s="32"/>
      <c r="O13" s="32"/>
      <c r="P13" s="32"/>
      <c r="Q13" s="32"/>
    </row>
    <row r="14" spans="1:17" ht="24" customHeight="1" thickBot="1">
      <c r="A14" s="66"/>
      <c r="B14" s="40"/>
      <c r="C14" s="1056" t="s">
        <v>95</v>
      </c>
      <c r="D14" s="1057"/>
      <c r="E14" s="1057"/>
      <c r="F14" s="1057"/>
      <c r="G14" s="1057"/>
      <c r="H14" s="127"/>
      <c r="I14" s="139">
        <f>H13+I10</f>
        <v>76.271500000000003</v>
      </c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64"/>
      <c r="B15" s="65"/>
      <c r="C15" s="1042" t="s">
        <v>96</v>
      </c>
      <c r="D15" s="1043"/>
      <c r="E15" s="1043"/>
      <c r="F15" s="1043"/>
      <c r="G15" s="1043"/>
      <c r="H15" s="131"/>
      <c r="I15" s="265">
        <f>I14/H3</f>
        <v>163.3083</v>
      </c>
      <c r="J15" s="32"/>
      <c r="K15" s="32"/>
      <c r="L15" s="32"/>
      <c r="M15" s="32"/>
      <c r="N15" s="32"/>
      <c r="O15" s="32"/>
      <c r="P15" s="32"/>
      <c r="Q15" s="32"/>
    </row>
    <row r="16" spans="1:17" ht="15" customHeight="1">
      <c r="A16" s="64"/>
      <c r="B16" s="65"/>
      <c r="C16" s="131"/>
      <c r="D16" s="131"/>
      <c r="E16" s="131"/>
      <c r="F16" s="131"/>
      <c r="G16" s="123" t="s">
        <v>97</v>
      </c>
      <c r="H16" s="131"/>
      <c r="I16" s="67"/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4"/>
      <c r="B17" s="65"/>
      <c r="C17" s="131"/>
      <c r="D17" s="131"/>
      <c r="E17" s="131"/>
      <c r="F17" s="131"/>
      <c r="G17" s="123" t="s">
        <v>98</v>
      </c>
      <c r="H17" s="131"/>
      <c r="I17" s="132" t="s">
        <v>94</v>
      </c>
      <c r="J17" s="32"/>
      <c r="K17" s="32"/>
      <c r="L17" s="32"/>
      <c r="M17" s="32"/>
      <c r="N17" s="32"/>
      <c r="O17" s="32"/>
      <c r="P17" s="32"/>
      <c r="Q17" s="32"/>
    </row>
    <row r="18" spans="1:17" ht="24" customHeight="1">
      <c r="A18" s="99" t="s">
        <v>99</v>
      </c>
      <c r="B18" s="100"/>
      <c r="C18" s="135" t="s">
        <v>79</v>
      </c>
      <c r="D18" s="135" t="s">
        <v>90</v>
      </c>
      <c r="E18" s="1054" t="s">
        <v>100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24" customHeight="1">
      <c r="A19" s="101" t="s">
        <v>409</v>
      </c>
      <c r="B19" s="83" t="s">
        <v>411</v>
      </c>
      <c r="C19" s="88">
        <v>1</v>
      </c>
      <c r="D19" s="87" t="s">
        <v>10</v>
      </c>
      <c r="E19" s="87"/>
      <c r="F19" s="134">
        <v>0</v>
      </c>
      <c r="G19" s="136"/>
      <c r="H19" s="131"/>
      <c r="I19" s="170">
        <v>0</v>
      </c>
      <c r="J19" s="32"/>
      <c r="K19" s="32"/>
      <c r="L19" s="32"/>
      <c r="M19" s="32"/>
      <c r="N19" s="32"/>
      <c r="O19" s="32"/>
      <c r="P19" s="32"/>
      <c r="Q19" s="32"/>
    </row>
    <row r="20" spans="1:17" ht="24" customHeight="1">
      <c r="A20" s="101" t="s">
        <v>410</v>
      </c>
      <c r="B20" s="83" t="s">
        <v>412</v>
      </c>
      <c r="C20" s="88">
        <v>0.3</v>
      </c>
      <c r="D20" s="87" t="s">
        <v>299</v>
      </c>
      <c r="E20" s="87"/>
      <c r="F20" s="134">
        <v>304.2955</v>
      </c>
      <c r="G20" s="136"/>
      <c r="H20" s="131"/>
      <c r="I20" s="170">
        <v>91.288700000000006</v>
      </c>
      <c r="J20" s="32"/>
      <c r="K20" s="32"/>
      <c r="L20" s="32"/>
      <c r="M20" s="32"/>
      <c r="N20" s="32"/>
      <c r="O20" s="32"/>
      <c r="P20" s="32"/>
      <c r="Q20" s="32"/>
    </row>
    <row r="21" spans="1:17" ht="15" customHeight="1" thickBot="1">
      <c r="A21" s="66"/>
      <c r="B21" s="40"/>
      <c r="C21" s="1056" t="s">
        <v>101</v>
      </c>
      <c r="D21" s="1057"/>
      <c r="E21" s="1057"/>
      <c r="F21" s="1057"/>
      <c r="G21" s="1057"/>
      <c r="H21" s="40"/>
      <c r="I21" s="69">
        <f>I20</f>
        <v>91.288700000000006</v>
      </c>
      <c r="J21" s="32"/>
      <c r="K21" s="32"/>
      <c r="L21" s="32"/>
      <c r="M21" s="32"/>
      <c r="N21" s="32"/>
      <c r="O21" s="32"/>
      <c r="P21" s="32"/>
      <c r="Q21" s="32"/>
    </row>
    <row r="22" spans="1:17" ht="15" customHeight="1">
      <c r="A22" s="73" t="s">
        <v>102</v>
      </c>
      <c r="B22" s="74"/>
      <c r="C22" s="268" t="s">
        <v>79</v>
      </c>
      <c r="D22" s="268" t="s">
        <v>90</v>
      </c>
      <c r="E22" s="1042" t="s">
        <v>70</v>
      </c>
      <c r="F22" s="1042"/>
      <c r="G22" s="1042" t="s">
        <v>70</v>
      </c>
      <c r="H22" s="1042"/>
      <c r="I22" s="1058"/>
      <c r="J22" s="32"/>
      <c r="K22" s="32"/>
      <c r="L22" s="32"/>
      <c r="M22" s="32"/>
      <c r="N22" s="32"/>
      <c r="O22" s="32"/>
      <c r="P22" s="32"/>
      <c r="Q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v>0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I21+I15</f>
        <v>254.59700000000001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 thickBo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  <c r="P25" s="32"/>
      <c r="Q25" s="32"/>
    </row>
    <row r="26" spans="1:17" ht="28.5">
      <c r="A26" s="92" t="s">
        <v>409</v>
      </c>
      <c r="B26" s="93" t="s">
        <v>413</v>
      </c>
      <c r="C26" s="688">
        <v>5915433</v>
      </c>
      <c r="D26" s="95">
        <v>2.4</v>
      </c>
      <c r="E26" s="1041" t="s">
        <v>57</v>
      </c>
      <c r="F26" s="1041"/>
      <c r="G26" s="96">
        <v>32.07</v>
      </c>
      <c r="H26" s="96"/>
      <c r="I26" s="97">
        <f>G26*D26</f>
        <v>76.968000000000004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71"/>
      <c r="B27" s="41"/>
      <c r="C27" s="1056" t="s">
        <v>107</v>
      </c>
      <c r="D27" s="1056"/>
      <c r="E27" s="1056"/>
      <c r="F27" s="1056"/>
      <c r="G27" s="1056"/>
      <c r="H27" s="126"/>
      <c r="I27" s="72">
        <f>I26</f>
        <v>76.968000000000004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 thickBot="1">
      <c r="A28" s="1031" t="s">
        <v>108</v>
      </c>
      <c r="B28" s="1032"/>
      <c r="C28" s="1035" t="s">
        <v>79</v>
      </c>
      <c r="D28" s="1035" t="s">
        <v>90</v>
      </c>
      <c r="E28" s="1059" t="s">
        <v>109</v>
      </c>
      <c r="F28" s="1059"/>
      <c r="G28" s="1059"/>
      <c r="H28" s="124"/>
      <c r="I28" s="1060" t="s">
        <v>70</v>
      </c>
      <c r="J28" s="32"/>
      <c r="K28" s="32"/>
      <c r="L28" s="32"/>
      <c r="M28" s="32"/>
      <c r="N28" s="32"/>
      <c r="O28" s="32"/>
      <c r="P28" s="32"/>
      <c r="Q28" s="32"/>
    </row>
    <row r="29" spans="1:17" ht="24" customHeight="1">
      <c r="A29" s="1046"/>
      <c r="B29" s="1047"/>
      <c r="C29" s="1048"/>
      <c r="D29" s="1048"/>
      <c r="E29" s="133" t="s">
        <v>110</v>
      </c>
      <c r="F29" s="133" t="s">
        <v>111</v>
      </c>
      <c r="G29" s="133" t="s">
        <v>112</v>
      </c>
      <c r="H29" s="133"/>
      <c r="I29" s="1049"/>
      <c r="J29" s="32"/>
      <c r="K29" s="32"/>
      <c r="L29" s="32"/>
      <c r="M29" s="32"/>
      <c r="N29" s="32"/>
      <c r="O29" s="32"/>
      <c r="P29" s="32"/>
      <c r="Q29" s="32"/>
    </row>
    <row r="30" spans="1:17" ht="28.5">
      <c r="A30" s="73" t="s">
        <v>409</v>
      </c>
      <c r="B30" s="115" t="s">
        <v>413</v>
      </c>
      <c r="C30" s="88">
        <v>2.4</v>
      </c>
      <c r="D30" s="90" t="s">
        <v>113</v>
      </c>
      <c r="E30" s="133">
        <v>2.9</v>
      </c>
      <c r="F30" s="133"/>
      <c r="G30" s="133">
        <v>12.07</v>
      </c>
      <c r="H30" s="133"/>
      <c r="I30" s="316">
        <f>(G30+E30)*C30</f>
        <v>35.927999999999997</v>
      </c>
      <c r="J30" s="32"/>
      <c r="K30" s="32"/>
      <c r="L30" s="32"/>
      <c r="M30" s="32"/>
      <c r="N30" s="32"/>
      <c r="O30" s="32"/>
      <c r="P30" s="32"/>
      <c r="Q30" s="32"/>
    </row>
    <row r="31" spans="1:17" s="24" customFormat="1" ht="24" customHeight="1">
      <c r="A31" s="73"/>
      <c r="B31" s="74"/>
      <c r="C31" s="1042" t="s">
        <v>114</v>
      </c>
      <c r="D31" s="1042"/>
      <c r="E31" s="1042"/>
      <c r="F31" s="1042"/>
      <c r="G31" s="1042"/>
      <c r="H31" s="123"/>
      <c r="I31" s="112">
        <f>I30</f>
        <v>35.927999999999997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042" t="s">
        <v>115</v>
      </c>
      <c r="F32" s="1042"/>
      <c r="G32" s="1042"/>
      <c r="H32" s="74"/>
      <c r="I32" s="117">
        <f>I24+I31+I27</f>
        <v>367.49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3"/>
      <c r="B33" s="74"/>
      <c r="C33" s="123"/>
      <c r="D33" s="123"/>
      <c r="E33" s="123"/>
      <c r="F33" s="123"/>
      <c r="G33" s="123" t="s">
        <v>151</v>
      </c>
      <c r="H33" s="74"/>
      <c r="I33" s="138">
        <v>0.21079999999999999</v>
      </c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A34" s="76"/>
      <c r="B34"/>
      <c r="C34"/>
      <c r="D34"/>
      <c r="E34"/>
      <c r="F34"/>
      <c r="G34" s="123" t="s">
        <v>140</v>
      </c>
      <c r="H34"/>
      <c r="I34" s="120">
        <f>(I32*1.2108)</f>
        <v>444.96</v>
      </c>
      <c r="J34" s="32"/>
      <c r="K34" s="32"/>
      <c r="L34" s="32"/>
      <c r="M34" s="32"/>
      <c r="N34" s="32"/>
      <c r="O34" s="32"/>
      <c r="P34" s="32"/>
      <c r="Q34" s="32"/>
    </row>
    <row r="35" spans="1:17" ht="24" customHeight="1" thickBot="1">
      <c r="A35" s="118"/>
      <c r="B35" s="119"/>
      <c r="C35" s="81"/>
      <c r="D35" s="81"/>
      <c r="E35" s="81"/>
      <c r="F35" s="81"/>
      <c r="G35" s="81"/>
      <c r="H35" s="81"/>
      <c r="I35" s="82"/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32"/>
      <c r="O36" s="32"/>
      <c r="P36" s="32"/>
      <c r="Q36" s="32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32"/>
      <c r="O37" s="32"/>
      <c r="P37" s="32"/>
      <c r="Q37" s="32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>
      <c r="B45" s="28"/>
      <c r="C45" s="29"/>
      <c r="F45" s="30"/>
      <c r="G45" s="28"/>
    </row>
    <row r="52" spans="2:6">
      <c r="B52" s="28"/>
      <c r="C52" s="29"/>
      <c r="F52" s="30"/>
    </row>
    <row r="59" spans="2:6">
      <c r="B59" s="28"/>
      <c r="C59" s="29"/>
      <c r="F59" s="30"/>
    </row>
    <row r="66" spans="2:6">
      <c r="B66" s="28"/>
      <c r="F66" s="30"/>
    </row>
    <row r="73" spans="2:6">
      <c r="F73" s="30"/>
    </row>
  </sheetData>
  <mergeCells count="30">
    <mergeCell ref="C31:G31"/>
    <mergeCell ref="E32:G32"/>
    <mergeCell ref="C23:G23"/>
    <mergeCell ref="F25:G25"/>
    <mergeCell ref="H25:I25"/>
    <mergeCell ref="C27:G27"/>
    <mergeCell ref="E26:F26"/>
    <mergeCell ref="A28:B29"/>
    <mergeCell ref="C28:C29"/>
    <mergeCell ref="D28:D29"/>
    <mergeCell ref="E28:G28"/>
    <mergeCell ref="I28:I29"/>
    <mergeCell ref="C15:G15"/>
    <mergeCell ref="E18:F18"/>
    <mergeCell ref="G18:I18"/>
    <mergeCell ref="C21:G21"/>
    <mergeCell ref="E22:F22"/>
    <mergeCell ref="G22:I22"/>
    <mergeCell ref="C14:G14"/>
    <mergeCell ref="B4:G4"/>
    <mergeCell ref="H4:I4"/>
    <mergeCell ref="A5:B6"/>
    <mergeCell ref="C5:C6"/>
    <mergeCell ref="D5:E5"/>
    <mergeCell ref="F5:G5"/>
    <mergeCell ref="E11:F11"/>
    <mergeCell ref="G11:I11"/>
    <mergeCell ref="E12:F12"/>
    <mergeCell ref="C13:G13"/>
    <mergeCell ref="H13:I1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A9581-6E72-4A88-935A-DA0998A42620}">
  <sheetPr codeName="Planilha120">
    <tabColor rgb="FF92D050"/>
    <pageSetUpPr fitToPage="1"/>
  </sheetPr>
  <dimension ref="A1:L87"/>
  <sheetViews>
    <sheetView workbookViewId="0"/>
  </sheetViews>
  <sheetFormatPr defaultRowHeight="15"/>
  <cols>
    <col min="2" max="2" width="11.7109375" bestFit="1" customWidth="1"/>
    <col min="11" max="11" width="9" bestFit="1" customWidth="1"/>
    <col min="12" max="12" width="13" customWidth="1"/>
    <col min="268" max="268" width="13" customWidth="1"/>
    <col min="524" max="524" width="13" customWidth="1"/>
    <col min="780" max="780" width="13" customWidth="1"/>
    <col min="1036" max="1036" width="13" customWidth="1"/>
    <col min="1292" max="1292" width="13" customWidth="1"/>
    <col min="1548" max="1548" width="13" customWidth="1"/>
    <col min="1804" max="1804" width="13" customWidth="1"/>
    <col min="2060" max="2060" width="13" customWidth="1"/>
    <col min="2316" max="2316" width="13" customWidth="1"/>
    <col min="2572" max="2572" width="13" customWidth="1"/>
    <col min="2828" max="2828" width="13" customWidth="1"/>
    <col min="3084" max="3084" width="13" customWidth="1"/>
    <col min="3340" max="3340" width="13" customWidth="1"/>
    <col min="3596" max="3596" width="13" customWidth="1"/>
    <col min="3852" max="3852" width="13" customWidth="1"/>
    <col min="4108" max="4108" width="13" customWidth="1"/>
    <col min="4364" max="4364" width="13" customWidth="1"/>
    <col min="4620" max="4620" width="13" customWidth="1"/>
    <col min="4876" max="4876" width="13" customWidth="1"/>
    <col min="5132" max="5132" width="13" customWidth="1"/>
    <col min="5388" max="5388" width="13" customWidth="1"/>
    <col min="5644" max="5644" width="13" customWidth="1"/>
    <col min="5900" max="5900" width="13" customWidth="1"/>
    <col min="6156" max="6156" width="13" customWidth="1"/>
    <col min="6412" max="6412" width="13" customWidth="1"/>
    <col min="6668" max="6668" width="13" customWidth="1"/>
    <col min="6924" max="6924" width="13" customWidth="1"/>
    <col min="7180" max="7180" width="13" customWidth="1"/>
    <col min="7436" max="7436" width="13" customWidth="1"/>
    <col min="7692" max="7692" width="13" customWidth="1"/>
    <col min="7948" max="7948" width="13" customWidth="1"/>
    <col min="8204" max="8204" width="13" customWidth="1"/>
    <col min="8460" max="8460" width="13" customWidth="1"/>
    <col min="8716" max="8716" width="13" customWidth="1"/>
    <col min="8972" max="8972" width="13" customWidth="1"/>
    <col min="9228" max="9228" width="13" customWidth="1"/>
    <col min="9484" max="9484" width="13" customWidth="1"/>
    <col min="9740" max="9740" width="13" customWidth="1"/>
    <col min="9996" max="9996" width="13" customWidth="1"/>
    <col min="10252" max="10252" width="13" customWidth="1"/>
    <col min="10508" max="10508" width="13" customWidth="1"/>
    <col min="10764" max="10764" width="13" customWidth="1"/>
    <col min="11020" max="11020" width="13" customWidth="1"/>
    <col min="11276" max="11276" width="13" customWidth="1"/>
    <col min="11532" max="11532" width="13" customWidth="1"/>
    <col min="11788" max="11788" width="13" customWidth="1"/>
    <col min="12044" max="12044" width="13" customWidth="1"/>
    <col min="12300" max="12300" width="13" customWidth="1"/>
    <col min="12556" max="12556" width="13" customWidth="1"/>
    <col min="12812" max="12812" width="13" customWidth="1"/>
    <col min="13068" max="13068" width="13" customWidth="1"/>
    <col min="13324" max="13324" width="13" customWidth="1"/>
    <col min="13580" max="13580" width="13" customWidth="1"/>
    <col min="13836" max="13836" width="13" customWidth="1"/>
    <col min="14092" max="14092" width="13" customWidth="1"/>
    <col min="14348" max="14348" width="13" customWidth="1"/>
    <col min="14604" max="14604" width="13" customWidth="1"/>
    <col min="14860" max="14860" width="13" customWidth="1"/>
    <col min="15116" max="15116" width="13" customWidth="1"/>
    <col min="15372" max="15372" width="13" customWidth="1"/>
    <col min="15628" max="15628" width="13" customWidth="1"/>
    <col min="15884" max="15884" width="13" customWidth="1"/>
    <col min="16140" max="16140" width="13" customWidth="1"/>
  </cols>
  <sheetData>
    <row r="1" spans="1:12">
      <c r="A1" s="1479" t="s">
        <v>215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80" t="s">
        <v>216</v>
      </c>
      <c r="L1" s="1480"/>
    </row>
    <row r="2" spans="1:12">
      <c r="A2" s="1479"/>
      <c r="B2" s="1479"/>
      <c r="C2" s="1479"/>
      <c r="D2" s="1479"/>
      <c r="E2" s="1479"/>
      <c r="F2" s="1479"/>
      <c r="G2" s="1479"/>
      <c r="H2" s="1479"/>
      <c r="I2" s="1479"/>
      <c r="J2" s="1479"/>
      <c r="K2" s="1480"/>
      <c r="L2" s="1480"/>
    </row>
    <row r="3" spans="1:12">
      <c r="A3" s="1479"/>
      <c r="B3" s="1479"/>
      <c r="C3" s="1479"/>
      <c r="D3" s="1479"/>
      <c r="E3" s="1479"/>
      <c r="F3" s="1479"/>
      <c r="G3" s="1479"/>
      <c r="H3" s="1479"/>
      <c r="I3" s="1479"/>
      <c r="J3" s="1479"/>
      <c r="K3" s="1481">
        <v>44774</v>
      </c>
      <c r="L3" s="1481"/>
    </row>
    <row r="4" spans="1:12">
      <c r="A4" s="1479"/>
      <c r="B4" s="1479"/>
      <c r="C4" s="1479"/>
      <c r="D4" s="1479"/>
      <c r="E4" s="1479"/>
      <c r="F4" s="1479"/>
      <c r="G4" s="1479"/>
      <c r="H4" s="1479"/>
      <c r="I4" s="1479"/>
      <c r="J4" s="1479"/>
      <c r="K4" s="1481"/>
      <c r="L4" s="1481"/>
    </row>
    <row r="5" spans="1:12">
      <c r="A5" s="1161" t="s">
        <v>217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</row>
    <row r="6" spans="1:12" ht="15.75" customHeight="1">
      <c r="A6" s="1172" t="s">
        <v>142</v>
      </c>
      <c r="B6" s="1172"/>
      <c r="C6" s="1173" t="s">
        <v>370</v>
      </c>
      <c r="D6" s="1173"/>
      <c r="E6" s="1173"/>
      <c r="F6" s="1173"/>
      <c r="G6" s="1173"/>
      <c r="H6" s="1173"/>
      <c r="I6" s="1173"/>
      <c r="J6" s="1173"/>
      <c r="K6" s="1173"/>
      <c r="L6" s="1173"/>
    </row>
    <row r="7" spans="1:12" ht="15.75">
      <c r="A7" s="1172" t="s">
        <v>219</v>
      </c>
      <c r="B7" s="1172"/>
      <c r="C7" s="1174" t="s">
        <v>90</v>
      </c>
      <c r="D7" s="1174"/>
      <c r="E7" s="1174"/>
      <c r="F7" s="1174"/>
      <c r="G7" s="1174"/>
      <c r="H7" s="1174"/>
      <c r="I7" s="1174"/>
      <c r="J7" s="1174"/>
      <c r="K7" s="1174"/>
      <c r="L7" s="1174"/>
    </row>
    <row r="8" spans="1:12">
      <c r="A8" s="1175" t="s">
        <v>371</v>
      </c>
      <c r="B8" s="1175"/>
      <c r="C8" s="1175"/>
      <c r="D8" s="1175"/>
      <c r="E8" s="1175"/>
      <c r="F8" s="1175"/>
      <c r="G8" s="1175"/>
      <c r="H8" s="1175"/>
      <c r="I8" s="1175"/>
      <c r="J8" s="1175"/>
      <c r="K8" s="1175"/>
      <c r="L8" s="1175"/>
    </row>
    <row r="9" spans="1:12" ht="15.75">
      <c r="A9" s="1176" t="s">
        <v>220</v>
      </c>
      <c r="B9" s="1176"/>
      <c r="C9" s="1176"/>
      <c r="D9" s="1176"/>
      <c r="E9" s="1176"/>
      <c r="F9" s="1176"/>
      <c r="G9" s="1176"/>
      <c r="H9" s="1176"/>
      <c r="I9" s="1176"/>
      <c r="J9" s="1176"/>
      <c r="K9" s="1176"/>
      <c r="L9" s="1176"/>
    </row>
    <row r="10" spans="1:12">
      <c r="A10" s="176" t="s">
        <v>221</v>
      </c>
      <c r="B10" s="177" t="s">
        <v>222</v>
      </c>
      <c r="C10" s="177" t="s">
        <v>0</v>
      </c>
      <c r="D10" s="1177" t="s">
        <v>223</v>
      </c>
      <c r="E10" s="1177"/>
      <c r="F10" s="1177"/>
      <c r="G10" s="1177"/>
      <c r="H10" s="1177"/>
      <c r="I10" s="178" t="s">
        <v>90</v>
      </c>
      <c r="J10" s="178" t="s">
        <v>2</v>
      </c>
      <c r="K10" s="178" t="s">
        <v>224</v>
      </c>
      <c r="L10" s="178" t="s">
        <v>4</v>
      </c>
    </row>
    <row r="11" spans="1:12" ht="48.75" customHeight="1">
      <c r="A11" s="176">
        <v>94964</v>
      </c>
      <c r="B11" s="179" t="s">
        <v>373</v>
      </c>
      <c r="C11" s="177">
        <v>1</v>
      </c>
      <c r="D11" s="1178" t="s">
        <v>372</v>
      </c>
      <c r="E11" s="1178"/>
      <c r="F11" s="1178"/>
      <c r="G11" s="1178"/>
      <c r="H11" s="1178"/>
      <c r="I11" s="296" t="s">
        <v>10</v>
      </c>
      <c r="J11" s="218">
        <v>0.38</v>
      </c>
      <c r="K11" s="178">
        <v>454.45</v>
      </c>
      <c r="L11" s="181">
        <f>K11*J11</f>
        <v>172.69</v>
      </c>
    </row>
    <row r="12" spans="1:12" ht="29.25" customHeight="1">
      <c r="A12" s="179">
        <v>92269</v>
      </c>
      <c r="B12" s="179" t="s">
        <v>373</v>
      </c>
      <c r="C12" s="177">
        <v>2</v>
      </c>
      <c r="D12" s="1179" t="s">
        <v>374</v>
      </c>
      <c r="E12" s="1180"/>
      <c r="F12" s="1180"/>
      <c r="G12" s="1180"/>
      <c r="H12" s="1180"/>
      <c r="I12" s="180" t="s">
        <v>8</v>
      </c>
      <c r="J12" s="216">
        <v>3.54</v>
      </c>
      <c r="K12" s="216">
        <v>266.01</v>
      </c>
      <c r="L12" s="181">
        <f>K12*J12</f>
        <v>941.68</v>
      </c>
    </row>
    <row r="13" spans="1:12" ht="48.75" customHeight="1">
      <c r="A13" s="179">
        <v>7155</v>
      </c>
      <c r="B13" s="179" t="s">
        <v>373</v>
      </c>
      <c r="C13" s="177">
        <v>3</v>
      </c>
      <c r="D13" s="1179" t="s">
        <v>375</v>
      </c>
      <c r="E13" s="1180"/>
      <c r="F13" s="1180"/>
      <c r="G13" s="1180"/>
      <c r="H13" s="1180"/>
      <c r="I13" s="296" t="s">
        <v>8</v>
      </c>
      <c r="J13" s="216">
        <v>2.37</v>
      </c>
      <c r="K13" s="216">
        <v>36.53</v>
      </c>
      <c r="L13" s="181">
        <f>ROUND(K13*J13,2)</f>
        <v>86.58</v>
      </c>
    </row>
    <row r="14" spans="1:12" ht="30" customHeight="1">
      <c r="A14" s="179">
        <v>11964</v>
      </c>
      <c r="B14" s="179" t="s">
        <v>373</v>
      </c>
      <c r="C14" s="177">
        <v>4</v>
      </c>
      <c r="D14" s="1179" t="s">
        <v>376</v>
      </c>
      <c r="E14" s="1180"/>
      <c r="F14" s="1180"/>
      <c r="G14" s="1180"/>
      <c r="H14" s="1180"/>
      <c r="I14" s="296" t="s">
        <v>145</v>
      </c>
      <c r="J14" s="216">
        <v>204</v>
      </c>
      <c r="K14" s="216">
        <v>2.42</v>
      </c>
      <c r="L14" s="181">
        <f>ROUND(K14*J14,2)</f>
        <v>493.68</v>
      </c>
    </row>
    <row r="15" spans="1:12">
      <c r="A15" s="179">
        <v>40905</v>
      </c>
      <c r="B15" s="179" t="s">
        <v>373</v>
      </c>
      <c r="C15" s="177">
        <v>5</v>
      </c>
      <c r="D15" s="1171" t="s">
        <v>377</v>
      </c>
      <c r="E15" s="1171"/>
      <c r="F15" s="1171"/>
      <c r="G15" s="1171"/>
      <c r="H15" s="1171"/>
      <c r="I15" s="296" t="s">
        <v>8</v>
      </c>
      <c r="J15" s="216">
        <v>6.2</v>
      </c>
      <c r="K15" s="3">
        <v>21.15</v>
      </c>
      <c r="L15" s="181">
        <f>ROUND(K15*J15,2)</f>
        <v>131.13</v>
      </c>
    </row>
    <row r="16" spans="1:12" ht="30.75" customHeight="1">
      <c r="A16" s="3" t="s">
        <v>94</v>
      </c>
      <c r="B16" s="179" t="s">
        <v>363</v>
      </c>
      <c r="C16" s="177">
        <v>6</v>
      </c>
      <c r="D16" s="1171" t="s">
        <v>737</v>
      </c>
      <c r="E16" s="1171"/>
      <c r="F16" s="1171"/>
      <c r="G16" s="1171"/>
      <c r="H16" s="1171"/>
      <c r="I16" s="183" t="s">
        <v>10</v>
      </c>
      <c r="J16" s="223">
        <v>0.05</v>
      </c>
      <c r="K16" s="216">
        <v>5000</v>
      </c>
      <c r="L16" s="181">
        <f>ROUND(K16*J16,2)</f>
        <v>250</v>
      </c>
    </row>
    <row r="17" spans="1:12" ht="30.75" customHeight="1">
      <c r="A17" s="3">
        <v>88239</v>
      </c>
      <c r="B17" s="179" t="s">
        <v>373</v>
      </c>
      <c r="C17" s="177">
        <v>7</v>
      </c>
      <c r="D17" s="1171" t="s">
        <v>743</v>
      </c>
      <c r="E17" s="1171"/>
      <c r="F17" s="1171"/>
      <c r="G17" s="1171"/>
      <c r="H17" s="1171"/>
      <c r="I17" s="183" t="s">
        <v>92</v>
      </c>
      <c r="J17" s="223">
        <v>14</v>
      </c>
      <c r="K17" s="216">
        <v>24.14</v>
      </c>
      <c r="L17" s="181">
        <f>ROUND(K17*J17,2)</f>
        <v>337.96</v>
      </c>
    </row>
    <row r="18" spans="1:12" ht="30.75" customHeight="1">
      <c r="A18" s="3">
        <v>88309</v>
      </c>
      <c r="B18" s="179" t="s">
        <v>373</v>
      </c>
      <c r="C18" s="177">
        <v>8</v>
      </c>
      <c r="D18" s="1171" t="s">
        <v>1403</v>
      </c>
      <c r="E18" s="1171"/>
      <c r="F18" s="1171"/>
      <c r="G18" s="1171"/>
      <c r="H18" s="1171"/>
      <c r="I18" s="183" t="s">
        <v>92</v>
      </c>
      <c r="J18" s="223">
        <v>21</v>
      </c>
      <c r="K18" s="216">
        <v>25.97</v>
      </c>
      <c r="L18" s="181">
        <f t="shared" ref="L18:L19" si="0">ROUND(K18*J18,2)</f>
        <v>545.37</v>
      </c>
    </row>
    <row r="19" spans="1:12" ht="30.75" customHeight="1">
      <c r="A19" s="3">
        <v>88316</v>
      </c>
      <c r="B19" s="179" t="s">
        <v>373</v>
      </c>
      <c r="C19" s="177">
        <v>9</v>
      </c>
      <c r="D19" s="1171" t="s">
        <v>1404</v>
      </c>
      <c r="E19" s="1171"/>
      <c r="F19" s="1171"/>
      <c r="G19" s="1171"/>
      <c r="H19" s="1171"/>
      <c r="I19" s="183" t="s">
        <v>92</v>
      </c>
      <c r="J19" s="223">
        <v>14</v>
      </c>
      <c r="K19" s="216">
        <v>19.64</v>
      </c>
      <c r="L19" s="181">
        <f t="shared" si="0"/>
        <v>274.95999999999998</v>
      </c>
    </row>
    <row r="20" spans="1:12" ht="30.75" customHeight="1">
      <c r="A20" s="1473"/>
      <c r="B20" s="1474"/>
      <c r="C20" s="1474"/>
      <c r="D20" s="1474"/>
      <c r="E20" s="1474"/>
      <c r="F20" s="1474"/>
      <c r="G20" s="1474"/>
      <c r="H20" s="1474"/>
      <c r="I20" s="1475"/>
      <c r="J20" s="1471" t="s">
        <v>232</v>
      </c>
      <c r="K20" s="1472"/>
      <c r="L20" s="181">
        <f>SUM(L11:L19)</f>
        <v>3234.05</v>
      </c>
    </row>
    <row r="21" spans="1:12" ht="30.75" customHeight="1">
      <c r="A21" s="1476"/>
      <c r="B21" s="1477"/>
      <c r="C21" s="1477"/>
      <c r="D21" s="1477"/>
      <c r="E21" s="1477"/>
      <c r="F21" s="1477"/>
      <c r="G21" s="1477"/>
      <c r="H21" s="1477"/>
      <c r="I21" s="1478"/>
      <c r="J21" s="1471" t="s">
        <v>738</v>
      </c>
      <c r="K21" s="1472"/>
      <c r="L21" s="347"/>
    </row>
    <row r="22" spans="1:12">
      <c r="A22" s="1181" t="s">
        <v>232</v>
      </c>
      <c r="B22" s="1181"/>
      <c r="C22" s="1181"/>
      <c r="D22" s="1181"/>
      <c r="E22" s="1181"/>
      <c r="F22" s="1181"/>
      <c r="G22" s="1181"/>
      <c r="H22" s="1181"/>
      <c r="I22" s="1181"/>
      <c r="J22" s="1181"/>
      <c r="K22" s="1181"/>
      <c r="L22" s="184">
        <f>L20</f>
        <v>3234.05</v>
      </c>
    </row>
    <row r="23" spans="1:12" ht="25.5" customHeight="1">
      <c r="A23" s="1182"/>
      <c r="B23" s="1182"/>
      <c r="C23" s="1182"/>
      <c r="D23" s="1182"/>
      <c r="E23" s="1182"/>
      <c r="F23" s="1182"/>
      <c r="G23" s="1182"/>
      <c r="H23" s="1182"/>
      <c r="I23" s="1182"/>
      <c r="J23" s="1182"/>
      <c r="K23" s="1182"/>
      <c r="L23" s="1182"/>
    </row>
    <row r="24" spans="1:12" ht="15.75" customHeight="1">
      <c r="A24" s="1172" t="s">
        <v>142</v>
      </c>
      <c r="B24" s="1172"/>
      <c r="C24" s="1173" t="s">
        <v>379</v>
      </c>
      <c r="D24" s="1173"/>
      <c r="E24" s="1173"/>
      <c r="F24" s="1173"/>
      <c r="G24" s="1173"/>
      <c r="H24" s="1173"/>
      <c r="I24" s="1173"/>
      <c r="J24" s="1173"/>
      <c r="K24" s="1173"/>
      <c r="L24" s="1173"/>
    </row>
    <row r="25" spans="1:12" ht="15.75">
      <c r="A25" s="1172" t="s">
        <v>219</v>
      </c>
      <c r="B25" s="1172"/>
      <c r="C25" s="1174" t="s">
        <v>90</v>
      </c>
      <c r="D25" s="1174"/>
      <c r="E25" s="1174"/>
      <c r="F25" s="1174"/>
      <c r="G25" s="1174"/>
      <c r="H25" s="1174"/>
      <c r="I25" s="1174"/>
      <c r="J25" s="1174"/>
      <c r="K25" s="1174"/>
      <c r="L25" s="1174"/>
    </row>
    <row r="26" spans="1:12">
      <c r="A26" s="1175" t="s">
        <v>381</v>
      </c>
      <c r="B26" s="1175"/>
      <c r="C26" s="1175"/>
      <c r="D26" s="1175"/>
      <c r="E26" s="1175"/>
      <c r="F26" s="1175"/>
      <c r="G26" s="1175"/>
      <c r="H26" s="1175"/>
      <c r="I26" s="1175"/>
      <c r="J26" s="1175"/>
      <c r="K26" s="1175"/>
      <c r="L26" s="1175"/>
    </row>
    <row r="27" spans="1:12" ht="15.75">
      <c r="A27" s="1176" t="s">
        <v>220</v>
      </c>
      <c r="B27" s="1176"/>
      <c r="C27" s="1176"/>
      <c r="D27" s="1176"/>
      <c r="E27" s="1176"/>
      <c r="F27" s="1176"/>
      <c r="G27" s="1176"/>
      <c r="H27" s="1176"/>
      <c r="I27" s="1176"/>
      <c r="J27" s="1176"/>
      <c r="K27" s="1176"/>
      <c r="L27" s="1176"/>
    </row>
    <row r="28" spans="1:12">
      <c r="A28" s="176" t="s">
        <v>221</v>
      </c>
      <c r="B28" s="177" t="s">
        <v>222</v>
      </c>
      <c r="C28" s="177" t="s">
        <v>0</v>
      </c>
      <c r="D28" s="1177" t="s">
        <v>223</v>
      </c>
      <c r="E28" s="1177"/>
      <c r="F28" s="1177"/>
      <c r="G28" s="1177"/>
      <c r="H28" s="1177"/>
      <c r="I28" s="178" t="s">
        <v>90</v>
      </c>
      <c r="J28" s="178" t="s">
        <v>2</v>
      </c>
      <c r="K28" s="178" t="s">
        <v>224</v>
      </c>
      <c r="L28" s="178" t="s">
        <v>4</v>
      </c>
    </row>
    <row r="29" spans="1:12" ht="54" customHeight="1">
      <c r="A29" s="176">
        <v>94964</v>
      </c>
      <c r="B29" s="179" t="s">
        <v>373</v>
      </c>
      <c r="C29" s="177">
        <v>1</v>
      </c>
      <c r="D29" s="1178" t="s">
        <v>372</v>
      </c>
      <c r="E29" s="1178"/>
      <c r="F29" s="1178"/>
      <c r="G29" s="1178"/>
      <c r="H29" s="1178"/>
      <c r="I29" s="296" t="s">
        <v>10</v>
      </c>
      <c r="J29" s="218">
        <v>0.1</v>
      </c>
      <c r="K29" s="178">
        <v>454.45</v>
      </c>
      <c r="L29" s="181">
        <f>K29*J29</f>
        <v>45.45</v>
      </c>
    </row>
    <row r="30" spans="1:12" ht="29.25" customHeight="1">
      <c r="A30" s="179" t="s">
        <v>383</v>
      </c>
      <c r="B30" s="179" t="s">
        <v>378</v>
      </c>
      <c r="C30" s="177">
        <v>2</v>
      </c>
      <c r="D30" s="1179" t="s">
        <v>382</v>
      </c>
      <c r="E30" s="1180"/>
      <c r="F30" s="1180"/>
      <c r="G30" s="1180"/>
      <c r="H30" s="1180"/>
      <c r="I30" s="296" t="s">
        <v>145</v>
      </c>
      <c r="J30" s="221">
        <v>246</v>
      </c>
      <c r="K30" s="216">
        <v>1.37</v>
      </c>
      <c r="L30" s="181">
        <f>K30*J30</f>
        <v>337.02</v>
      </c>
    </row>
    <row r="31" spans="1:12">
      <c r="A31" s="179" t="s">
        <v>94</v>
      </c>
      <c r="B31" s="179" t="s">
        <v>386</v>
      </c>
      <c r="C31" s="177">
        <v>3</v>
      </c>
      <c r="D31" s="1179" t="s">
        <v>385</v>
      </c>
      <c r="E31" s="1180"/>
      <c r="F31" s="1180"/>
      <c r="G31" s="1180"/>
      <c r="H31" s="1180"/>
      <c r="I31" s="296" t="s">
        <v>145</v>
      </c>
      <c r="J31" s="221">
        <v>1</v>
      </c>
      <c r="K31" s="216">
        <f>'COMP. BANCO DE MADEIRA'!G39</f>
        <v>2413.04</v>
      </c>
      <c r="L31" s="181">
        <f>ROUND(K31*J31,2)</f>
        <v>2413.04</v>
      </c>
    </row>
    <row r="32" spans="1:12" ht="30" customHeight="1">
      <c r="A32" s="179">
        <v>40905</v>
      </c>
      <c r="B32" s="179" t="s">
        <v>373</v>
      </c>
      <c r="C32" s="177">
        <v>4</v>
      </c>
      <c r="D32" s="1171" t="s">
        <v>377</v>
      </c>
      <c r="E32" s="1171"/>
      <c r="F32" s="1171"/>
      <c r="G32" s="1171"/>
      <c r="H32" s="1171"/>
      <c r="I32" s="296" t="s">
        <v>8</v>
      </c>
      <c r="J32" s="221">
        <v>6.5</v>
      </c>
      <c r="K32" s="216">
        <v>21.15</v>
      </c>
      <c r="L32" s="181">
        <f>ROUND(K32*J32,2)</f>
        <v>137.47999999999999</v>
      </c>
    </row>
    <row r="33" spans="1:12" ht="15" customHeight="1">
      <c r="A33" s="179" t="s">
        <v>94</v>
      </c>
      <c r="B33" s="179" t="s">
        <v>363</v>
      </c>
      <c r="C33" s="177">
        <v>5</v>
      </c>
      <c r="D33" s="1171" t="s">
        <v>737</v>
      </c>
      <c r="E33" s="1171"/>
      <c r="F33" s="1171"/>
      <c r="G33" s="1171"/>
      <c r="H33" s="1171"/>
      <c r="I33" s="296" t="s">
        <v>8</v>
      </c>
      <c r="J33" s="221">
        <v>0.12</v>
      </c>
      <c r="K33" s="3">
        <v>5000</v>
      </c>
      <c r="L33" s="181">
        <f>ROUND(K33*J33,2)</f>
        <v>600</v>
      </c>
    </row>
    <row r="34" spans="1:12" ht="30.75" customHeight="1">
      <c r="A34" s="3">
        <v>88239</v>
      </c>
      <c r="B34" s="179" t="s">
        <v>373</v>
      </c>
      <c r="C34" s="177">
        <v>6</v>
      </c>
      <c r="D34" s="1171" t="s">
        <v>743</v>
      </c>
      <c r="E34" s="1171"/>
      <c r="F34" s="1171"/>
      <c r="G34" s="1171"/>
      <c r="H34" s="1171"/>
      <c r="I34" s="183" t="s">
        <v>92</v>
      </c>
      <c r="J34" s="223">
        <v>14</v>
      </c>
      <c r="K34" s="216">
        <v>24.14</v>
      </c>
      <c r="L34" s="181">
        <f>ROUND(K34*J34,2)</f>
        <v>337.96</v>
      </c>
    </row>
    <row r="35" spans="1:12" ht="30.75" customHeight="1">
      <c r="A35" s="3">
        <v>88309</v>
      </c>
      <c r="B35" s="179" t="s">
        <v>373</v>
      </c>
      <c r="C35" s="177">
        <v>7</v>
      </c>
      <c r="D35" s="1171" t="s">
        <v>1403</v>
      </c>
      <c r="E35" s="1171"/>
      <c r="F35" s="1171"/>
      <c r="G35" s="1171"/>
      <c r="H35" s="1171"/>
      <c r="I35" s="183" t="s">
        <v>92</v>
      </c>
      <c r="J35" s="223">
        <v>5</v>
      </c>
      <c r="K35" s="216">
        <v>25.97</v>
      </c>
      <c r="L35" s="181">
        <f t="shared" ref="L35:L36" si="1">ROUND(K35*J35,2)</f>
        <v>129.85</v>
      </c>
    </row>
    <row r="36" spans="1:12" ht="30.75" customHeight="1">
      <c r="A36" s="3">
        <v>88316</v>
      </c>
      <c r="B36" s="179" t="s">
        <v>373</v>
      </c>
      <c r="C36" s="177">
        <v>8</v>
      </c>
      <c r="D36" s="1171" t="s">
        <v>1404</v>
      </c>
      <c r="E36" s="1171"/>
      <c r="F36" s="1171"/>
      <c r="G36" s="1171"/>
      <c r="H36" s="1171"/>
      <c r="I36" s="183" t="s">
        <v>92</v>
      </c>
      <c r="J36" s="223">
        <v>14</v>
      </c>
      <c r="K36" s="216">
        <v>19.64</v>
      </c>
      <c r="L36" s="181">
        <f t="shared" si="1"/>
        <v>274.95999999999998</v>
      </c>
    </row>
    <row r="37" spans="1:12" ht="15" customHeight="1">
      <c r="A37" s="1473"/>
      <c r="B37" s="1474"/>
      <c r="C37" s="1474"/>
      <c r="D37" s="1474"/>
      <c r="E37" s="1474"/>
      <c r="F37" s="1474"/>
      <c r="G37" s="1474"/>
      <c r="H37" s="1474"/>
      <c r="I37" s="1475"/>
      <c r="J37" s="1471" t="s">
        <v>232</v>
      </c>
      <c r="K37" s="1472"/>
      <c r="L37" s="181">
        <f>SUM(L29:L36)</f>
        <v>4275.76</v>
      </c>
    </row>
    <row r="38" spans="1:12" ht="15" customHeight="1">
      <c r="A38" s="1476"/>
      <c r="B38" s="1477"/>
      <c r="C38" s="1477"/>
      <c r="D38" s="1477"/>
      <c r="E38" s="1477"/>
      <c r="F38" s="1477"/>
      <c r="G38" s="1477"/>
      <c r="H38" s="1477"/>
      <c r="I38" s="1478"/>
      <c r="J38" s="1471" t="s">
        <v>738</v>
      </c>
      <c r="K38" s="1472"/>
      <c r="L38" s="347"/>
    </row>
    <row r="39" spans="1:12">
      <c r="A39" s="1181" t="s">
        <v>232</v>
      </c>
      <c r="B39" s="1181"/>
      <c r="C39" s="1181"/>
      <c r="D39" s="1181"/>
      <c r="E39" s="1181"/>
      <c r="F39" s="1181"/>
      <c r="G39" s="1181"/>
      <c r="H39" s="1181"/>
      <c r="I39" s="1181"/>
      <c r="J39" s="1181"/>
      <c r="K39" s="1181"/>
      <c r="L39" s="184">
        <f>L37</f>
        <v>4275.76</v>
      </c>
    </row>
    <row r="40" spans="1:12" ht="18.75" customHeight="1">
      <c r="A40" s="1182"/>
      <c r="B40" s="1182"/>
      <c r="C40" s="1182"/>
      <c r="D40" s="1182"/>
      <c r="E40" s="1182"/>
      <c r="F40" s="1182"/>
      <c r="G40" s="1182"/>
      <c r="H40" s="1182"/>
      <c r="I40" s="1182"/>
      <c r="J40" s="1182"/>
      <c r="K40" s="1182"/>
      <c r="L40" s="1182"/>
    </row>
    <row r="41" spans="1:12" ht="15.75" customHeight="1">
      <c r="A41" s="1172" t="s">
        <v>142</v>
      </c>
      <c r="B41" s="1172"/>
      <c r="C41" s="1173" t="s">
        <v>391</v>
      </c>
      <c r="D41" s="1173"/>
      <c r="E41" s="1173"/>
      <c r="F41" s="1173"/>
      <c r="G41" s="1173"/>
      <c r="H41" s="1173"/>
      <c r="I41" s="1173"/>
      <c r="J41" s="1173"/>
      <c r="K41" s="1173"/>
      <c r="L41" s="1173"/>
    </row>
    <row r="42" spans="1:12" ht="15.75">
      <c r="A42" s="1172" t="s">
        <v>219</v>
      </c>
      <c r="B42" s="1172"/>
      <c r="C42" s="1174" t="s">
        <v>90</v>
      </c>
      <c r="D42" s="1174"/>
      <c r="E42" s="1174"/>
      <c r="F42" s="1174"/>
      <c r="G42" s="1174"/>
      <c r="H42" s="1174"/>
      <c r="I42" s="1174"/>
      <c r="J42" s="1174"/>
      <c r="K42" s="1174"/>
      <c r="L42" s="1174"/>
    </row>
    <row r="43" spans="1:12">
      <c r="A43" s="1175" t="s">
        <v>387</v>
      </c>
      <c r="B43" s="1175"/>
      <c r="C43" s="1175"/>
      <c r="D43" s="1175"/>
      <c r="E43" s="1175"/>
      <c r="F43" s="1175"/>
      <c r="G43" s="1175"/>
      <c r="H43" s="1175"/>
      <c r="I43" s="1175"/>
      <c r="J43" s="1175"/>
      <c r="K43" s="1175"/>
      <c r="L43" s="1175"/>
    </row>
    <row r="44" spans="1:12" ht="15.75">
      <c r="A44" s="1176" t="s">
        <v>220</v>
      </c>
      <c r="B44" s="1176"/>
      <c r="C44" s="1176"/>
      <c r="D44" s="1176"/>
      <c r="E44" s="1176"/>
      <c r="F44" s="1176"/>
      <c r="G44" s="1176"/>
      <c r="H44" s="1176"/>
      <c r="I44" s="1176"/>
      <c r="J44" s="1176"/>
      <c r="K44" s="1176"/>
      <c r="L44" s="1176"/>
    </row>
    <row r="45" spans="1:12">
      <c r="A45" s="176" t="s">
        <v>221</v>
      </c>
      <c r="B45" s="177" t="s">
        <v>222</v>
      </c>
      <c r="C45" s="177" t="s">
        <v>0</v>
      </c>
      <c r="D45" s="1177" t="s">
        <v>223</v>
      </c>
      <c r="E45" s="1177"/>
      <c r="F45" s="1177"/>
      <c r="G45" s="1177"/>
      <c r="H45" s="1177"/>
      <c r="I45" s="178" t="s">
        <v>90</v>
      </c>
      <c r="J45" s="178" t="s">
        <v>2</v>
      </c>
      <c r="K45" s="178" t="s">
        <v>224</v>
      </c>
      <c r="L45" s="178" t="s">
        <v>4</v>
      </c>
    </row>
    <row r="46" spans="1:12" ht="54" customHeight="1">
      <c r="A46" s="176">
        <v>94964</v>
      </c>
      <c r="B46" s="179" t="s">
        <v>373</v>
      </c>
      <c r="C46" s="177">
        <v>1</v>
      </c>
      <c r="D46" s="1178" t="s">
        <v>372</v>
      </c>
      <c r="E46" s="1178"/>
      <c r="F46" s="1178"/>
      <c r="G46" s="1178"/>
      <c r="H46" s="1178"/>
      <c r="I46" s="296" t="s">
        <v>10</v>
      </c>
      <c r="J46" s="218">
        <v>0.26</v>
      </c>
      <c r="K46" s="178">
        <v>454.45</v>
      </c>
      <c r="L46" s="297">
        <f>K46*J46</f>
        <v>118.16</v>
      </c>
    </row>
    <row r="47" spans="1:12" ht="29.25" customHeight="1">
      <c r="A47" s="179">
        <v>42992</v>
      </c>
      <c r="B47" s="179" t="s">
        <v>225</v>
      </c>
      <c r="C47" s="177">
        <v>2</v>
      </c>
      <c r="D47" s="1180" t="s">
        <v>227</v>
      </c>
      <c r="E47" s="1180"/>
      <c r="F47" s="1180"/>
      <c r="G47" s="1180"/>
      <c r="H47" s="1180"/>
      <c r="I47" s="180" t="s">
        <v>8</v>
      </c>
      <c r="J47" s="216">
        <v>4.2</v>
      </c>
      <c r="K47" s="216">
        <v>105.9</v>
      </c>
      <c r="L47" s="297">
        <f>K47*J47</f>
        <v>444.78</v>
      </c>
    </row>
    <row r="48" spans="1:12" ht="31.5" customHeight="1">
      <c r="A48" s="179">
        <v>11058</v>
      </c>
      <c r="B48" s="179" t="s">
        <v>373</v>
      </c>
      <c r="C48" s="177">
        <v>3</v>
      </c>
      <c r="D48" s="1179" t="s">
        <v>388</v>
      </c>
      <c r="E48" s="1180"/>
      <c r="F48" s="1180"/>
      <c r="G48" s="1180"/>
      <c r="H48" s="1180"/>
      <c r="I48" s="296" t="s">
        <v>145</v>
      </c>
      <c r="J48" s="216">
        <v>480</v>
      </c>
      <c r="K48" s="216">
        <v>0.59</v>
      </c>
      <c r="L48" s="297">
        <f>ROUND(K48*J48,2)</f>
        <v>283.2</v>
      </c>
    </row>
    <row r="49" spans="1:12">
      <c r="A49" s="179" t="s">
        <v>390</v>
      </c>
      <c r="B49" s="179" t="s">
        <v>378</v>
      </c>
      <c r="C49" s="177">
        <v>4</v>
      </c>
      <c r="D49" s="1171" t="s">
        <v>389</v>
      </c>
      <c r="E49" s="1171"/>
      <c r="F49" s="1171"/>
      <c r="G49" s="1171"/>
      <c r="H49" s="1171"/>
      <c r="I49" s="296" t="s">
        <v>10</v>
      </c>
      <c r="J49" s="216">
        <v>2.2000000000000002</v>
      </c>
      <c r="K49" s="3">
        <v>118.5672</v>
      </c>
      <c r="L49" s="297">
        <f>ROUND(K49*J49,2)</f>
        <v>260.85000000000002</v>
      </c>
    </row>
    <row r="50" spans="1:12" ht="31.5" customHeight="1">
      <c r="A50" s="3"/>
      <c r="B50" s="179" t="s">
        <v>363</v>
      </c>
      <c r="C50" s="177">
        <v>5</v>
      </c>
      <c r="D50" s="1171" t="s">
        <v>737</v>
      </c>
      <c r="E50" s="1171"/>
      <c r="F50" s="1171"/>
      <c r="G50" s="1171"/>
      <c r="H50" s="1171"/>
      <c r="I50" s="183" t="s">
        <v>10</v>
      </c>
      <c r="J50" s="223">
        <v>0.79</v>
      </c>
      <c r="K50" s="216">
        <v>5000</v>
      </c>
      <c r="L50" s="297">
        <f>ROUND(K50*J50,2)</f>
        <v>3950</v>
      </c>
    </row>
    <row r="51" spans="1:12" ht="30.75" customHeight="1">
      <c r="A51" s="3">
        <v>88239</v>
      </c>
      <c r="B51" s="179" t="s">
        <v>373</v>
      </c>
      <c r="C51" s="177">
        <v>6</v>
      </c>
      <c r="D51" s="1171" t="s">
        <v>743</v>
      </c>
      <c r="E51" s="1171"/>
      <c r="F51" s="1171"/>
      <c r="G51" s="1171"/>
      <c r="H51" s="1171"/>
      <c r="I51" s="183" t="s">
        <v>92</v>
      </c>
      <c r="J51" s="223">
        <v>14</v>
      </c>
      <c r="K51" s="216">
        <v>24.14</v>
      </c>
      <c r="L51" s="181">
        <f>ROUND(K51*J51,2)</f>
        <v>337.96</v>
      </c>
    </row>
    <row r="52" spans="1:12" ht="30.75" customHeight="1">
      <c r="A52" s="3">
        <v>88309</v>
      </c>
      <c r="B52" s="179" t="s">
        <v>373</v>
      </c>
      <c r="C52" s="177">
        <v>7</v>
      </c>
      <c r="D52" s="1171" t="s">
        <v>1403</v>
      </c>
      <c r="E52" s="1171"/>
      <c r="F52" s="1171"/>
      <c r="G52" s="1171"/>
      <c r="H52" s="1171"/>
      <c r="I52" s="183" t="s">
        <v>92</v>
      </c>
      <c r="J52" s="223">
        <v>10</v>
      </c>
      <c r="K52" s="216">
        <v>25.97</v>
      </c>
      <c r="L52" s="181">
        <f t="shared" ref="L52:L53" si="2">ROUND(K52*J52,2)</f>
        <v>259.7</v>
      </c>
    </row>
    <row r="53" spans="1:12" ht="30.75" customHeight="1">
      <c r="A53" s="3">
        <v>88316</v>
      </c>
      <c r="B53" s="179" t="s">
        <v>373</v>
      </c>
      <c r="C53" s="177">
        <v>8</v>
      </c>
      <c r="D53" s="1171" t="s">
        <v>1404</v>
      </c>
      <c r="E53" s="1171"/>
      <c r="F53" s="1171"/>
      <c r="G53" s="1171"/>
      <c r="H53" s="1171"/>
      <c r="I53" s="183" t="s">
        <v>92</v>
      </c>
      <c r="J53" s="223">
        <v>14</v>
      </c>
      <c r="K53" s="216">
        <v>19.64</v>
      </c>
      <c r="L53" s="181">
        <f t="shared" si="2"/>
        <v>274.95999999999998</v>
      </c>
    </row>
    <row r="54" spans="1:12">
      <c r="A54" s="1473"/>
      <c r="B54" s="1474"/>
      <c r="C54" s="1474"/>
      <c r="D54" s="1474"/>
      <c r="E54" s="1474"/>
      <c r="F54" s="1474"/>
      <c r="G54" s="1474"/>
      <c r="H54" s="1474"/>
      <c r="I54" s="1475"/>
      <c r="J54" s="1471" t="s">
        <v>232</v>
      </c>
      <c r="K54" s="1472"/>
      <c r="L54" s="181">
        <f>SUM(L46:L53)</f>
        <v>5929.61</v>
      </c>
    </row>
    <row r="55" spans="1:12">
      <c r="A55" s="1476"/>
      <c r="B55" s="1477"/>
      <c r="C55" s="1477"/>
      <c r="D55" s="1477"/>
      <c r="E55" s="1477"/>
      <c r="F55" s="1477"/>
      <c r="G55" s="1477"/>
      <c r="H55" s="1477"/>
      <c r="I55" s="1478"/>
      <c r="J55" s="1471" t="s">
        <v>738</v>
      </c>
      <c r="K55" s="1472"/>
      <c r="L55" s="347"/>
    </row>
    <row r="56" spans="1:12">
      <c r="A56" s="1181" t="s">
        <v>232</v>
      </c>
      <c r="B56" s="1181"/>
      <c r="C56" s="1181"/>
      <c r="D56" s="1181"/>
      <c r="E56" s="1181"/>
      <c r="F56" s="1181"/>
      <c r="G56" s="1181"/>
      <c r="H56" s="1181"/>
      <c r="I56" s="1181"/>
      <c r="J56" s="1181"/>
      <c r="K56" s="1181"/>
      <c r="L56" s="184">
        <f>L54</f>
        <v>5929.61</v>
      </c>
    </row>
    <row r="58" spans="1:12" ht="15.75">
      <c r="A58" s="1172" t="s">
        <v>142</v>
      </c>
      <c r="B58" s="1172"/>
      <c r="C58" s="1173" t="s">
        <v>744</v>
      </c>
      <c r="D58" s="1173"/>
      <c r="E58" s="1173"/>
      <c r="F58" s="1173"/>
      <c r="G58" s="1173"/>
      <c r="H58" s="1173"/>
      <c r="I58" s="1173"/>
      <c r="J58" s="1173"/>
      <c r="K58" s="1173"/>
      <c r="L58" s="1173"/>
    </row>
    <row r="59" spans="1:12" ht="15.75">
      <c r="A59" s="1172" t="s">
        <v>219</v>
      </c>
      <c r="B59" s="1172"/>
      <c r="C59" s="1174" t="s">
        <v>90</v>
      </c>
      <c r="D59" s="1174"/>
      <c r="E59" s="1174"/>
      <c r="F59" s="1174"/>
      <c r="G59" s="1174"/>
      <c r="H59" s="1174"/>
      <c r="I59" s="1174"/>
      <c r="J59" s="1174"/>
      <c r="K59" s="1174"/>
      <c r="L59" s="1174"/>
    </row>
    <row r="60" spans="1:12">
      <c r="A60" s="1175" t="s">
        <v>387</v>
      </c>
      <c r="B60" s="1175"/>
      <c r="C60" s="1175"/>
      <c r="D60" s="1175"/>
      <c r="E60" s="1175"/>
      <c r="F60" s="1175"/>
      <c r="G60" s="1175"/>
      <c r="H60" s="1175"/>
      <c r="I60" s="1175"/>
      <c r="J60" s="1175"/>
      <c r="K60" s="1175"/>
      <c r="L60" s="1175"/>
    </row>
    <row r="61" spans="1:12" ht="15.75">
      <c r="A61" s="1176" t="s">
        <v>220</v>
      </c>
      <c r="B61" s="1176"/>
      <c r="C61" s="1176"/>
      <c r="D61" s="1176"/>
      <c r="E61" s="1176"/>
      <c r="F61" s="1176"/>
      <c r="G61" s="1176"/>
      <c r="H61" s="1176"/>
      <c r="I61" s="1176"/>
      <c r="J61" s="1176"/>
      <c r="K61" s="1176"/>
      <c r="L61" s="1176"/>
    </row>
    <row r="62" spans="1:12">
      <c r="A62" s="176" t="s">
        <v>221</v>
      </c>
      <c r="B62" s="177" t="s">
        <v>222</v>
      </c>
      <c r="C62" s="177" t="s">
        <v>0</v>
      </c>
      <c r="D62" s="1177" t="s">
        <v>223</v>
      </c>
      <c r="E62" s="1177"/>
      <c r="F62" s="1177"/>
      <c r="G62" s="1177"/>
      <c r="H62" s="1177"/>
      <c r="I62" s="178" t="s">
        <v>90</v>
      </c>
      <c r="J62" s="178" t="s">
        <v>2</v>
      </c>
      <c r="K62" s="178" t="s">
        <v>224</v>
      </c>
      <c r="L62" s="178" t="s">
        <v>4</v>
      </c>
    </row>
    <row r="63" spans="1:12">
      <c r="A63" s="176">
        <v>94964</v>
      </c>
      <c r="B63" s="179" t="s">
        <v>373</v>
      </c>
      <c r="C63" s="177">
        <v>1</v>
      </c>
      <c r="D63" s="1178" t="s">
        <v>372</v>
      </c>
      <c r="E63" s="1178"/>
      <c r="F63" s="1178"/>
      <c r="G63" s="1178"/>
      <c r="H63" s="1178"/>
      <c r="I63" s="296" t="s">
        <v>10</v>
      </c>
      <c r="J63" s="218">
        <v>0.67</v>
      </c>
      <c r="K63" s="178">
        <v>454.45</v>
      </c>
      <c r="L63" s="297">
        <f>K63*J63</f>
        <v>304.48</v>
      </c>
    </row>
    <row r="64" spans="1:12">
      <c r="A64" s="179">
        <v>42992</v>
      </c>
      <c r="B64" s="179" t="s">
        <v>225</v>
      </c>
      <c r="C64" s="177">
        <v>2</v>
      </c>
      <c r="D64" s="1180" t="s">
        <v>227</v>
      </c>
      <c r="E64" s="1180"/>
      <c r="F64" s="1180"/>
      <c r="G64" s="1180"/>
      <c r="H64" s="1180"/>
      <c r="I64" s="180" t="s">
        <v>8</v>
      </c>
      <c r="J64" s="216">
        <v>1.26</v>
      </c>
      <c r="K64" s="216">
        <v>105.9</v>
      </c>
      <c r="L64" s="297">
        <f>K64*J64</f>
        <v>133.43</v>
      </c>
    </row>
    <row r="65" spans="1:12" ht="27.75" customHeight="1">
      <c r="A65" s="179">
        <v>40376</v>
      </c>
      <c r="B65" s="179" t="s">
        <v>225</v>
      </c>
      <c r="C65" s="177">
        <v>3</v>
      </c>
      <c r="D65" s="1179" t="s">
        <v>741</v>
      </c>
      <c r="E65" s="1180"/>
      <c r="F65" s="1180"/>
      <c r="G65" s="1180"/>
      <c r="H65" s="1180"/>
      <c r="I65" s="296" t="s">
        <v>205</v>
      </c>
      <c r="J65" s="216">
        <v>6.87</v>
      </c>
      <c r="K65" s="216">
        <v>14.46</v>
      </c>
      <c r="L65" s="297">
        <f>ROUND(K65*J65,2)</f>
        <v>99.34</v>
      </c>
    </row>
    <row r="66" spans="1:12" ht="30.75" customHeight="1">
      <c r="A66" s="3">
        <v>88239</v>
      </c>
      <c r="B66" s="179" t="s">
        <v>373</v>
      </c>
      <c r="C66" s="177">
        <v>4</v>
      </c>
      <c r="D66" s="1171" t="s">
        <v>743</v>
      </c>
      <c r="E66" s="1171"/>
      <c r="F66" s="1171"/>
      <c r="G66" s="1171"/>
      <c r="H66" s="1171"/>
      <c r="I66" s="183" t="s">
        <v>92</v>
      </c>
      <c r="J66" s="223">
        <v>14</v>
      </c>
      <c r="K66" s="216">
        <v>24.14</v>
      </c>
      <c r="L66" s="181">
        <f>ROUND(K66*J66,2)</f>
        <v>337.96</v>
      </c>
    </row>
    <row r="67" spans="1:12" ht="30.75" customHeight="1">
      <c r="A67" s="3">
        <v>88309</v>
      </c>
      <c r="B67" s="179" t="s">
        <v>373</v>
      </c>
      <c r="C67" s="177">
        <v>5</v>
      </c>
      <c r="D67" s="1171" t="s">
        <v>1403</v>
      </c>
      <c r="E67" s="1171"/>
      <c r="F67" s="1171"/>
      <c r="G67" s="1171"/>
      <c r="H67" s="1171"/>
      <c r="I67" s="183" t="s">
        <v>92</v>
      </c>
      <c r="J67" s="223">
        <v>10</v>
      </c>
      <c r="K67" s="216">
        <v>25.97</v>
      </c>
      <c r="L67" s="181">
        <f t="shared" ref="L67:L68" si="3">ROUND(K67*J67,2)</f>
        <v>259.7</v>
      </c>
    </row>
    <row r="68" spans="1:12" ht="30.75" customHeight="1">
      <c r="A68" s="3">
        <v>88316</v>
      </c>
      <c r="B68" s="179" t="s">
        <v>373</v>
      </c>
      <c r="C68" s="177">
        <v>6</v>
      </c>
      <c r="D68" s="1171" t="s">
        <v>1404</v>
      </c>
      <c r="E68" s="1171"/>
      <c r="F68" s="1171"/>
      <c r="G68" s="1171"/>
      <c r="H68" s="1171"/>
      <c r="I68" s="183" t="s">
        <v>92</v>
      </c>
      <c r="J68" s="223">
        <v>14</v>
      </c>
      <c r="K68" s="216">
        <v>19.64</v>
      </c>
      <c r="L68" s="181">
        <f t="shared" si="3"/>
        <v>274.95999999999998</v>
      </c>
    </row>
    <row r="69" spans="1:12">
      <c r="A69" s="1473"/>
      <c r="B69" s="1474"/>
      <c r="C69" s="1474"/>
      <c r="D69" s="1474"/>
      <c r="E69" s="1474"/>
      <c r="F69" s="1474"/>
      <c r="G69" s="1474"/>
      <c r="H69" s="1474"/>
      <c r="I69" s="1475"/>
      <c r="J69" s="1471" t="s">
        <v>232</v>
      </c>
      <c r="K69" s="1472"/>
      <c r="L69" s="181">
        <f>SUM(L63:L68)</f>
        <v>1409.87</v>
      </c>
    </row>
    <row r="70" spans="1:12">
      <c r="A70" s="1476"/>
      <c r="B70" s="1477"/>
      <c r="C70" s="1477"/>
      <c r="D70" s="1477"/>
      <c r="E70" s="1477"/>
      <c r="F70" s="1477"/>
      <c r="G70" s="1477"/>
      <c r="H70" s="1477"/>
      <c r="I70" s="1478"/>
      <c r="J70" s="1471" t="s">
        <v>738</v>
      </c>
      <c r="K70" s="1472"/>
      <c r="L70" s="347"/>
    </row>
    <row r="71" spans="1:12">
      <c r="A71" s="1181" t="s">
        <v>232</v>
      </c>
      <c r="B71" s="1181"/>
      <c r="C71" s="1181"/>
      <c r="D71" s="1181"/>
      <c r="E71" s="1181"/>
      <c r="F71" s="1181"/>
      <c r="G71" s="1181"/>
      <c r="H71" s="1181"/>
      <c r="I71" s="1181"/>
      <c r="J71" s="1181"/>
      <c r="K71" s="1181"/>
      <c r="L71" s="184">
        <f>L69</f>
        <v>1409.87</v>
      </c>
    </row>
    <row r="72" spans="1:12" ht="15.75" customHeight="1">
      <c r="A72" s="1172" t="s">
        <v>142</v>
      </c>
      <c r="B72" s="1172"/>
      <c r="C72" s="1173" t="s">
        <v>370</v>
      </c>
      <c r="D72" s="1173"/>
      <c r="E72" s="1173"/>
      <c r="F72" s="1173"/>
      <c r="G72" s="1173"/>
      <c r="H72" s="1173"/>
      <c r="I72" s="1173"/>
      <c r="J72" s="1173"/>
      <c r="K72" s="1173"/>
      <c r="L72" s="1173"/>
    </row>
    <row r="73" spans="1:12" ht="15.75">
      <c r="A73" s="1172" t="s">
        <v>219</v>
      </c>
      <c r="B73" s="1172"/>
      <c r="C73" s="1174" t="s">
        <v>90</v>
      </c>
      <c r="D73" s="1174"/>
      <c r="E73" s="1174"/>
      <c r="F73" s="1174"/>
      <c r="G73" s="1174"/>
      <c r="H73" s="1174"/>
      <c r="I73" s="1174"/>
      <c r="J73" s="1174"/>
      <c r="K73" s="1174"/>
      <c r="L73" s="1174"/>
    </row>
    <row r="74" spans="1:12">
      <c r="A74" s="1175" t="s">
        <v>371</v>
      </c>
      <c r="B74" s="1175"/>
      <c r="C74" s="1175"/>
      <c r="D74" s="1175"/>
      <c r="E74" s="1175"/>
      <c r="F74" s="1175"/>
      <c r="G74" s="1175"/>
      <c r="H74" s="1175"/>
      <c r="I74" s="1175"/>
      <c r="J74" s="1175"/>
      <c r="K74" s="1175"/>
      <c r="L74" s="1175"/>
    </row>
    <row r="75" spans="1:12" ht="15.75">
      <c r="A75" s="1176" t="s">
        <v>220</v>
      </c>
      <c r="B75" s="1176"/>
      <c r="C75" s="1176"/>
      <c r="D75" s="1176"/>
      <c r="E75" s="1176"/>
      <c r="F75" s="1176"/>
      <c r="G75" s="1176"/>
      <c r="H75" s="1176"/>
      <c r="I75" s="1176"/>
      <c r="J75" s="1176"/>
      <c r="K75" s="1176"/>
      <c r="L75" s="1176"/>
    </row>
    <row r="76" spans="1:12">
      <c r="A76" s="176" t="s">
        <v>221</v>
      </c>
      <c r="B76" s="177" t="s">
        <v>222</v>
      </c>
      <c r="C76" s="177" t="s">
        <v>0</v>
      </c>
      <c r="D76" s="1177" t="s">
        <v>223</v>
      </c>
      <c r="E76" s="1177"/>
      <c r="F76" s="1177"/>
      <c r="G76" s="1177"/>
      <c r="H76" s="1177"/>
      <c r="I76" s="178" t="s">
        <v>90</v>
      </c>
      <c r="J76" s="178" t="s">
        <v>2</v>
      </c>
      <c r="K76" s="178" t="s">
        <v>224</v>
      </c>
      <c r="L76" s="178" t="s">
        <v>4</v>
      </c>
    </row>
    <row r="77" spans="1:12" ht="30" customHeight="1">
      <c r="A77" s="179">
        <v>11964</v>
      </c>
      <c r="B77" s="179" t="s">
        <v>373</v>
      </c>
      <c r="C77" s="177">
        <v>1</v>
      </c>
      <c r="D77" s="1179" t="s">
        <v>376</v>
      </c>
      <c r="E77" s="1180"/>
      <c r="F77" s="1180"/>
      <c r="G77" s="1180"/>
      <c r="H77" s="1180"/>
      <c r="I77" s="296" t="s">
        <v>145</v>
      </c>
      <c r="J77" s="216">
        <v>2</v>
      </c>
      <c r="K77" s="216">
        <v>2.42</v>
      </c>
      <c r="L77" s="181">
        <f t="shared" ref="L77:L83" si="4">ROUND(K77*J77,2)</f>
        <v>4.84</v>
      </c>
    </row>
    <row r="78" spans="1:12">
      <c r="A78" s="179">
        <v>40905</v>
      </c>
      <c r="B78" s="179" t="s">
        <v>373</v>
      </c>
      <c r="C78" s="177">
        <v>2</v>
      </c>
      <c r="D78" s="1171" t="s">
        <v>377</v>
      </c>
      <c r="E78" s="1171"/>
      <c r="F78" s="1171"/>
      <c r="G78" s="1171"/>
      <c r="H78" s="1171"/>
      <c r="I78" s="296" t="s">
        <v>8</v>
      </c>
      <c r="J78" s="216">
        <v>2.64</v>
      </c>
      <c r="K78" s="3">
        <v>21.15</v>
      </c>
      <c r="L78" s="181">
        <f t="shared" si="4"/>
        <v>55.84</v>
      </c>
    </row>
    <row r="79" spans="1:12" ht="30.75" customHeight="1">
      <c r="A79" s="3" t="s">
        <v>94</v>
      </c>
      <c r="B79" s="179" t="s">
        <v>363</v>
      </c>
      <c r="C79" s="177">
        <v>3</v>
      </c>
      <c r="D79" s="1171" t="s">
        <v>737</v>
      </c>
      <c r="E79" s="1171"/>
      <c r="F79" s="1171"/>
      <c r="G79" s="1171"/>
      <c r="H79" s="1171"/>
      <c r="I79" s="183" t="s">
        <v>10</v>
      </c>
      <c r="J79" s="223">
        <v>0.13</v>
      </c>
      <c r="K79" s="216">
        <v>5000</v>
      </c>
      <c r="L79" s="181">
        <f t="shared" si="4"/>
        <v>650</v>
      </c>
    </row>
    <row r="80" spans="1:12" ht="30.75" customHeight="1">
      <c r="A80" s="3">
        <v>88239</v>
      </c>
      <c r="B80" s="179" t="s">
        <v>373</v>
      </c>
      <c r="C80" s="177">
        <v>4</v>
      </c>
      <c r="D80" s="1171" t="s">
        <v>743</v>
      </c>
      <c r="E80" s="1171"/>
      <c r="F80" s="1171"/>
      <c r="G80" s="1171"/>
      <c r="H80" s="1171"/>
      <c r="I80" s="183" t="s">
        <v>92</v>
      </c>
      <c r="J80" s="223">
        <v>1</v>
      </c>
      <c r="K80" s="216">
        <v>24.14</v>
      </c>
      <c r="L80" s="181">
        <f t="shared" si="4"/>
        <v>24.14</v>
      </c>
    </row>
    <row r="81" spans="1:12" ht="30.75" customHeight="1">
      <c r="A81" s="3">
        <v>10135</v>
      </c>
      <c r="B81" s="179" t="s">
        <v>225</v>
      </c>
      <c r="C81" s="177">
        <v>5</v>
      </c>
      <c r="D81" s="1171" t="s">
        <v>711</v>
      </c>
      <c r="E81" s="1171"/>
      <c r="F81" s="1171"/>
      <c r="G81" s="1171"/>
      <c r="H81" s="1171"/>
      <c r="I81" s="183" t="s">
        <v>205</v>
      </c>
      <c r="J81" s="223">
        <v>1</v>
      </c>
      <c r="K81" s="216">
        <v>27.61</v>
      </c>
      <c r="L81" s="181">
        <f t="shared" si="4"/>
        <v>27.61</v>
      </c>
    </row>
    <row r="82" spans="1:12" ht="30.75" customHeight="1">
      <c r="A82" s="3">
        <v>88262</v>
      </c>
      <c r="B82" s="179" t="s">
        <v>373</v>
      </c>
      <c r="C82" s="177">
        <v>6</v>
      </c>
      <c r="D82" s="1171" t="s">
        <v>904</v>
      </c>
      <c r="E82" s="1171"/>
      <c r="F82" s="1171"/>
      <c r="G82" s="1171"/>
      <c r="H82" s="1171"/>
      <c r="I82" s="183" t="s">
        <v>92</v>
      </c>
      <c r="J82" s="223">
        <v>14</v>
      </c>
      <c r="K82" s="216">
        <v>27.42</v>
      </c>
      <c r="L82" s="181">
        <f t="shared" si="4"/>
        <v>383.88</v>
      </c>
    </row>
    <row r="83" spans="1:12" ht="30.75" customHeight="1">
      <c r="A83" s="3">
        <v>88309</v>
      </c>
      <c r="B83" s="179" t="s">
        <v>373</v>
      </c>
      <c r="C83" s="177">
        <v>7</v>
      </c>
      <c r="D83" s="1171" t="s">
        <v>905</v>
      </c>
      <c r="E83" s="1171"/>
      <c r="F83" s="1171"/>
      <c r="G83" s="1171"/>
      <c r="H83" s="1171"/>
      <c r="I83" s="183" t="s">
        <v>92</v>
      </c>
      <c r="J83" s="223">
        <v>14</v>
      </c>
      <c r="K83" s="216">
        <v>25.97</v>
      </c>
      <c r="L83" s="181">
        <f t="shared" si="4"/>
        <v>363.58</v>
      </c>
    </row>
    <row r="84" spans="1:12" ht="30.75" customHeight="1">
      <c r="A84" s="3">
        <v>88316</v>
      </c>
      <c r="B84" s="179" t="s">
        <v>373</v>
      </c>
      <c r="C84" s="177">
        <v>8</v>
      </c>
      <c r="D84" s="1171" t="s">
        <v>1404</v>
      </c>
      <c r="E84" s="1171"/>
      <c r="F84" s="1171"/>
      <c r="G84" s="1171"/>
      <c r="H84" s="1171"/>
      <c r="I84" s="183" t="s">
        <v>92</v>
      </c>
      <c r="J84" s="223">
        <v>14</v>
      </c>
      <c r="K84" s="216">
        <v>19.64</v>
      </c>
      <c r="L84" s="181">
        <f t="shared" ref="L84" si="5">ROUND(K84*J84,2)</f>
        <v>274.95999999999998</v>
      </c>
    </row>
    <row r="85" spans="1:12">
      <c r="A85" s="1473"/>
      <c r="B85" s="1474"/>
      <c r="C85" s="1474"/>
      <c r="D85" s="1474"/>
      <c r="E85" s="1474"/>
      <c r="F85" s="1474"/>
      <c r="G85" s="1474"/>
      <c r="H85" s="1474"/>
      <c r="I85" s="1475"/>
      <c r="J85" s="1471" t="s">
        <v>232</v>
      </c>
      <c r="K85" s="1472"/>
      <c r="L85" s="181">
        <f>SUM(L77:L84)</f>
        <v>1784.85</v>
      </c>
    </row>
    <row r="86" spans="1:12">
      <c r="A86" s="1476"/>
      <c r="B86" s="1477"/>
      <c r="C86" s="1477"/>
      <c r="D86" s="1477"/>
      <c r="E86" s="1477"/>
      <c r="F86" s="1477"/>
      <c r="G86" s="1477"/>
      <c r="H86" s="1477"/>
      <c r="I86" s="1478"/>
      <c r="J86" s="1471" t="s">
        <v>738</v>
      </c>
      <c r="K86" s="1472"/>
      <c r="L86" s="347"/>
    </row>
    <row r="87" spans="1:12">
      <c r="A87" s="1181" t="s">
        <v>232</v>
      </c>
      <c r="B87" s="1181"/>
      <c r="C87" s="1181"/>
      <c r="D87" s="1181"/>
      <c r="E87" s="1181"/>
      <c r="F87" s="1181"/>
      <c r="G87" s="1181"/>
      <c r="H87" s="1181"/>
      <c r="I87" s="1181"/>
      <c r="J87" s="1181"/>
      <c r="K87" s="1181"/>
      <c r="L87" s="184">
        <f>L85</f>
        <v>1784.85</v>
      </c>
    </row>
  </sheetData>
  <mergeCells count="100">
    <mergeCell ref="D35:H35"/>
    <mergeCell ref="D36:H36"/>
    <mergeCell ref="D52:H52"/>
    <mergeCell ref="D53:H53"/>
    <mergeCell ref="D67:H67"/>
    <mergeCell ref="D49:H49"/>
    <mergeCell ref="D50:H50"/>
    <mergeCell ref="A56:K56"/>
    <mergeCell ref="A54:I55"/>
    <mergeCell ref="J54:K54"/>
    <mergeCell ref="J55:K55"/>
    <mergeCell ref="A41:B41"/>
    <mergeCell ref="C41:L41"/>
    <mergeCell ref="A42:B42"/>
    <mergeCell ref="C42:L42"/>
    <mergeCell ref="D48:H48"/>
    <mergeCell ref="A43:L43"/>
    <mergeCell ref="A44:L44"/>
    <mergeCell ref="D45:H45"/>
    <mergeCell ref="D46:H46"/>
    <mergeCell ref="D47:H47"/>
    <mergeCell ref="A37:I38"/>
    <mergeCell ref="J37:K37"/>
    <mergeCell ref="J38:K38"/>
    <mergeCell ref="A39:K39"/>
    <mergeCell ref="A40:L40"/>
    <mergeCell ref="D29:H29"/>
    <mergeCell ref="D30:H30"/>
    <mergeCell ref="D31:H31"/>
    <mergeCell ref="D32:H32"/>
    <mergeCell ref="D33:H33"/>
    <mergeCell ref="A25:B25"/>
    <mergeCell ref="C25:L25"/>
    <mergeCell ref="A26:L26"/>
    <mergeCell ref="A27:L27"/>
    <mergeCell ref="D28:H28"/>
    <mergeCell ref="D16:H16"/>
    <mergeCell ref="D17:H17"/>
    <mergeCell ref="A22:K22"/>
    <mergeCell ref="A23:L23"/>
    <mergeCell ref="A24:B24"/>
    <mergeCell ref="C24:L24"/>
    <mergeCell ref="A20:I21"/>
    <mergeCell ref="J20:K20"/>
    <mergeCell ref="J21:K21"/>
    <mergeCell ref="D18:H18"/>
    <mergeCell ref="D19:H19"/>
    <mergeCell ref="A5:L5"/>
    <mergeCell ref="A1:J4"/>
    <mergeCell ref="K1:L2"/>
    <mergeCell ref="K3:L4"/>
    <mergeCell ref="D15:H15"/>
    <mergeCell ref="A6:B6"/>
    <mergeCell ref="C6:L6"/>
    <mergeCell ref="A7:B7"/>
    <mergeCell ref="C7:L7"/>
    <mergeCell ref="A8:L8"/>
    <mergeCell ref="A9:L9"/>
    <mergeCell ref="D10:H10"/>
    <mergeCell ref="D11:H11"/>
    <mergeCell ref="D12:H12"/>
    <mergeCell ref="D13:H13"/>
    <mergeCell ref="D14:H14"/>
    <mergeCell ref="A58:B58"/>
    <mergeCell ref="C58:L58"/>
    <mergeCell ref="A59:B59"/>
    <mergeCell ref="C59:L59"/>
    <mergeCell ref="A60:L60"/>
    <mergeCell ref="A69:I70"/>
    <mergeCell ref="J69:K69"/>
    <mergeCell ref="J70:K70"/>
    <mergeCell ref="A61:L61"/>
    <mergeCell ref="D62:H62"/>
    <mergeCell ref="D63:H63"/>
    <mergeCell ref="D64:H64"/>
    <mergeCell ref="D65:H65"/>
    <mergeCell ref="D68:H68"/>
    <mergeCell ref="D34:H34"/>
    <mergeCell ref="D51:H51"/>
    <mergeCell ref="D66:H66"/>
    <mergeCell ref="D80:H80"/>
    <mergeCell ref="D81:H81"/>
    <mergeCell ref="D77:H77"/>
    <mergeCell ref="D78:H78"/>
    <mergeCell ref="D79:H79"/>
    <mergeCell ref="A74:L74"/>
    <mergeCell ref="A75:L75"/>
    <mergeCell ref="D76:H76"/>
    <mergeCell ref="A71:K71"/>
    <mergeCell ref="A72:B72"/>
    <mergeCell ref="C72:L72"/>
    <mergeCell ref="A73:B73"/>
    <mergeCell ref="C73:L73"/>
    <mergeCell ref="D82:H82"/>
    <mergeCell ref="D83:H83"/>
    <mergeCell ref="J85:K85"/>
    <mergeCell ref="J86:K86"/>
    <mergeCell ref="A87:K87"/>
    <mergeCell ref="A85:I86"/>
    <mergeCell ref="D84:H84"/>
  </mergeCells>
  <phoneticPr fontId="10" type="noConversion"/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E0EB9-9CA7-485D-9DC4-B36FA727C12C}">
  <sheetPr codeName="Planilha29">
    <pageSetUpPr fitToPage="1"/>
  </sheetPr>
  <dimension ref="A1:S39"/>
  <sheetViews>
    <sheetView topLeftCell="A10" workbookViewId="0">
      <selection sqref="A1:H2"/>
    </sheetView>
  </sheetViews>
  <sheetFormatPr defaultRowHeight="15"/>
  <cols>
    <col min="1" max="1" width="23" bestFit="1" customWidth="1"/>
    <col min="3" max="3" width="11.28515625" bestFit="1" customWidth="1"/>
    <col min="4" max="4" width="10.140625" bestFit="1" customWidth="1"/>
    <col min="6" max="6" width="10.28515625" customWidth="1"/>
    <col min="8" max="8" width="10" customWidth="1"/>
    <col min="255" max="255" width="23" bestFit="1" customWidth="1"/>
    <col min="257" max="257" width="11.28515625" bestFit="1" customWidth="1"/>
    <col min="258" max="258" width="10.140625" bestFit="1" customWidth="1"/>
    <col min="260" max="260" width="10.28515625" customWidth="1"/>
    <col min="262" max="262" width="10" customWidth="1"/>
    <col min="511" max="511" width="23" bestFit="1" customWidth="1"/>
    <col min="513" max="513" width="11.28515625" bestFit="1" customWidth="1"/>
    <col min="514" max="514" width="10.140625" bestFit="1" customWidth="1"/>
    <col min="516" max="516" width="10.28515625" customWidth="1"/>
    <col min="518" max="518" width="10" customWidth="1"/>
    <col min="767" max="767" width="23" bestFit="1" customWidth="1"/>
    <col min="769" max="769" width="11.28515625" bestFit="1" customWidth="1"/>
    <col min="770" max="770" width="10.140625" bestFit="1" customWidth="1"/>
    <col min="772" max="772" width="10.28515625" customWidth="1"/>
    <col min="774" max="774" width="10" customWidth="1"/>
    <col min="1023" max="1023" width="23" bestFit="1" customWidth="1"/>
    <col min="1025" max="1025" width="11.28515625" bestFit="1" customWidth="1"/>
    <col min="1026" max="1026" width="10.140625" bestFit="1" customWidth="1"/>
    <col min="1028" max="1028" width="10.28515625" customWidth="1"/>
    <col min="1030" max="1030" width="10" customWidth="1"/>
    <col min="1279" max="1279" width="23" bestFit="1" customWidth="1"/>
    <col min="1281" max="1281" width="11.28515625" bestFit="1" customWidth="1"/>
    <col min="1282" max="1282" width="10.140625" bestFit="1" customWidth="1"/>
    <col min="1284" max="1284" width="10.28515625" customWidth="1"/>
    <col min="1286" max="1286" width="10" customWidth="1"/>
    <col min="1535" max="1535" width="23" bestFit="1" customWidth="1"/>
    <col min="1537" max="1537" width="11.28515625" bestFit="1" customWidth="1"/>
    <col min="1538" max="1538" width="10.140625" bestFit="1" customWidth="1"/>
    <col min="1540" max="1540" width="10.28515625" customWidth="1"/>
    <col min="1542" max="1542" width="10" customWidth="1"/>
    <col min="1791" max="1791" width="23" bestFit="1" customWidth="1"/>
    <col min="1793" max="1793" width="11.28515625" bestFit="1" customWidth="1"/>
    <col min="1794" max="1794" width="10.140625" bestFit="1" customWidth="1"/>
    <col min="1796" max="1796" width="10.28515625" customWidth="1"/>
    <col min="1798" max="1798" width="10" customWidth="1"/>
    <col min="2047" max="2047" width="23" bestFit="1" customWidth="1"/>
    <col min="2049" max="2049" width="11.28515625" bestFit="1" customWidth="1"/>
    <col min="2050" max="2050" width="10.140625" bestFit="1" customWidth="1"/>
    <col min="2052" max="2052" width="10.28515625" customWidth="1"/>
    <col min="2054" max="2054" width="10" customWidth="1"/>
    <col min="2303" max="2303" width="23" bestFit="1" customWidth="1"/>
    <col min="2305" max="2305" width="11.28515625" bestFit="1" customWidth="1"/>
    <col min="2306" max="2306" width="10.140625" bestFit="1" customWidth="1"/>
    <col min="2308" max="2308" width="10.28515625" customWidth="1"/>
    <col min="2310" max="2310" width="10" customWidth="1"/>
    <col min="2559" max="2559" width="23" bestFit="1" customWidth="1"/>
    <col min="2561" max="2561" width="11.28515625" bestFit="1" customWidth="1"/>
    <col min="2562" max="2562" width="10.140625" bestFit="1" customWidth="1"/>
    <col min="2564" max="2564" width="10.28515625" customWidth="1"/>
    <col min="2566" max="2566" width="10" customWidth="1"/>
    <col min="2815" max="2815" width="23" bestFit="1" customWidth="1"/>
    <col min="2817" max="2817" width="11.28515625" bestFit="1" customWidth="1"/>
    <col min="2818" max="2818" width="10.140625" bestFit="1" customWidth="1"/>
    <col min="2820" max="2820" width="10.28515625" customWidth="1"/>
    <col min="2822" max="2822" width="10" customWidth="1"/>
    <col min="3071" max="3071" width="23" bestFit="1" customWidth="1"/>
    <col min="3073" max="3073" width="11.28515625" bestFit="1" customWidth="1"/>
    <col min="3074" max="3074" width="10.140625" bestFit="1" customWidth="1"/>
    <col min="3076" max="3076" width="10.28515625" customWidth="1"/>
    <col min="3078" max="3078" width="10" customWidth="1"/>
    <col min="3327" max="3327" width="23" bestFit="1" customWidth="1"/>
    <col min="3329" max="3329" width="11.28515625" bestFit="1" customWidth="1"/>
    <col min="3330" max="3330" width="10.140625" bestFit="1" customWidth="1"/>
    <col min="3332" max="3332" width="10.28515625" customWidth="1"/>
    <col min="3334" max="3334" width="10" customWidth="1"/>
    <col min="3583" max="3583" width="23" bestFit="1" customWidth="1"/>
    <col min="3585" max="3585" width="11.28515625" bestFit="1" customWidth="1"/>
    <col min="3586" max="3586" width="10.140625" bestFit="1" customWidth="1"/>
    <col min="3588" max="3588" width="10.28515625" customWidth="1"/>
    <col min="3590" max="3590" width="10" customWidth="1"/>
    <col min="3839" max="3839" width="23" bestFit="1" customWidth="1"/>
    <col min="3841" max="3841" width="11.28515625" bestFit="1" customWidth="1"/>
    <col min="3842" max="3842" width="10.140625" bestFit="1" customWidth="1"/>
    <col min="3844" max="3844" width="10.28515625" customWidth="1"/>
    <col min="3846" max="3846" width="10" customWidth="1"/>
    <col min="4095" max="4095" width="23" bestFit="1" customWidth="1"/>
    <col min="4097" max="4097" width="11.28515625" bestFit="1" customWidth="1"/>
    <col min="4098" max="4098" width="10.140625" bestFit="1" customWidth="1"/>
    <col min="4100" max="4100" width="10.28515625" customWidth="1"/>
    <col min="4102" max="4102" width="10" customWidth="1"/>
    <col min="4351" max="4351" width="23" bestFit="1" customWidth="1"/>
    <col min="4353" max="4353" width="11.28515625" bestFit="1" customWidth="1"/>
    <col min="4354" max="4354" width="10.140625" bestFit="1" customWidth="1"/>
    <col min="4356" max="4356" width="10.28515625" customWidth="1"/>
    <col min="4358" max="4358" width="10" customWidth="1"/>
    <col min="4607" max="4607" width="23" bestFit="1" customWidth="1"/>
    <col min="4609" max="4609" width="11.28515625" bestFit="1" customWidth="1"/>
    <col min="4610" max="4610" width="10.140625" bestFit="1" customWidth="1"/>
    <col min="4612" max="4612" width="10.28515625" customWidth="1"/>
    <col min="4614" max="4614" width="10" customWidth="1"/>
    <col min="4863" max="4863" width="23" bestFit="1" customWidth="1"/>
    <col min="4865" max="4865" width="11.28515625" bestFit="1" customWidth="1"/>
    <col min="4866" max="4866" width="10.140625" bestFit="1" customWidth="1"/>
    <col min="4868" max="4868" width="10.28515625" customWidth="1"/>
    <col min="4870" max="4870" width="10" customWidth="1"/>
    <col min="5119" max="5119" width="23" bestFit="1" customWidth="1"/>
    <col min="5121" max="5121" width="11.28515625" bestFit="1" customWidth="1"/>
    <col min="5122" max="5122" width="10.140625" bestFit="1" customWidth="1"/>
    <col min="5124" max="5124" width="10.28515625" customWidth="1"/>
    <col min="5126" max="5126" width="10" customWidth="1"/>
    <col min="5375" max="5375" width="23" bestFit="1" customWidth="1"/>
    <col min="5377" max="5377" width="11.28515625" bestFit="1" customWidth="1"/>
    <col min="5378" max="5378" width="10.140625" bestFit="1" customWidth="1"/>
    <col min="5380" max="5380" width="10.28515625" customWidth="1"/>
    <col min="5382" max="5382" width="10" customWidth="1"/>
    <col min="5631" max="5631" width="23" bestFit="1" customWidth="1"/>
    <col min="5633" max="5633" width="11.28515625" bestFit="1" customWidth="1"/>
    <col min="5634" max="5634" width="10.140625" bestFit="1" customWidth="1"/>
    <col min="5636" max="5636" width="10.28515625" customWidth="1"/>
    <col min="5638" max="5638" width="10" customWidth="1"/>
    <col min="5887" max="5887" width="23" bestFit="1" customWidth="1"/>
    <col min="5889" max="5889" width="11.28515625" bestFit="1" customWidth="1"/>
    <col min="5890" max="5890" width="10.140625" bestFit="1" customWidth="1"/>
    <col min="5892" max="5892" width="10.28515625" customWidth="1"/>
    <col min="5894" max="5894" width="10" customWidth="1"/>
    <col min="6143" max="6143" width="23" bestFit="1" customWidth="1"/>
    <col min="6145" max="6145" width="11.28515625" bestFit="1" customWidth="1"/>
    <col min="6146" max="6146" width="10.140625" bestFit="1" customWidth="1"/>
    <col min="6148" max="6148" width="10.28515625" customWidth="1"/>
    <col min="6150" max="6150" width="10" customWidth="1"/>
    <col min="6399" max="6399" width="23" bestFit="1" customWidth="1"/>
    <col min="6401" max="6401" width="11.28515625" bestFit="1" customWidth="1"/>
    <col min="6402" max="6402" width="10.140625" bestFit="1" customWidth="1"/>
    <col min="6404" max="6404" width="10.28515625" customWidth="1"/>
    <col min="6406" max="6406" width="10" customWidth="1"/>
    <col min="6655" max="6655" width="23" bestFit="1" customWidth="1"/>
    <col min="6657" max="6657" width="11.28515625" bestFit="1" customWidth="1"/>
    <col min="6658" max="6658" width="10.140625" bestFit="1" customWidth="1"/>
    <col min="6660" max="6660" width="10.28515625" customWidth="1"/>
    <col min="6662" max="6662" width="10" customWidth="1"/>
    <col min="6911" max="6911" width="23" bestFit="1" customWidth="1"/>
    <col min="6913" max="6913" width="11.28515625" bestFit="1" customWidth="1"/>
    <col min="6914" max="6914" width="10.140625" bestFit="1" customWidth="1"/>
    <col min="6916" max="6916" width="10.28515625" customWidth="1"/>
    <col min="6918" max="6918" width="10" customWidth="1"/>
    <col min="7167" max="7167" width="23" bestFit="1" customWidth="1"/>
    <col min="7169" max="7169" width="11.28515625" bestFit="1" customWidth="1"/>
    <col min="7170" max="7170" width="10.140625" bestFit="1" customWidth="1"/>
    <col min="7172" max="7172" width="10.28515625" customWidth="1"/>
    <col min="7174" max="7174" width="10" customWidth="1"/>
    <col min="7423" max="7423" width="23" bestFit="1" customWidth="1"/>
    <col min="7425" max="7425" width="11.28515625" bestFit="1" customWidth="1"/>
    <col min="7426" max="7426" width="10.140625" bestFit="1" customWidth="1"/>
    <col min="7428" max="7428" width="10.28515625" customWidth="1"/>
    <col min="7430" max="7430" width="10" customWidth="1"/>
    <col min="7679" max="7679" width="23" bestFit="1" customWidth="1"/>
    <col min="7681" max="7681" width="11.28515625" bestFit="1" customWidth="1"/>
    <col min="7682" max="7682" width="10.140625" bestFit="1" customWidth="1"/>
    <col min="7684" max="7684" width="10.28515625" customWidth="1"/>
    <col min="7686" max="7686" width="10" customWidth="1"/>
    <col min="7935" max="7935" width="23" bestFit="1" customWidth="1"/>
    <col min="7937" max="7937" width="11.28515625" bestFit="1" customWidth="1"/>
    <col min="7938" max="7938" width="10.140625" bestFit="1" customWidth="1"/>
    <col min="7940" max="7940" width="10.28515625" customWidth="1"/>
    <col min="7942" max="7942" width="10" customWidth="1"/>
    <col min="8191" max="8191" width="23" bestFit="1" customWidth="1"/>
    <col min="8193" max="8193" width="11.28515625" bestFit="1" customWidth="1"/>
    <col min="8194" max="8194" width="10.140625" bestFit="1" customWidth="1"/>
    <col min="8196" max="8196" width="10.28515625" customWidth="1"/>
    <col min="8198" max="8198" width="10" customWidth="1"/>
    <col min="8447" max="8447" width="23" bestFit="1" customWidth="1"/>
    <col min="8449" max="8449" width="11.28515625" bestFit="1" customWidth="1"/>
    <col min="8450" max="8450" width="10.140625" bestFit="1" customWidth="1"/>
    <col min="8452" max="8452" width="10.28515625" customWidth="1"/>
    <col min="8454" max="8454" width="10" customWidth="1"/>
    <col min="8703" max="8703" width="23" bestFit="1" customWidth="1"/>
    <col min="8705" max="8705" width="11.28515625" bestFit="1" customWidth="1"/>
    <col min="8706" max="8706" width="10.140625" bestFit="1" customWidth="1"/>
    <col min="8708" max="8708" width="10.28515625" customWidth="1"/>
    <col min="8710" max="8710" width="10" customWidth="1"/>
    <col min="8959" max="8959" width="23" bestFit="1" customWidth="1"/>
    <col min="8961" max="8961" width="11.28515625" bestFit="1" customWidth="1"/>
    <col min="8962" max="8962" width="10.140625" bestFit="1" customWidth="1"/>
    <col min="8964" max="8964" width="10.28515625" customWidth="1"/>
    <col min="8966" max="8966" width="10" customWidth="1"/>
    <col min="9215" max="9215" width="23" bestFit="1" customWidth="1"/>
    <col min="9217" max="9217" width="11.28515625" bestFit="1" customWidth="1"/>
    <col min="9218" max="9218" width="10.140625" bestFit="1" customWidth="1"/>
    <col min="9220" max="9220" width="10.28515625" customWidth="1"/>
    <col min="9222" max="9222" width="10" customWidth="1"/>
    <col min="9471" max="9471" width="23" bestFit="1" customWidth="1"/>
    <col min="9473" max="9473" width="11.28515625" bestFit="1" customWidth="1"/>
    <col min="9474" max="9474" width="10.140625" bestFit="1" customWidth="1"/>
    <col min="9476" max="9476" width="10.28515625" customWidth="1"/>
    <col min="9478" max="9478" width="10" customWidth="1"/>
    <col min="9727" max="9727" width="23" bestFit="1" customWidth="1"/>
    <col min="9729" max="9729" width="11.28515625" bestFit="1" customWidth="1"/>
    <col min="9730" max="9730" width="10.140625" bestFit="1" customWidth="1"/>
    <col min="9732" max="9732" width="10.28515625" customWidth="1"/>
    <col min="9734" max="9734" width="10" customWidth="1"/>
    <col min="9983" max="9983" width="23" bestFit="1" customWidth="1"/>
    <col min="9985" max="9985" width="11.28515625" bestFit="1" customWidth="1"/>
    <col min="9986" max="9986" width="10.140625" bestFit="1" customWidth="1"/>
    <col min="9988" max="9988" width="10.28515625" customWidth="1"/>
    <col min="9990" max="9990" width="10" customWidth="1"/>
    <col min="10239" max="10239" width="23" bestFit="1" customWidth="1"/>
    <col min="10241" max="10241" width="11.28515625" bestFit="1" customWidth="1"/>
    <col min="10242" max="10242" width="10.140625" bestFit="1" customWidth="1"/>
    <col min="10244" max="10244" width="10.28515625" customWidth="1"/>
    <col min="10246" max="10246" width="10" customWidth="1"/>
    <col min="10495" max="10495" width="23" bestFit="1" customWidth="1"/>
    <col min="10497" max="10497" width="11.28515625" bestFit="1" customWidth="1"/>
    <col min="10498" max="10498" width="10.140625" bestFit="1" customWidth="1"/>
    <col min="10500" max="10500" width="10.28515625" customWidth="1"/>
    <col min="10502" max="10502" width="10" customWidth="1"/>
    <col min="10751" max="10751" width="23" bestFit="1" customWidth="1"/>
    <col min="10753" max="10753" width="11.28515625" bestFit="1" customWidth="1"/>
    <col min="10754" max="10754" width="10.140625" bestFit="1" customWidth="1"/>
    <col min="10756" max="10756" width="10.28515625" customWidth="1"/>
    <col min="10758" max="10758" width="10" customWidth="1"/>
    <col min="11007" max="11007" width="23" bestFit="1" customWidth="1"/>
    <col min="11009" max="11009" width="11.28515625" bestFit="1" customWidth="1"/>
    <col min="11010" max="11010" width="10.140625" bestFit="1" customWidth="1"/>
    <col min="11012" max="11012" width="10.28515625" customWidth="1"/>
    <col min="11014" max="11014" width="10" customWidth="1"/>
    <col min="11263" max="11263" width="23" bestFit="1" customWidth="1"/>
    <col min="11265" max="11265" width="11.28515625" bestFit="1" customWidth="1"/>
    <col min="11266" max="11266" width="10.140625" bestFit="1" customWidth="1"/>
    <col min="11268" max="11268" width="10.28515625" customWidth="1"/>
    <col min="11270" max="11270" width="10" customWidth="1"/>
    <col min="11519" max="11519" width="23" bestFit="1" customWidth="1"/>
    <col min="11521" max="11521" width="11.28515625" bestFit="1" customWidth="1"/>
    <col min="11522" max="11522" width="10.140625" bestFit="1" customWidth="1"/>
    <col min="11524" max="11524" width="10.28515625" customWidth="1"/>
    <col min="11526" max="11526" width="10" customWidth="1"/>
    <col min="11775" max="11775" width="23" bestFit="1" customWidth="1"/>
    <col min="11777" max="11777" width="11.28515625" bestFit="1" customWidth="1"/>
    <col min="11778" max="11778" width="10.140625" bestFit="1" customWidth="1"/>
    <col min="11780" max="11780" width="10.28515625" customWidth="1"/>
    <col min="11782" max="11782" width="10" customWidth="1"/>
    <col min="12031" max="12031" width="23" bestFit="1" customWidth="1"/>
    <col min="12033" max="12033" width="11.28515625" bestFit="1" customWidth="1"/>
    <col min="12034" max="12034" width="10.140625" bestFit="1" customWidth="1"/>
    <col min="12036" max="12036" width="10.28515625" customWidth="1"/>
    <col min="12038" max="12038" width="10" customWidth="1"/>
    <col min="12287" max="12287" width="23" bestFit="1" customWidth="1"/>
    <col min="12289" max="12289" width="11.28515625" bestFit="1" customWidth="1"/>
    <col min="12290" max="12290" width="10.140625" bestFit="1" customWidth="1"/>
    <col min="12292" max="12292" width="10.28515625" customWidth="1"/>
    <col min="12294" max="12294" width="10" customWidth="1"/>
    <col min="12543" max="12543" width="23" bestFit="1" customWidth="1"/>
    <col min="12545" max="12545" width="11.28515625" bestFit="1" customWidth="1"/>
    <col min="12546" max="12546" width="10.140625" bestFit="1" customWidth="1"/>
    <col min="12548" max="12548" width="10.28515625" customWidth="1"/>
    <col min="12550" max="12550" width="10" customWidth="1"/>
    <col min="12799" max="12799" width="23" bestFit="1" customWidth="1"/>
    <col min="12801" max="12801" width="11.28515625" bestFit="1" customWidth="1"/>
    <col min="12802" max="12802" width="10.140625" bestFit="1" customWidth="1"/>
    <col min="12804" max="12804" width="10.28515625" customWidth="1"/>
    <col min="12806" max="12806" width="10" customWidth="1"/>
    <col min="13055" max="13055" width="23" bestFit="1" customWidth="1"/>
    <col min="13057" max="13057" width="11.28515625" bestFit="1" customWidth="1"/>
    <col min="13058" max="13058" width="10.140625" bestFit="1" customWidth="1"/>
    <col min="13060" max="13060" width="10.28515625" customWidth="1"/>
    <col min="13062" max="13062" width="10" customWidth="1"/>
    <col min="13311" max="13311" width="23" bestFit="1" customWidth="1"/>
    <col min="13313" max="13313" width="11.28515625" bestFit="1" customWidth="1"/>
    <col min="13314" max="13314" width="10.140625" bestFit="1" customWidth="1"/>
    <col min="13316" max="13316" width="10.28515625" customWidth="1"/>
    <col min="13318" max="13318" width="10" customWidth="1"/>
    <col min="13567" max="13567" width="23" bestFit="1" customWidth="1"/>
    <col min="13569" max="13569" width="11.28515625" bestFit="1" customWidth="1"/>
    <col min="13570" max="13570" width="10.140625" bestFit="1" customWidth="1"/>
    <col min="13572" max="13572" width="10.28515625" customWidth="1"/>
    <col min="13574" max="13574" width="10" customWidth="1"/>
    <col min="13823" max="13823" width="23" bestFit="1" customWidth="1"/>
    <col min="13825" max="13825" width="11.28515625" bestFit="1" customWidth="1"/>
    <col min="13826" max="13826" width="10.140625" bestFit="1" customWidth="1"/>
    <col min="13828" max="13828" width="10.28515625" customWidth="1"/>
    <col min="13830" max="13830" width="10" customWidth="1"/>
    <col min="14079" max="14079" width="23" bestFit="1" customWidth="1"/>
    <col min="14081" max="14081" width="11.28515625" bestFit="1" customWidth="1"/>
    <col min="14082" max="14082" width="10.140625" bestFit="1" customWidth="1"/>
    <col min="14084" max="14084" width="10.28515625" customWidth="1"/>
    <col min="14086" max="14086" width="10" customWidth="1"/>
    <col min="14335" max="14335" width="23" bestFit="1" customWidth="1"/>
    <col min="14337" max="14337" width="11.28515625" bestFit="1" customWidth="1"/>
    <col min="14338" max="14338" width="10.140625" bestFit="1" customWidth="1"/>
    <col min="14340" max="14340" width="10.28515625" customWidth="1"/>
    <col min="14342" max="14342" width="10" customWidth="1"/>
    <col min="14591" max="14591" width="23" bestFit="1" customWidth="1"/>
    <col min="14593" max="14593" width="11.28515625" bestFit="1" customWidth="1"/>
    <col min="14594" max="14594" width="10.140625" bestFit="1" customWidth="1"/>
    <col min="14596" max="14596" width="10.28515625" customWidth="1"/>
    <col min="14598" max="14598" width="10" customWidth="1"/>
    <col min="14847" max="14847" width="23" bestFit="1" customWidth="1"/>
    <col min="14849" max="14849" width="11.28515625" bestFit="1" customWidth="1"/>
    <col min="14850" max="14850" width="10.140625" bestFit="1" customWidth="1"/>
    <col min="14852" max="14852" width="10.28515625" customWidth="1"/>
    <col min="14854" max="14854" width="10" customWidth="1"/>
    <col min="15103" max="15103" width="23" bestFit="1" customWidth="1"/>
    <col min="15105" max="15105" width="11.28515625" bestFit="1" customWidth="1"/>
    <col min="15106" max="15106" width="10.140625" bestFit="1" customWidth="1"/>
    <col min="15108" max="15108" width="10.28515625" customWidth="1"/>
    <col min="15110" max="15110" width="10" customWidth="1"/>
    <col min="15359" max="15359" width="23" bestFit="1" customWidth="1"/>
    <col min="15361" max="15361" width="11.28515625" bestFit="1" customWidth="1"/>
    <col min="15362" max="15362" width="10.140625" bestFit="1" customWidth="1"/>
    <col min="15364" max="15364" width="10.28515625" customWidth="1"/>
    <col min="15366" max="15366" width="10" customWidth="1"/>
    <col min="15615" max="15615" width="23" bestFit="1" customWidth="1"/>
    <col min="15617" max="15617" width="11.28515625" bestFit="1" customWidth="1"/>
    <col min="15618" max="15618" width="10.140625" bestFit="1" customWidth="1"/>
    <col min="15620" max="15620" width="10.28515625" customWidth="1"/>
    <col min="15622" max="15622" width="10" customWidth="1"/>
    <col min="15871" max="15871" width="23" bestFit="1" customWidth="1"/>
    <col min="15873" max="15873" width="11.28515625" bestFit="1" customWidth="1"/>
    <col min="15874" max="15874" width="10.140625" bestFit="1" customWidth="1"/>
    <col min="15876" max="15876" width="10.28515625" customWidth="1"/>
    <col min="15878" max="15878" width="10" customWidth="1"/>
    <col min="16127" max="16127" width="23" bestFit="1" customWidth="1"/>
    <col min="16129" max="16129" width="11.28515625" bestFit="1" customWidth="1"/>
    <col min="16130" max="16130" width="10.140625" bestFit="1" customWidth="1"/>
    <col min="16132" max="16132" width="10.28515625" customWidth="1"/>
    <col min="16134" max="16134" width="10" customWidth="1"/>
  </cols>
  <sheetData>
    <row r="1" spans="1:10" ht="43.5" customHeight="1">
      <c r="A1" s="1489" t="s">
        <v>215</v>
      </c>
      <c r="B1" s="1490"/>
      <c r="C1" s="1490"/>
      <c r="D1" s="1490"/>
      <c r="E1" s="1490"/>
      <c r="F1" s="1490"/>
      <c r="G1" s="1490"/>
      <c r="H1" s="1490"/>
      <c r="I1" s="1485" t="s">
        <v>216</v>
      </c>
      <c r="J1" s="1486"/>
    </row>
    <row r="2" spans="1:10" ht="43.5" customHeight="1" thickBot="1">
      <c r="A2" s="1491"/>
      <c r="B2" s="1492"/>
      <c r="C2" s="1492"/>
      <c r="D2" s="1492"/>
      <c r="E2" s="1492"/>
      <c r="F2" s="1492"/>
      <c r="G2" s="1492"/>
      <c r="H2" s="1492"/>
      <c r="I2" s="1487">
        <v>43770</v>
      </c>
      <c r="J2" s="1488"/>
    </row>
    <row r="3" spans="1:10" ht="18" customHeight="1" thickBot="1">
      <c r="A3" s="1493" t="s">
        <v>380</v>
      </c>
      <c r="B3" s="1494"/>
      <c r="C3" s="1494"/>
      <c r="D3" s="1494"/>
      <c r="E3" s="1494"/>
      <c r="F3" s="1494"/>
      <c r="G3" s="1494"/>
      <c r="H3" s="1494"/>
      <c r="I3" s="1495"/>
      <c r="J3" s="1496"/>
    </row>
    <row r="4" spans="1:10" ht="30" customHeight="1">
      <c r="A4" s="186" t="s">
        <v>142</v>
      </c>
      <c r="B4" s="1497" t="s">
        <v>384</v>
      </c>
      <c r="C4" s="1498"/>
      <c r="D4" s="1498"/>
      <c r="E4" s="1498"/>
      <c r="F4" s="1498"/>
      <c r="G4" s="1499"/>
      <c r="H4" s="187" t="s">
        <v>219</v>
      </c>
      <c r="I4" s="188"/>
      <c r="J4" s="189" t="s">
        <v>236</v>
      </c>
    </row>
    <row r="5" spans="1:10" ht="15" customHeight="1">
      <c r="A5" s="1228" t="s">
        <v>237</v>
      </c>
      <c r="B5" s="1500"/>
      <c r="C5" s="1500"/>
      <c r="D5" s="1229"/>
      <c r="E5" s="1501" t="s">
        <v>238</v>
      </c>
      <c r="F5" s="1229"/>
      <c r="G5" s="1501" t="s">
        <v>239</v>
      </c>
      <c r="H5" s="1229"/>
      <c r="I5" s="190"/>
      <c r="J5" s="1502" t="s">
        <v>240</v>
      </c>
    </row>
    <row r="6" spans="1:10">
      <c r="A6" s="307" t="s">
        <v>241</v>
      </c>
      <c r="B6" s="305" t="s">
        <v>242</v>
      </c>
      <c r="C6" s="305" t="s">
        <v>243</v>
      </c>
      <c r="D6" s="305" t="s">
        <v>244</v>
      </c>
      <c r="E6" s="305" t="s">
        <v>245</v>
      </c>
      <c r="F6" s="305" t="s">
        <v>246</v>
      </c>
      <c r="G6" s="305" t="s">
        <v>245</v>
      </c>
      <c r="H6" s="305" t="s">
        <v>246</v>
      </c>
      <c r="I6" s="190"/>
      <c r="J6" s="1503"/>
    </row>
    <row r="7" spans="1:10" ht="23.25" customHeight="1">
      <c r="A7" s="191" t="s">
        <v>247</v>
      </c>
      <c r="B7" s="192">
        <v>30082</v>
      </c>
      <c r="C7" s="192" t="s">
        <v>248</v>
      </c>
      <c r="D7" s="193">
        <v>1</v>
      </c>
      <c r="E7" s="193">
        <v>1</v>
      </c>
      <c r="F7" s="193">
        <v>0</v>
      </c>
      <c r="G7" s="193">
        <v>45.82</v>
      </c>
      <c r="H7" s="193">
        <v>24.08</v>
      </c>
      <c r="I7" s="194"/>
      <c r="J7" s="195">
        <f>((E7*G7)+(F7*H7))*D7</f>
        <v>45.82</v>
      </c>
    </row>
    <row r="8" spans="1:10">
      <c r="A8" s="1188" t="s">
        <v>249</v>
      </c>
      <c r="B8" s="1189"/>
      <c r="C8" s="1189"/>
      <c r="D8" s="1189"/>
      <c r="E8" s="1189"/>
      <c r="F8" s="1189"/>
      <c r="G8" s="1189"/>
      <c r="H8" s="1189"/>
      <c r="I8" s="196"/>
      <c r="J8" s="306">
        <f>SUM(J7:J7)</f>
        <v>45.82</v>
      </c>
    </row>
    <row r="9" spans="1:10" ht="15" customHeight="1">
      <c r="A9" s="1200"/>
      <c r="B9" s="1201"/>
      <c r="C9" s="1201"/>
      <c r="D9" s="1201"/>
      <c r="E9" s="1201"/>
      <c r="F9" s="1201"/>
      <c r="G9" s="1201"/>
      <c r="H9" s="1201"/>
      <c r="I9" s="1202"/>
      <c r="J9" s="1203"/>
    </row>
    <row r="10" spans="1:10" ht="22.5">
      <c r="A10" s="1228" t="s">
        <v>250</v>
      </c>
      <c r="B10" s="1229"/>
      <c r="C10" s="190" t="s">
        <v>242</v>
      </c>
      <c r="D10" s="197" t="s">
        <v>243</v>
      </c>
      <c r="E10" s="305" t="s">
        <v>251</v>
      </c>
      <c r="F10" s="305" t="s">
        <v>252</v>
      </c>
      <c r="G10" s="1206" t="s">
        <v>253</v>
      </c>
      <c r="H10" s="1206"/>
      <c r="I10" s="310"/>
      <c r="J10" s="311" t="s">
        <v>240</v>
      </c>
    </row>
    <row r="11" spans="1:10" ht="15" customHeight="1">
      <c r="A11" s="1224" t="s">
        <v>918</v>
      </c>
      <c r="B11" s="1230"/>
      <c r="C11" s="192">
        <v>88317</v>
      </c>
      <c r="D11" s="192" t="s">
        <v>141</v>
      </c>
      <c r="E11" s="303" t="s">
        <v>255</v>
      </c>
      <c r="F11" s="309">
        <v>8</v>
      </c>
      <c r="G11" s="1213">
        <v>24.75</v>
      </c>
      <c r="H11" s="1213"/>
      <c r="I11" s="312"/>
      <c r="J11" s="198">
        <f>G11*F11</f>
        <v>198</v>
      </c>
    </row>
    <row r="12" spans="1:10" ht="15" customHeight="1">
      <c r="A12" s="1224" t="s">
        <v>256</v>
      </c>
      <c r="B12" s="1225"/>
      <c r="C12" s="192">
        <v>252</v>
      </c>
      <c r="D12" s="192" t="s">
        <v>141</v>
      </c>
      <c r="E12" s="303" t="s">
        <v>255</v>
      </c>
      <c r="F12" s="309">
        <v>8</v>
      </c>
      <c r="G12" s="1213">
        <v>12.67</v>
      </c>
      <c r="H12" s="1213"/>
      <c r="I12" s="312"/>
      <c r="J12" s="198">
        <f>G12*F12</f>
        <v>101.36</v>
      </c>
    </row>
    <row r="13" spans="1:10">
      <c r="A13" s="1188" t="s">
        <v>257</v>
      </c>
      <c r="B13" s="1189"/>
      <c r="C13" s="1189"/>
      <c r="D13" s="1189"/>
      <c r="E13" s="1189"/>
      <c r="F13" s="1189"/>
      <c r="G13" s="1189"/>
      <c r="H13" s="1189"/>
      <c r="I13" s="196"/>
      <c r="J13" s="306">
        <f>SUM(J11:J12)</f>
        <v>299.36</v>
      </c>
    </row>
    <row r="14" spans="1:10">
      <c r="A14" s="1221"/>
      <c r="B14" s="1222"/>
      <c r="C14" s="1222"/>
      <c r="D14" s="1222"/>
      <c r="E14" s="1222"/>
      <c r="F14" s="1222"/>
      <c r="G14" s="1222"/>
      <c r="H14" s="1222"/>
      <c r="I14" s="1222"/>
      <c r="J14" s="1223"/>
    </row>
    <row r="15" spans="1:10">
      <c r="A15" s="1210" t="s">
        <v>258</v>
      </c>
      <c r="B15" s="1205"/>
      <c r="C15" s="1205"/>
      <c r="D15" s="305" t="s">
        <v>242</v>
      </c>
      <c r="E15" s="305" t="s">
        <v>259</v>
      </c>
      <c r="F15" s="305" t="s">
        <v>260</v>
      </c>
      <c r="G15" s="308" t="s">
        <v>261</v>
      </c>
      <c r="H15" s="308" t="s">
        <v>262</v>
      </c>
      <c r="I15" s="310"/>
      <c r="J15" s="311" t="s">
        <v>263</v>
      </c>
    </row>
    <row r="16" spans="1:10">
      <c r="A16" s="1226" t="s">
        <v>264</v>
      </c>
      <c r="B16" s="1227"/>
      <c r="C16" s="1227"/>
      <c r="D16" s="193"/>
      <c r="E16" s="193">
        <v>0</v>
      </c>
      <c r="F16" s="193" t="s">
        <v>265</v>
      </c>
      <c r="G16" s="199"/>
      <c r="H16" s="199"/>
      <c r="I16" s="200"/>
      <c r="J16" s="198">
        <f>J13*E16%</f>
        <v>0</v>
      </c>
    </row>
    <row r="17" spans="1:19">
      <c r="A17" s="1188" t="s">
        <v>266</v>
      </c>
      <c r="B17" s="1189"/>
      <c r="C17" s="1189"/>
      <c r="D17" s="1189"/>
      <c r="E17" s="1189"/>
      <c r="F17" s="1189"/>
      <c r="G17" s="1189"/>
      <c r="H17" s="1189"/>
      <c r="I17" s="196"/>
      <c r="J17" s="306">
        <f>SUM(J16:J16)</f>
        <v>0</v>
      </c>
    </row>
    <row r="18" spans="1:19">
      <c r="A18" s="1221"/>
      <c r="B18" s="1222"/>
      <c r="C18" s="1222"/>
      <c r="D18" s="1222"/>
      <c r="E18" s="1222"/>
      <c r="F18" s="1222"/>
      <c r="G18" s="1222"/>
      <c r="H18" s="1222"/>
      <c r="I18" s="1222"/>
      <c r="J18" s="1223"/>
    </row>
    <row r="19" spans="1:19">
      <c r="A19" s="1188" t="s">
        <v>267</v>
      </c>
      <c r="B19" s="1189"/>
      <c r="C19" s="1189"/>
      <c r="D19" s="1189"/>
      <c r="E19" s="1189"/>
      <c r="F19" s="1189"/>
      <c r="G19" s="1189"/>
      <c r="H19" s="1189"/>
      <c r="I19" s="201"/>
      <c r="J19" s="306">
        <f>J8+J13+J17</f>
        <v>345.18</v>
      </c>
    </row>
    <row r="20" spans="1:19" ht="15" customHeight="1">
      <c r="A20" s="1188" t="s">
        <v>268</v>
      </c>
      <c r="B20" s="1189"/>
      <c r="C20" s="1189"/>
      <c r="D20" s="1189"/>
      <c r="E20" s="1189"/>
      <c r="F20" s="1189"/>
      <c r="G20" s="1189"/>
      <c r="H20" s="1189"/>
      <c r="I20" s="201"/>
      <c r="J20" s="202">
        <v>1</v>
      </c>
      <c r="N20" s="443"/>
      <c r="O20" s="443"/>
    </row>
    <row r="21" spans="1:19" ht="15" customHeight="1">
      <c r="A21" s="1188" t="s">
        <v>269</v>
      </c>
      <c r="B21" s="1189"/>
      <c r="C21" s="1189"/>
      <c r="D21" s="1189"/>
      <c r="E21" s="1189"/>
      <c r="F21" s="1189"/>
      <c r="G21" s="1189"/>
      <c r="H21" s="1189"/>
      <c r="I21" s="196"/>
      <c r="J21" s="306">
        <f>J19/J20</f>
        <v>345.18</v>
      </c>
      <c r="N21" s="443"/>
      <c r="O21" s="443"/>
      <c r="P21" s="443"/>
      <c r="Q21" s="443"/>
      <c r="R21" s="443"/>
      <c r="S21" s="443"/>
    </row>
    <row r="22" spans="1:19" ht="15" customHeight="1">
      <c r="A22" s="1200"/>
      <c r="B22" s="1201"/>
      <c r="C22" s="1201"/>
      <c r="D22" s="1201"/>
      <c r="E22" s="1201"/>
      <c r="F22" s="1201"/>
      <c r="G22" s="1201"/>
      <c r="H22" s="1201"/>
      <c r="I22" s="1202"/>
      <c r="J22" s="1203"/>
      <c r="N22" s="443"/>
      <c r="O22" s="443"/>
      <c r="P22" s="443"/>
      <c r="Q22" s="443"/>
      <c r="R22" s="443"/>
      <c r="S22" s="443"/>
    </row>
    <row r="23" spans="1:19" ht="22.5" customHeight="1">
      <c r="A23" s="203" t="s">
        <v>270</v>
      </c>
      <c r="B23" s="305" t="s">
        <v>242</v>
      </c>
      <c r="C23" s="305" t="s">
        <v>243</v>
      </c>
      <c r="D23" s="308" t="s">
        <v>146</v>
      </c>
      <c r="E23" s="1217" t="s">
        <v>271</v>
      </c>
      <c r="F23" s="1218"/>
      <c r="G23" s="1206" t="s">
        <v>272</v>
      </c>
      <c r="H23" s="1206"/>
      <c r="I23" s="310" t="s">
        <v>273</v>
      </c>
      <c r="J23" s="311" t="s">
        <v>263</v>
      </c>
      <c r="N23" s="443"/>
      <c r="O23" s="443"/>
      <c r="P23" s="443"/>
      <c r="Q23" s="443"/>
      <c r="R23" s="443"/>
      <c r="S23" s="443"/>
    </row>
    <row r="24" spans="1:19" ht="15" customHeight="1">
      <c r="A24" s="204" t="s">
        <v>274</v>
      </c>
      <c r="B24" s="192">
        <v>10145</v>
      </c>
      <c r="C24" s="192" t="s">
        <v>248</v>
      </c>
      <c r="D24" s="217">
        <v>30.85</v>
      </c>
      <c r="E24" s="1215">
        <v>10.71</v>
      </c>
      <c r="F24" s="1216"/>
      <c r="G24" s="1214">
        <f>D24*E24</f>
        <v>330.40350000000001</v>
      </c>
      <c r="H24" s="1214"/>
      <c r="I24" s="205">
        <v>4.9800000000000004</v>
      </c>
      <c r="J24" s="198">
        <f>G24*I24</f>
        <v>1645.41</v>
      </c>
      <c r="N24" s="443"/>
      <c r="O24" s="443"/>
      <c r="P24" s="443"/>
      <c r="Q24" s="443"/>
      <c r="R24" s="443"/>
      <c r="S24" s="443"/>
    </row>
    <row r="25" spans="1:19" ht="21.75" customHeight="1">
      <c r="A25" s="204" t="s">
        <v>275</v>
      </c>
      <c r="B25" s="192">
        <v>10185</v>
      </c>
      <c r="C25" s="192" t="s">
        <v>248</v>
      </c>
      <c r="D25" s="217"/>
      <c r="E25" s="1215">
        <f>D24</f>
        <v>30.85</v>
      </c>
      <c r="F25" s="1216"/>
      <c r="G25" s="1214">
        <v>4.0000000000000001E-3</v>
      </c>
      <c r="H25" s="1214"/>
      <c r="I25" s="205">
        <v>19</v>
      </c>
      <c r="J25" s="198">
        <f>I25*G25*E25</f>
        <v>2.34</v>
      </c>
      <c r="N25" s="443"/>
      <c r="O25" s="443"/>
      <c r="P25" s="443"/>
      <c r="Q25" s="443"/>
      <c r="R25" s="443"/>
      <c r="S25" s="443"/>
    </row>
    <row r="26" spans="1:19" ht="15" customHeight="1">
      <c r="A26" s="1188" t="s">
        <v>276</v>
      </c>
      <c r="B26" s="1189"/>
      <c r="C26" s="1189"/>
      <c r="D26" s="1189"/>
      <c r="E26" s="1189"/>
      <c r="F26" s="1189"/>
      <c r="G26" s="1189"/>
      <c r="H26" s="1189"/>
      <c r="I26" s="196"/>
      <c r="J26" s="306">
        <f>SUM(J24:J25)</f>
        <v>1647.75</v>
      </c>
      <c r="N26" s="443"/>
      <c r="O26" s="443"/>
      <c r="P26" s="443"/>
      <c r="Q26" s="443"/>
      <c r="R26" s="443"/>
      <c r="S26" s="443"/>
    </row>
    <row r="27" spans="1:19" ht="15" customHeight="1">
      <c r="A27" s="1200"/>
      <c r="B27" s="1201"/>
      <c r="C27" s="1201"/>
      <c r="D27" s="1201"/>
      <c r="E27" s="1201"/>
      <c r="F27" s="1201"/>
      <c r="G27" s="1201"/>
      <c r="H27" s="1201"/>
      <c r="I27" s="1202"/>
      <c r="J27" s="1203"/>
      <c r="N27" s="443"/>
      <c r="O27" s="443"/>
      <c r="P27" s="443"/>
      <c r="Q27" s="443"/>
      <c r="R27" s="443"/>
      <c r="S27" s="443"/>
    </row>
    <row r="28" spans="1:19" ht="15" customHeight="1">
      <c r="A28" s="1210" t="s">
        <v>277</v>
      </c>
      <c r="B28" s="1205"/>
      <c r="C28" s="305" t="s">
        <v>242</v>
      </c>
      <c r="D28" s="305" t="s">
        <v>251</v>
      </c>
      <c r="E28" s="1206" t="s">
        <v>278</v>
      </c>
      <c r="F28" s="1206"/>
      <c r="G28" s="1206" t="s">
        <v>272</v>
      </c>
      <c r="H28" s="1206"/>
      <c r="I28" s="310"/>
      <c r="J28" s="311" t="s">
        <v>279</v>
      </c>
      <c r="N28" s="443"/>
      <c r="O28" s="443"/>
      <c r="P28" s="443"/>
      <c r="Q28" s="443"/>
      <c r="R28" s="443"/>
      <c r="S28" s="443"/>
    </row>
    <row r="29" spans="1:19" ht="15" customHeight="1">
      <c r="A29" s="1211"/>
      <c r="B29" s="1212"/>
      <c r="C29" s="206"/>
      <c r="D29" s="309"/>
      <c r="E29" s="1213"/>
      <c r="F29" s="1213"/>
      <c r="G29" s="1214"/>
      <c r="H29" s="1214"/>
      <c r="I29" s="207"/>
      <c r="J29" s="198">
        <f>G29*E29</f>
        <v>0</v>
      </c>
      <c r="N29" s="443"/>
      <c r="O29" s="443"/>
      <c r="P29" s="443"/>
      <c r="Q29" s="443"/>
      <c r="R29" s="443"/>
      <c r="S29" s="443"/>
    </row>
    <row r="30" spans="1:19">
      <c r="A30" s="1188" t="s">
        <v>280</v>
      </c>
      <c r="B30" s="1189"/>
      <c r="C30" s="1189"/>
      <c r="D30" s="1189"/>
      <c r="E30" s="1189"/>
      <c r="F30" s="1189"/>
      <c r="G30" s="1189"/>
      <c r="H30" s="1189"/>
      <c r="I30" s="196"/>
      <c r="J30" s="306">
        <f>SUM(J29:J29)</f>
        <v>0</v>
      </c>
    </row>
    <row r="31" spans="1:19">
      <c r="A31" s="1200"/>
      <c r="B31" s="1201"/>
      <c r="C31" s="1201"/>
      <c r="D31" s="1201"/>
      <c r="E31" s="1201"/>
      <c r="F31" s="1201"/>
      <c r="G31" s="1201"/>
      <c r="H31" s="1201"/>
      <c r="I31" s="1202"/>
      <c r="J31" s="1203"/>
    </row>
    <row r="32" spans="1:19">
      <c r="A32" s="1204" t="s">
        <v>281</v>
      </c>
      <c r="B32" s="1205" t="s">
        <v>242</v>
      </c>
      <c r="C32" s="1205" t="s">
        <v>282</v>
      </c>
      <c r="D32" s="1205"/>
      <c r="E32" s="1206" t="s">
        <v>278</v>
      </c>
      <c r="F32" s="1206"/>
      <c r="G32" s="1205" t="s">
        <v>283</v>
      </c>
      <c r="H32" s="1205"/>
      <c r="I32" s="1207"/>
      <c r="J32" s="1209" t="s">
        <v>263</v>
      </c>
    </row>
    <row r="33" spans="1:10">
      <c r="A33" s="1204"/>
      <c r="B33" s="1205"/>
      <c r="C33" s="208" t="s">
        <v>284</v>
      </c>
      <c r="D33" s="208" t="s">
        <v>285</v>
      </c>
      <c r="E33" s="1206"/>
      <c r="F33" s="1206"/>
      <c r="G33" s="1205"/>
      <c r="H33" s="1205"/>
      <c r="I33" s="1208"/>
      <c r="J33" s="1209"/>
    </row>
    <row r="34" spans="1:10">
      <c r="A34" s="209"/>
      <c r="B34" s="197"/>
      <c r="C34" s="210"/>
      <c r="D34" s="210"/>
      <c r="E34" s="1186"/>
      <c r="F34" s="1186"/>
      <c r="G34" s="1187"/>
      <c r="H34" s="1187"/>
      <c r="I34" s="211"/>
      <c r="J34" s="198">
        <f>E34*G34</f>
        <v>0</v>
      </c>
    </row>
    <row r="35" spans="1:10">
      <c r="A35" s="212"/>
      <c r="B35" s="192"/>
      <c r="C35" s="213"/>
      <c r="D35" s="213"/>
      <c r="E35" s="193"/>
      <c r="F35" s="193"/>
      <c r="G35" s="214"/>
      <c r="H35" s="214"/>
      <c r="I35" s="215"/>
      <c r="J35" s="198"/>
    </row>
    <row r="36" spans="1:10" ht="15.75" thickBot="1">
      <c r="A36" s="1188" t="s">
        <v>286</v>
      </c>
      <c r="B36" s="1189"/>
      <c r="C36" s="1189"/>
      <c r="D36" s="1189"/>
      <c r="E36" s="1189"/>
      <c r="F36" s="1189"/>
      <c r="G36" s="1189"/>
      <c r="H36" s="1189"/>
      <c r="I36" s="196"/>
      <c r="J36" s="306"/>
    </row>
    <row r="37" spans="1:10" ht="15.75" thickBot="1">
      <c r="A37" s="1257" t="s">
        <v>897</v>
      </c>
      <c r="B37" s="1258"/>
      <c r="C37" s="1258"/>
      <c r="D37" s="1258"/>
      <c r="E37" s="1258"/>
      <c r="F37" s="1259"/>
      <c r="G37" s="1197">
        <f>J34+J30+J21+J26</f>
        <v>1992.93</v>
      </c>
      <c r="H37" s="1197"/>
      <c r="I37" s="1198"/>
      <c r="J37" s="1199"/>
    </row>
    <row r="38" spans="1:10" ht="15.75" thickBot="1">
      <c r="A38" s="1257" t="s">
        <v>321</v>
      </c>
      <c r="B38" s="1258"/>
      <c r="C38" s="1258"/>
      <c r="D38" s="1258"/>
      <c r="E38" s="1258"/>
      <c r="F38" s="1259"/>
      <c r="G38" s="1482">
        <v>0.21079999999999999</v>
      </c>
      <c r="H38" s="1483"/>
      <c r="I38" s="1483"/>
      <c r="J38" s="1484"/>
    </row>
    <row r="39" spans="1:10" ht="15.75" thickBot="1">
      <c r="A39" s="1257" t="s">
        <v>896</v>
      </c>
      <c r="B39" s="1258"/>
      <c r="C39" s="1258"/>
      <c r="D39" s="1258"/>
      <c r="E39" s="1258"/>
      <c r="F39" s="1259"/>
      <c r="G39" s="1197">
        <f>G37*1.2108</f>
        <v>2413.04</v>
      </c>
      <c r="H39" s="1197"/>
      <c r="I39" s="1198"/>
      <c r="J39" s="1199"/>
    </row>
  </sheetData>
  <mergeCells count="59">
    <mergeCell ref="A29:B29"/>
    <mergeCell ref="E29:F29"/>
    <mergeCell ref="G29:H29"/>
    <mergeCell ref="E24:F24"/>
    <mergeCell ref="G24:H24"/>
    <mergeCell ref="E25:F25"/>
    <mergeCell ref="A26:H26"/>
    <mergeCell ref="A27:J27"/>
    <mergeCell ref="A28:B28"/>
    <mergeCell ref="E28:F28"/>
    <mergeCell ref="G28:H28"/>
    <mergeCell ref="G25:H25"/>
    <mergeCell ref="A39:F39"/>
    <mergeCell ref="G39:J39"/>
    <mergeCell ref="A30:H30"/>
    <mergeCell ref="A31:J31"/>
    <mergeCell ref="A32:A33"/>
    <mergeCell ref="B32:B33"/>
    <mergeCell ref="C32:D32"/>
    <mergeCell ref="E32:F33"/>
    <mergeCell ref="G32:H33"/>
    <mergeCell ref="I32:I33"/>
    <mergeCell ref="J32:J33"/>
    <mergeCell ref="E34:F34"/>
    <mergeCell ref="G34:H34"/>
    <mergeCell ref="A36:H36"/>
    <mergeCell ref="A37:F37"/>
    <mergeCell ref="G37:J37"/>
    <mergeCell ref="A12:B12"/>
    <mergeCell ref="G12:H12"/>
    <mergeCell ref="E23:F23"/>
    <mergeCell ref="G23:H23"/>
    <mergeCell ref="A17:H17"/>
    <mergeCell ref="A18:J18"/>
    <mergeCell ref="A19:H19"/>
    <mergeCell ref="A20:H20"/>
    <mergeCell ref="A21:H21"/>
    <mergeCell ref="A22:J22"/>
    <mergeCell ref="A9:J9"/>
    <mergeCell ref="A10:B10"/>
    <mergeCell ref="G10:H10"/>
    <mergeCell ref="A11:B11"/>
    <mergeCell ref="G11:H11"/>
    <mergeCell ref="A38:F38"/>
    <mergeCell ref="G38:J38"/>
    <mergeCell ref="I1:J1"/>
    <mergeCell ref="I2:J2"/>
    <mergeCell ref="A1:H2"/>
    <mergeCell ref="A3:J3"/>
    <mergeCell ref="B4:G4"/>
    <mergeCell ref="A5:D5"/>
    <mergeCell ref="E5:F5"/>
    <mergeCell ref="G5:H5"/>
    <mergeCell ref="J5:J6"/>
    <mergeCell ref="A13:H13"/>
    <mergeCell ref="A14:J14"/>
    <mergeCell ref="A15:C15"/>
    <mergeCell ref="A16:C16"/>
    <mergeCell ref="A8:H8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B39D3-C255-4E5B-B83F-6064897A8B5C}">
  <sheetPr codeName="Planilha121">
    <tabColor rgb="FF92D050"/>
    <pageSetUpPr fitToPage="1"/>
  </sheetPr>
  <dimension ref="B1:L107"/>
  <sheetViews>
    <sheetView workbookViewId="0"/>
  </sheetViews>
  <sheetFormatPr defaultRowHeight="15"/>
  <cols>
    <col min="2" max="2" width="8.7109375" bestFit="1" customWidth="1"/>
    <col min="3" max="3" width="12.28515625" bestFit="1" customWidth="1"/>
    <col min="4" max="4" width="15.7109375" bestFit="1" customWidth="1"/>
    <col min="5" max="5" width="71.28515625" customWidth="1"/>
    <col min="6" max="6" width="5.7109375" customWidth="1"/>
    <col min="7" max="7" width="9" customWidth="1"/>
    <col min="8" max="8" width="14.28515625" bestFit="1" customWidth="1"/>
    <col min="9" max="9" width="17" bestFit="1" customWidth="1"/>
    <col min="10" max="10" width="9.140625" style="350"/>
    <col min="11" max="11" width="13.5703125" style="350" customWidth="1"/>
    <col min="12" max="12" width="9.42578125" bestFit="1" customWidth="1"/>
  </cols>
  <sheetData>
    <row r="1" spans="2:12" ht="15.75" thickBot="1"/>
    <row r="2" spans="2:12" ht="19.5">
      <c r="B2" s="1489" t="s">
        <v>215</v>
      </c>
      <c r="C2" s="1490"/>
      <c r="D2" s="1490"/>
      <c r="E2" s="1490"/>
      <c r="F2" s="1490"/>
      <c r="G2" s="1504"/>
      <c r="H2" s="1485" t="s">
        <v>216</v>
      </c>
      <c r="I2" s="1486"/>
    </row>
    <row r="3" spans="2:12" ht="27.6" customHeight="1" thickBot="1">
      <c r="B3" s="1491"/>
      <c r="C3" s="1492"/>
      <c r="D3" s="1492"/>
      <c r="E3" s="1492"/>
      <c r="F3" s="1492"/>
      <c r="G3" s="1505"/>
      <c r="H3" s="1487">
        <v>44774</v>
      </c>
      <c r="I3" s="1488"/>
    </row>
    <row r="4" spans="2:12">
      <c r="B4" s="1506" t="s">
        <v>757</v>
      </c>
      <c r="C4" s="1508" t="s">
        <v>758</v>
      </c>
      <c r="D4" s="1510" t="s">
        <v>759</v>
      </c>
      <c r="E4" s="1512" t="s">
        <v>760</v>
      </c>
      <c r="F4" s="1514" t="s">
        <v>761</v>
      </c>
      <c r="G4" s="1516" t="s">
        <v>2</v>
      </c>
      <c r="H4" s="1514" t="s">
        <v>762</v>
      </c>
      <c r="I4" s="1518"/>
    </row>
    <row r="5" spans="2:12">
      <c r="B5" s="1507"/>
      <c r="C5" s="1509"/>
      <c r="D5" s="1511"/>
      <c r="E5" s="1513"/>
      <c r="F5" s="1515"/>
      <c r="G5" s="1517"/>
      <c r="H5" s="351" t="s">
        <v>3</v>
      </c>
      <c r="I5" s="352" t="s">
        <v>4</v>
      </c>
      <c r="K5" s="350" t="s">
        <v>763</v>
      </c>
      <c r="L5" t="s">
        <v>764</v>
      </c>
    </row>
    <row r="6" spans="2:12">
      <c r="B6" s="354" t="s">
        <v>6</v>
      </c>
      <c r="C6" s="939" t="s">
        <v>797</v>
      </c>
      <c r="D6" s="940"/>
      <c r="E6" s="940"/>
      <c r="F6" s="940"/>
      <c r="G6" s="940"/>
      <c r="H6" s="941"/>
      <c r="I6" s="444" t="s">
        <v>7</v>
      </c>
      <c r="L6" s="353"/>
    </row>
    <row r="7" spans="2:12">
      <c r="B7" s="354"/>
      <c r="C7" s="349"/>
      <c r="D7" s="349"/>
      <c r="E7" s="349" t="s">
        <v>765</v>
      </c>
      <c r="F7" s="349"/>
      <c r="G7" s="349"/>
      <c r="H7" s="349"/>
      <c r="I7" s="349"/>
      <c r="K7" s="349"/>
      <c r="L7" s="353"/>
    </row>
    <row r="8" spans="2:12" ht="27" customHeight="1">
      <c r="B8" s="355" t="s">
        <v>799</v>
      </c>
      <c r="C8" s="3">
        <v>88247</v>
      </c>
      <c r="D8" s="356" t="s">
        <v>141</v>
      </c>
      <c r="E8" s="357" t="s">
        <v>767</v>
      </c>
      <c r="F8" s="3" t="s">
        <v>255</v>
      </c>
      <c r="G8" s="3">
        <v>39.450000000000003</v>
      </c>
      <c r="H8" s="358">
        <v>25.11</v>
      </c>
      <c r="I8" s="359">
        <f t="shared" ref="I8:I12" si="0">G8*H8</f>
        <v>990.59</v>
      </c>
      <c r="J8" s="360"/>
      <c r="K8" s="358">
        <v>18.68</v>
      </c>
      <c r="L8" s="353">
        <f>K8*1.2108</f>
        <v>22.62</v>
      </c>
    </row>
    <row r="9" spans="2:12">
      <c r="B9" s="355" t="s">
        <v>800</v>
      </c>
      <c r="C9" s="3">
        <v>88246</v>
      </c>
      <c r="D9" s="356" t="s">
        <v>141</v>
      </c>
      <c r="E9" s="361" t="s">
        <v>768</v>
      </c>
      <c r="F9" s="362" t="s">
        <v>255</v>
      </c>
      <c r="G9" s="362">
        <v>0.09</v>
      </c>
      <c r="H9" s="358">
        <v>28.58</v>
      </c>
      <c r="I9" s="359">
        <f t="shared" si="0"/>
        <v>2.57</v>
      </c>
      <c r="J9" s="364"/>
      <c r="K9" s="363">
        <v>25.11</v>
      </c>
      <c r="L9" s="353">
        <f t="shared" ref="L9:L12" si="1">K9*1.2108</f>
        <v>30.4</v>
      </c>
    </row>
    <row r="10" spans="2:12">
      <c r="B10" s="355" t="s">
        <v>802</v>
      </c>
      <c r="C10" s="3">
        <v>88264</v>
      </c>
      <c r="D10" s="356" t="s">
        <v>141</v>
      </c>
      <c r="E10" s="348" t="s">
        <v>769</v>
      </c>
      <c r="F10" s="3" t="s">
        <v>255</v>
      </c>
      <c r="G10" s="7">
        <v>37.979999999999997</v>
      </c>
      <c r="H10" s="358">
        <v>28.62</v>
      </c>
      <c r="I10" s="359">
        <f t="shared" si="0"/>
        <v>1086.99</v>
      </c>
      <c r="J10" s="360"/>
      <c r="K10" s="365">
        <v>24.41</v>
      </c>
      <c r="L10" s="353">
        <f t="shared" si="1"/>
        <v>29.56</v>
      </c>
    </row>
    <row r="11" spans="2:12">
      <c r="B11" s="355" t="s">
        <v>803</v>
      </c>
      <c r="C11" s="3">
        <v>88309</v>
      </c>
      <c r="D11" s="356" t="s">
        <v>141</v>
      </c>
      <c r="E11" s="361" t="s">
        <v>770</v>
      </c>
      <c r="F11" s="366" t="s">
        <v>255</v>
      </c>
      <c r="G11" s="362">
        <v>0.28000000000000003</v>
      </c>
      <c r="H11" s="358">
        <v>25.97</v>
      </c>
      <c r="I11" s="359">
        <f t="shared" si="0"/>
        <v>7.27</v>
      </c>
      <c r="J11" s="364"/>
      <c r="K11" s="367">
        <v>22.27</v>
      </c>
      <c r="L11" s="353">
        <f t="shared" si="1"/>
        <v>26.96</v>
      </c>
    </row>
    <row r="12" spans="2:12">
      <c r="B12" s="355" t="s">
        <v>804</v>
      </c>
      <c r="C12" s="3">
        <v>88316</v>
      </c>
      <c r="D12" s="356" t="s">
        <v>141</v>
      </c>
      <c r="E12" s="361" t="s">
        <v>771</v>
      </c>
      <c r="F12" s="366" t="s">
        <v>255</v>
      </c>
      <c r="G12" s="368">
        <v>2.04</v>
      </c>
      <c r="H12" s="358">
        <v>19.64</v>
      </c>
      <c r="I12" s="359">
        <f t="shared" si="0"/>
        <v>40.07</v>
      </c>
      <c r="J12" s="364"/>
      <c r="K12" s="363">
        <v>15.73</v>
      </c>
      <c r="L12" s="353">
        <f t="shared" si="1"/>
        <v>19.05</v>
      </c>
    </row>
    <row r="13" spans="2:12">
      <c r="B13" s="369"/>
      <c r="C13" s="370"/>
      <c r="D13" s="369"/>
      <c r="E13" s="371" t="s">
        <v>795</v>
      </c>
      <c r="F13" s="372"/>
      <c r="G13" s="372"/>
      <c r="H13" s="373"/>
      <c r="I13" s="374">
        <f>SUM(I8:I12)</f>
        <v>2127.4899999999998</v>
      </c>
      <c r="J13" s="364"/>
      <c r="K13" s="373"/>
      <c r="L13" s="353"/>
    </row>
    <row r="14" spans="2:12">
      <c r="B14" s="376"/>
      <c r="C14" s="3"/>
      <c r="D14" s="304"/>
      <c r="E14" s="377" t="s">
        <v>772</v>
      </c>
      <c r="F14" s="366"/>
      <c r="G14" s="368"/>
      <c r="H14" s="363"/>
      <c r="I14" s="365"/>
      <c r="J14" s="364"/>
      <c r="K14" s="363"/>
      <c r="L14" s="353"/>
    </row>
    <row r="15" spans="2:12" ht="45">
      <c r="B15" s="3" t="s">
        <v>805</v>
      </c>
      <c r="C15" s="3">
        <v>100578</v>
      </c>
      <c r="D15" s="356" t="s">
        <v>141</v>
      </c>
      <c r="E15" s="361" t="s">
        <v>798</v>
      </c>
      <c r="F15" s="3" t="s">
        <v>761</v>
      </c>
      <c r="G15" s="368">
        <v>1</v>
      </c>
      <c r="H15" s="499">
        <v>477.9</v>
      </c>
      <c r="I15" s="500">
        <f>G15*H15</f>
        <v>477.9</v>
      </c>
      <c r="J15" s="360"/>
      <c r="K15" s="365">
        <v>276.07</v>
      </c>
      <c r="L15" s="353">
        <f>K15*1.2108</f>
        <v>334.27</v>
      </c>
    </row>
    <row r="16" spans="2:12" ht="30">
      <c r="B16" s="3" t="s">
        <v>806</v>
      </c>
      <c r="C16" s="3">
        <v>12366</v>
      </c>
      <c r="D16" s="356" t="s">
        <v>141</v>
      </c>
      <c r="E16" s="348" t="s">
        <v>1536</v>
      </c>
      <c r="F16" s="3" t="s">
        <v>761</v>
      </c>
      <c r="G16" s="7">
        <v>1</v>
      </c>
      <c r="H16" s="499">
        <v>1026.1400000000001</v>
      </c>
      <c r="I16" s="500">
        <f t="shared" ref="I16:I37" si="2">G16*H16</f>
        <v>1026.1400000000001</v>
      </c>
      <c r="J16" s="360"/>
      <c r="K16" s="365">
        <v>540.11</v>
      </c>
      <c r="L16" s="353">
        <f t="shared" ref="L16:L37" si="3">K16*1.2108</f>
        <v>653.97</v>
      </c>
    </row>
    <row r="17" spans="2:12" ht="30">
      <c r="B17" s="3" t="s">
        <v>807</v>
      </c>
      <c r="C17" s="3">
        <v>94970</v>
      </c>
      <c r="D17" s="356" t="s">
        <v>141</v>
      </c>
      <c r="E17" s="348" t="s">
        <v>828</v>
      </c>
      <c r="F17" s="3" t="s">
        <v>774</v>
      </c>
      <c r="G17" s="7">
        <v>1</v>
      </c>
      <c r="H17" s="499">
        <v>441.73</v>
      </c>
      <c r="I17" s="500">
        <f t="shared" si="2"/>
        <v>441.73</v>
      </c>
      <c r="J17" s="360"/>
      <c r="K17" s="365">
        <v>251.57</v>
      </c>
      <c r="L17" s="353">
        <f t="shared" si="3"/>
        <v>304.60000000000002</v>
      </c>
    </row>
    <row r="18" spans="2:12" ht="30">
      <c r="B18" s="3" t="s">
        <v>808</v>
      </c>
      <c r="C18" s="3">
        <v>39181</v>
      </c>
      <c r="D18" s="356" t="s">
        <v>141</v>
      </c>
      <c r="E18" s="378" t="s">
        <v>775</v>
      </c>
      <c r="F18" s="366" t="s">
        <v>761</v>
      </c>
      <c r="G18" s="7">
        <v>4</v>
      </c>
      <c r="H18" s="499">
        <v>8.11</v>
      </c>
      <c r="I18" s="500">
        <f t="shared" si="2"/>
        <v>32.44</v>
      </c>
      <c r="J18" s="364"/>
      <c r="K18" s="363">
        <v>5.94</v>
      </c>
      <c r="L18" s="353">
        <f t="shared" si="3"/>
        <v>7.19</v>
      </c>
    </row>
    <row r="19" spans="2:12" ht="30">
      <c r="B19" s="3" t="s">
        <v>809</v>
      </c>
      <c r="C19" s="3">
        <v>12412</v>
      </c>
      <c r="D19" s="356" t="s">
        <v>141</v>
      </c>
      <c r="E19" s="387" t="s">
        <v>776</v>
      </c>
      <c r="F19" s="366" t="s">
        <v>761</v>
      </c>
      <c r="G19" s="7">
        <v>1</v>
      </c>
      <c r="H19" s="499">
        <v>113.74</v>
      </c>
      <c r="I19" s="500">
        <f t="shared" si="2"/>
        <v>113.74</v>
      </c>
      <c r="J19" s="364"/>
      <c r="K19" s="363">
        <v>81.319999999999993</v>
      </c>
      <c r="L19" s="353">
        <f t="shared" si="3"/>
        <v>98.46</v>
      </c>
    </row>
    <row r="20" spans="2:12" ht="45">
      <c r="B20" s="3" t="s">
        <v>810</v>
      </c>
      <c r="C20" s="3">
        <v>1102</v>
      </c>
      <c r="D20" s="356" t="s">
        <v>141</v>
      </c>
      <c r="E20" s="379" t="s">
        <v>777</v>
      </c>
      <c r="F20" s="366" t="s">
        <v>761</v>
      </c>
      <c r="G20" s="368">
        <v>1</v>
      </c>
      <c r="H20" s="499">
        <v>46.96</v>
      </c>
      <c r="I20" s="500">
        <f t="shared" si="2"/>
        <v>46.96</v>
      </c>
      <c r="J20" s="364"/>
      <c r="K20" s="363">
        <v>34.380000000000003</v>
      </c>
      <c r="L20" s="353">
        <f t="shared" si="3"/>
        <v>41.63</v>
      </c>
    </row>
    <row r="21" spans="2:12">
      <c r="B21" s="3" t="s">
        <v>811</v>
      </c>
      <c r="C21" s="3">
        <v>868</v>
      </c>
      <c r="D21" s="356" t="s">
        <v>141</v>
      </c>
      <c r="E21" s="361" t="s">
        <v>778</v>
      </c>
      <c r="F21" s="366" t="s">
        <v>779</v>
      </c>
      <c r="G21" s="362">
        <v>2</v>
      </c>
      <c r="H21" s="499">
        <v>24.97</v>
      </c>
      <c r="I21" s="500">
        <f t="shared" si="2"/>
        <v>49.94</v>
      </c>
      <c r="J21" s="364"/>
      <c r="K21" s="380">
        <v>11.66</v>
      </c>
      <c r="L21" s="353">
        <f t="shared" si="3"/>
        <v>14.12</v>
      </c>
    </row>
    <row r="22" spans="2:12" ht="45">
      <c r="B22" s="3" t="s">
        <v>812</v>
      </c>
      <c r="C22" s="3">
        <v>998</v>
      </c>
      <c r="D22" s="356" t="s">
        <v>141</v>
      </c>
      <c r="E22" s="361" t="s">
        <v>780</v>
      </c>
      <c r="F22" s="366" t="s">
        <v>779</v>
      </c>
      <c r="G22" s="362">
        <v>36</v>
      </c>
      <c r="H22" s="499">
        <v>88.47</v>
      </c>
      <c r="I22" s="500">
        <f t="shared" si="2"/>
        <v>3184.92</v>
      </c>
      <c r="J22" s="364"/>
      <c r="K22" s="367">
        <v>48.26</v>
      </c>
      <c r="L22" s="353">
        <f t="shared" si="3"/>
        <v>58.43</v>
      </c>
    </row>
    <row r="23" spans="2:12" ht="30">
      <c r="B23" s="3" t="s">
        <v>813</v>
      </c>
      <c r="C23" s="3">
        <v>39809</v>
      </c>
      <c r="D23" s="356" t="s">
        <v>141</v>
      </c>
      <c r="E23" s="361" t="s">
        <v>781</v>
      </c>
      <c r="F23" s="362" t="s">
        <v>761</v>
      </c>
      <c r="G23" s="362">
        <v>2</v>
      </c>
      <c r="H23" s="499">
        <v>177.38</v>
      </c>
      <c r="I23" s="500">
        <f t="shared" si="2"/>
        <v>354.76</v>
      </c>
      <c r="J23" s="364"/>
      <c r="K23" s="380">
        <v>88.94</v>
      </c>
      <c r="L23" s="353">
        <f t="shared" si="3"/>
        <v>107.69</v>
      </c>
    </row>
    <row r="24" spans="2:12">
      <c r="B24" s="3" t="s">
        <v>814</v>
      </c>
      <c r="C24" s="3">
        <v>2377</v>
      </c>
      <c r="D24" s="356" t="s">
        <v>141</v>
      </c>
      <c r="E24" s="361" t="s">
        <v>782</v>
      </c>
      <c r="F24" s="362" t="s">
        <v>761</v>
      </c>
      <c r="G24" s="362">
        <v>1</v>
      </c>
      <c r="H24" s="499">
        <v>565.09</v>
      </c>
      <c r="I24" s="500">
        <f t="shared" si="2"/>
        <v>565.09</v>
      </c>
      <c r="J24" s="364"/>
      <c r="K24" s="380">
        <v>423.34</v>
      </c>
      <c r="L24" s="353">
        <f t="shared" si="3"/>
        <v>512.58000000000004</v>
      </c>
    </row>
    <row r="25" spans="2:12" ht="30">
      <c r="B25" s="3" t="s">
        <v>815</v>
      </c>
      <c r="C25" s="3">
        <v>1550</v>
      </c>
      <c r="D25" s="356" t="s">
        <v>141</v>
      </c>
      <c r="E25" s="361" t="s">
        <v>783</v>
      </c>
      <c r="F25" s="366" t="s">
        <v>761</v>
      </c>
      <c r="G25" s="362">
        <v>1</v>
      </c>
      <c r="H25" s="499">
        <v>8.5500000000000007</v>
      </c>
      <c r="I25" s="500">
        <f t="shared" si="2"/>
        <v>8.5500000000000007</v>
      </c>
      <c r="J25" s="364"/>
      <c r="K25" s="367">
        <v>4.1100000000000003</v>
      </c>
      <c r="L25" s="353">
        <f t="shared" si="3"/>
        <v>4.9800000000000004</v>
      </c>
    </row>
    <row r="26" spans="2:12">
      <c r="B26" s="355" t="s">
        <v>816</v>
      </c>
      <c r="C26" s="355">
        <v>26607</v>
      </c>
      <c r="D26" s="366" t="s">
        <v>1442</v>
      </c>
      <c r="E26" s="384" t="s">
        <v>784</v>
      </c>
      <c r="F26" s="386" t="s">
        <v>761</v>
      </c>
      <c r="G26" s="383">
        <v>6</v>
      </c>
      <c r="H26" s="500">
        <v>1.53</v>
      </c>
      <c r="I26" s="500">
        <f t="shared" si="2"/>
        <v>9.18</v>
      </c>
      <c r="J26" s="364"/>
      <c r="K26" s="363">
        <v>0.79</v>
      </c>
      <c r="L26" s="353">
        <f t="shared" si="3"/>
        <v>0.96</v>
      </c>
    </row>
    <row r="27" spans="2:12" ht="25.5">
      <c r="B27" s="3" t="s">
        <v>817</v>
      </c>
      <c r="C27" s="3">
        <v>1877</v>
      </c>
      <c r="D27" s="356" t="s">
        <v>141</v>
      </c>
      <c r="E27" s="381" t="s">
        <v>785</v>
      </c>
      <c r="F27" s="382" t="s">
        <v>761</v>
      </c>
      <c r="G27" s="383">
        <v>1</v>
      </c>
      <c r="H27" s="499">
        <v>39.18</v>
      </c>
      <c r="I27" s="500">
        <f t="shared" si="2"/>
        <v>39.18</v>
      </c>
      <c r="J27" s="364"/>
      <c r="K27" s="363">
        <v>15.67</v>
      </c>
      <c r="L27" s="353">
        <f t="shared" si="3"/>
        <v>18.97</v>
      </c>
    </row>
    <row r="28" spans="2:12">
      <c r="B28" s="3" t="s">
        <v>818</v>
      </c>
      <c r="C28" s="3">
        <v>2686</v>
      </c>
      <c r="D28" s="356" t="s">
        <v>141</v>
      </c>
      <c r="E28" s="381" t="s">
        <v>786</v>
      </c>
      <c r="F28" s="382" t="s">
        <v>779</v>
      </c>
      <c r="G28" s="383">
        <v>6.2</v>
      </c>
      <c r="H28" s="499">
        <v>34.22</v>
      </c>
      <c r="I28" s="500">
        <f t="shared" si="2"/>
        <v>212.16399999999999</v>
      </c>
      <c r="J28" s="364"/>
      <c r="K28" s="363">
        <v>18.05</v>
      </c>
      <c r="L28" s="353">
        <f t="shared" si="3"/>
        <v>21.85</v>
      </c>
    </row>
    <row r="29" spans="2:12" ht="25.5">
      <c r="B29" s="3" t="s">
        <v>819</v>
      </c>
      <c r="C29" s="3">
        <v>3379</v>
      </c>
      <c r="D29" s="356" t="s">
        <v>141</v>
      </c>
      <c r="E29" s="384" t="s">
        <v>787</v>
      </c>
      <c r="F29" s="382" t="s">
        <v>761</v>
      </c>
      <c r="G29" s="385">
        <v>4</v>
      </c>
      <c r="H29" s="499">
        <v>67.34</v>
      </c>
      <c r="I29" s="500">
        <f t="shared" si="2"/>
        <v>269.36</v>
      </c>
      <c r="J29" s="364"/>
      <c r="K29" s="363">
        <v>40.340000000000003</v>
      </c>
      <c r="L29" s="353">
        <f t="shared" si="3"/>
        <v>48.84</v>
      </c>
    </row>
    <row r="30" spans="2:12">
      <c r="B30" s="3" t="s">
        <v>820</v>
      </c>
      <c r="C30" s="3">
        <v>1896</v>
      </c>
      <c r="D30" s="356" t="s">
        <v>141</v>
      </c>
      <c r="E30" s="384" t="s">
        <v>788</v>
      </c>
      <c r="F30" s="386" t="s">
        <v>761</v>
      </c>
      <c r="G30" s="7">
        <v>1</v>
      </c>
      <c r="H30" s="499">
        <v>25.46</v>
      </c>
      <c r="I30" s="500">
        <f t="shared" si="2"/>
        <v>25.46</v>
      </c>
      <c r="J30" s="364"/>
      <c r="K30" s="363">
        <v>10.18</v>
      </c>
      <c r="L30" s="353">
        <f t="shared" si="3"/>
        <v>12.33</v>
      </c>
    </row>
    <row r="31" spans="2:12" ht="30">
      <c r="B31" s="3" t="s">
        <v>821</v>
      </c>
      <c r="C31" s="3">
        <v>2484</v>
      </c>
      <c r="D31" s="356" t="s">
        <v>141</v>
      </c>
      <c r="E31" s="361" t="s">
        <v>789</v>
      </c>
      <c r="F31" s="366" t="s">
        <v>761</v>
      </c>
      <c r="G31" s="386">
        <v>2</v>
      </c>
      <c r="H31" s="499">
        <v>32.950000000000003</v>
      </c>
      <c r="I31" s="500">
        <f t="shared" si="2"/>
        <v>65.900000000000006</v>
      </c>
      <c r="J31" s="364"/>
      <c r="K31" s="363">
        <v>24.12</v>
      </c>
      <c r="L31" s="353">
        <f t="shared" si="3"/>
        <v>29.2</v>
      </c>
    </row>
    <row r="32" spans="2:12" ht="25.5">
      <c r="B32" s="3" t="s">
        <v>822</v>
      </c>
      <c r="C32" s="3">
        <v>12362</v>
      </c>
      <c r="D32" s="356" t="s">
        <v>141</v>
      </c>
      <c r="E32" s="384" t="s">
        <v>790</v>
      </c>
      <c r="F32" s="386" t="s">
        <v>761</v>
      </c>
      <c r="G32" s="386">
        <v>1</v>
      </c>
      <c r="H32" s="499">
        <v>20.43</v>
      </c>
      <c r="I32" s="500">
        <f t="shared" si="2"/>
        <v>20.43</v>
      </c>
      <c r="J32" s="364"/>
      <c r="K32" s="363">
        <v>9.56</v>
      </c>
      <c r="L32" s="353">
        <f t="shared" si="3"/>
        <v>11.58</v>
      </c>
    </row>
    <row r="33" spans="2:12" ht="30">
      <c r="B33" s="3" t="s">
        <v>823</v>
      </c>
      <c r="C33" s="3">
        <v>436</v>
      </c>
      <c r="D33" s="356" t="s">
        <v>141</v>
      </c>
      <c r="E33" s="361" t="s">
        <v>919</v>
      </c>
      <c r="F33" s="366" t="s">
        <v>761</v>
      </c>
      <c r="G33" s="383">
        <v>1</v>
      </c>
      <c r="H33" s="499">
        <v>9.44</v>
      </c>
      <c r="I33" s="500">
        <f t="shared" si="2"/>
        <v>9.44</v>
      </c>
      <c r="J33" s="364"/>
      <c r="K33" s="363">
        <v>6.24</v>
      </c>
      <c r="L33" s="353">
        <f t="shared" si="3"/>
        <v>7.56</v>
      </c>
    </row>
    <row r="34" spans="2:12">
      <c r="B34" s="3" t="s">
        <v>824</v>
      </c>
      <c r="C34" s="3">
        <v>5061</v>
      </c>
      <c r="D34" s="356" t="s">
        <v>141</v>
      </c>
      <c r="E34" s="361" t="s">
        <v>791</v>
      </c>
      <c r="F34" s="366" t="s">
        <v>773</v>
      </c>
      <c r="G34" s="362">
        <v>0.15</v>
      </c>
      <c r="H34" s="499">
        <v>25.88</v>
      </c>
      <c r="I34" s="500">
        <f t="shared" si="2"/>
        <v>3.8820000000000001</v>
      </c>
      <c r="J34" s="364"/>
      <c r="K34" s="367">
        <v>12.35</v>
      </c>
      <c r="L34" s="353">
        <f t="shared" si="3"/>
        <v>14.95</v>
      </c>
    </row>
    <row r="35" spans="2:12" ht="30">
      <c r="B35" s="3" t="s">
        <v>825</v>
      </c>
      <c r="C35" s="3">
        <v>7581</v>
      </c>
      <c r="D35" s="356" t="s">
        <v>141</v>
      </c>
      <c r="E35" s="361" t="s">
        <v>792</v>
      </c>
      <c r="F35" s="362" t="s">
        <v>761</v>
      </c>
      <c r="G35" s="362">
        <v>1</v>
      </c>
      <c r="H35" s="499">
        <v>5.39</v>
      </c>
      <c r="I35" s="500">
        <f t="shared" si="2"/>
        <v>5.39</v>
      </c>
      <c r="J35" s="364"/>
      <c r="K35" s="380">
        <v>2.52</v>
      </c>
      <c r="L35" s="353">
        <f t="shared" si="3"/>
        <v>3.05</v>
      </c>
    </row>
    <row r="36" spans="2:12" ht="30">
      <c r="B36" s="3" t="s">
        <v>826</v>
      </c>
      <c r="C36" s="3">
        <v>4460</v>
      </c>
      <c r="D36" s="356" t="s">
        <v>141</v>
      </c>
      <c r="E36" s="387" t="s">
        <v>793</v>
      </c>
      <c r="F36" s="366" t="s">
        <v>779</v>
      </c>
      <c r="G36" s="368">
        <v>0.49</v>
      </c>
      <c r="H36" s="499">
        <v>11.73</v>
      </c>
      <c r="I36" s="500">
        <f t="shared" si="2"/>
        <v>5.7477</v>
      </c>
      <c r="J36" s="364"/>
      <c r="K36" s="388">
        <v>8.23</v>
      </c>
      <c r="L36" s="353">
        <f t="shared" si="3"/>
        <v>9.9600000000000009</v>
      </c>
    </row>
    <row r="37" spans="2:12" ht="25.5">
      <c r="B37" s="3" t="s">
        <v>827</v>
      </c>
      <c r="C37" s="3">
        <v>1580</v>
      </c>
      <c r="D37" s="356" t="s">
        <v>141</v>
      </c>
      <c r="E37" s="384" t="s">
        <v>794</v>
      </c>
      <c r="F37" s="382" t="s">
        <v>761</v>
      </c>
      <c r="G37" s="389">
        <v>6</v>
      </c>
      <c r="H37" s="499">
        <v>8.69</v>
      </c>
      <c r="I37" s="500">
        <f t="shared" si="2"/>
        <v>52.14</v>
      </c>
      <c r="J37" s="364"/>
      <c r="K37" s="390">
        <v>4.18</v>
      </c>
      <c r="L37" s="353">
        <f t="shared" si="3"/>
        <v>5.0599999999999996</v>
      </c>
    </row>
    <row r="38" spans="2:12">
      <c r="B38" s="366"/>
      <c r="C38" s="3"/>
      <c r="D38" s="304"/>
      <c r="E38" s="371" t="s">
        <v>829</v>
      </c>
      <c r="F38" s="369"/>
      <c r="G38" s="391"/>
      <c r="H38" s="392"/>
      <c r="I38" s="374">
        <f>SUM(I15:I37)</f>
        <v>7020.44</v>
      </c>
      <c r="J38" s="364"/>
      <c r="K38" s="392"/>
      <c r="L38" s="375"/>
    </row>
    <row r="39" spans="2:12">
      <c r="B39" s="355"/>
      <c r="C39" s="3"/>
      <c r="D39" s="304"/>
      <c r="E39" s="377" t="s">
        <v>796</v>
      </c>
      <c r="F39" s="366"/>
      <c r="G39" s="445"/>
      <c r="H39" s="363"/>
      <c r="I39" s="446">
        <f>SUM(I38,I13)</f>
        <v>9147.93</v>
      </c>
      <c r="J39" s="364"/>
      <c r="K39" s="393"/>
      <c r="L39" s="375"/>
    </row>
    <row r="40" spans="2:12">
      <c r="B40" s="398"/>
      <c r="C40" s="1"/>
      <c r="D40" s="399"/>
      <c r="E40" s="400"/>
      <c r="F40" s="401"/>
      <c r="G40" s="402"/>
      <c r="H40" s="402"/>
      <c r="I40" s="360"/>
      <c r="J40" s="364"/>
      <c r="K40" s="393"/>
      <c r="L40" s="375"/>
    </row>
    <row r="41" spans="2:12">
      <c r="B41" s="394"/>
      <c r="C41" s="1"/>
      <c r="D41" s="399"/>
      <c r="E41" s="403"/>
      <c r="F41" s="404"/>
      <c r="G41" s="402"/>
      <c r="H41" s="405"/>
      <c r="I41" s="360"/>
      <c r="J41" s="364"/>
      <c r="K41" s="393"/>
      <c r="L41" s="375"/>
    </row>
    <row r="42" spans="2:12">
      <c r="B42" s="398"/>
      <c r="C42" s="1"/>
      <c r="D42" s="399"/>
      <c r="E42" s="406"/>
      <c r="F42" s="407"/>
      <c r="G42" s="408"/>
      <c r="H42" s="405"/>
      <c r="I42" s="360"/>
      <c r="J42" s="364"/>
      <c r="K42" s="393"/>
      <c r="L42" s="375"/>
    </row>
    <row r="43" spans="2:12">
      <c r="B43" s="394"/>
      <c r="C43" s="1"/>
      <c r="D43" s="399"/>
      <c r="E43" s="406"/>
      <c r="F43" s="407"/>
      <c r="G43" s="409"/>
      <c r="H43" s="405"/>
      <c r="I43" s="360"/>
      <c r="J43" s="364"/>
      <c r="K43" s="393"/>
      <c r="L43" s="375"/>
    </row>
    <row r="44" spans="2:12">
      <c r="B44" s="398"/>
      <c r="E44" s="406"/>
      <c r="F44" s="407"/>
      <c r="G44" s="409"/>
      <c r="H44" s="402"/>
      <c r="I44" s="360"/>
      <c r="J44" s="364"/>
      <c r="K44" s="393"/>
      <c r="L44" s="375"/>
    </row>
    <row r="45" spans="2:12">
      <c r="B45" s="394"/>
      <c r="E45" s="406"/>
      <c r="F45" s="407"/>
      <c r="G45" s="409"/>
      <c r="H45" s="402"/>
      <c r="I45" s="360"/>
      <c r="J45" s="364"/>
      <c r="K45" s="393"/>
      <c r="L45" s="375"/>
    </row>
    <row r="46" spans="2:12">
      <c r="B46" s="398"/>
      <c r="E46" s="406"/>
      <c r="F46" s="407"/>
      <c r="G46" s="409"/>
      <c r="H46" s="402"/>
      <c r="I46" s="360"/>
      <c r="J46" s="364"/>
      <c r="K46" s="393"/>
      <c r="L46" s="375"/>
    </row>
    <row r="47" spans="2:12">
      <c r="B47" s="394"/>
      <c r="C47" s="1"/>
      <c r="E47" s="406"/>
      <c r="F47" s="407"/>
      <c r="G47" s="409"/>
      <c r="H47" s="402"/>
      <c r="I47" s="360"/>
      <c r="J47" s="364"/>
      <c r="K47" s="393"/>
      <c r="L47" s="375"/>
    </row>
    <row r="48" spans="2:12">
      <c r="B48" s="398"/>
      <c r="C48" s="1"/>
      <c r="E48" s="406"/>
      <c r="F48" s="407"/>
      <c r="G48" s="409"/>
      <c r="H48" s="402"/>
      <c r="I48" s="360"/>
      <c r="J48" s="364"/>
      <c r="K48" s="393"/>
      <c r="L48" s="375"/>
    </row>
    <row r="49" spans="2:12">
      <c r="B49" s="394"/>
      <c r="C49" s="1"/>
      <c r="D49" s="410"/>
      <c r="E49" s="406"/>
      <c r="F49" s="407"/>
      <c r="G49" s="409"/>
      <c r="H49" s="402"/>
      <c r="I49" s="360"/>
      <c r="J49" s="364"/>
      <c r="K49" s="393"/>
      <c r="L49" s="375"/>
    </row>
    <row r="50" spans="2:12">
      <c r="B50" s="394"/>
      <c r="E50" s="411"/>
      <c r="F50" s="395"/>
      <c r="G50" s="396"/>
      <c r="H50" s="397"/>
      <c r="I50" s="412"/>
      <c r="J50" s="364"/>
      <c r="K50" s="393"/>
      <c r="L50" s="375"/>
    </row>
    <row r="51" spans="2:12">
      <c r="B51" s="398"/>
      <c r="E51" s="413"/>
      <c r="F51" s="395"/>
      <c r="G51" s="414"/>
      <c r="H51" s="415"/>
      <c r="I51" s="360"/>
      <c r="J51" s="364"/>
      <c r="K51" s="393"/>
      <c r="L51" s="375"/>
    </row>
    <row r="52" spans="2:12">
      <c r="B52" s="394"/>
      <c r="E52" s="416"/>
      <c r="F52" s="395"/>
      <c r="G52" s="396"/>
      <c r="H52" s="397"/>
      <c r="I52" s="360"/>
      <c r="J52" s="364"/>
      <c r="K52" s="393"/>
      <c r="L52" s="375"/>
    </row>
    <row r="53" spans="2:12">
      <c r="B53" s="398"/>
      <c r="E53" s="417"/>
      <c r="F53" s="395"/>
      <c r="G53" s="414"/>
      <c r="H53" s="415"/>
      <c r="I53" s="360"/>
      <c r="J53" s="364"/>
      <c r="K53" s="393"/>
      <c r="L53" s="375"/>
    </row>
    <row r="54" spans="2:12">
      <c r="B54" s="394"/>
      <c r="C54" s="1"/>
      <c r="D54" s="399"/>
      <c r="E54" s="418"/>
      <c r="F54" s="401"/>
      <c r="G54" s="409"/>
      <c r="H54" s="402"/>
      <c r="I54" s="360"/>
      <c r="J54" s="393"/>
      <c r="K54" s="393"/>
      <c r="L54" s="375"/>
    </row>
    <row r="55" spans="2:12">
      <c r="B55" s="398"/>
      <c r="C55" s="1"/>
      <c r="D55" s="399"/>
      <c r="E55" s="418"/>
      <c r="F55" s="401"/>
      <c r="G55" s="409"/>
      <c r="H55" s="402"/>
      <c r="I55" s="360"/>
      <c r="J55" s="393"/>
      <c r="K55" s="360"/>
      <c r="L55" s="375"/>
    </row>
    <row r="56" spans="2:12">
      <c r="B56" s="394"/>
      <c r="E56" s="419"/>
      <c r="F56" s="395"/>
      <c r="G56" s="396"/>
      <c r="H56" s="397"/>
      <c r="I56" s="412"/>
      <c r="J56" s="393"/>
      <c r="K56" s="393"/>
      <c r="L56" s="375"/>
    </row>
    <row r="57" spans="2:12">
      <c r="B57" s="398"/>
      <c r="E57" s="420"/>
      <c r="F57" s="395"/>
      <c r="G57" s="414"/>
      <c r="H57" s="415"/>
      <c r="I57" s="360"/>
      <c r="J57" s="393"/>
      <c r="K57" s="393"/>
      <c r="L57" s="375"/>
    </row>
    <row r="58" spans="2:12">
      <c r="B58" s="394"/>
      <c r="C58" s="1"/>
      <c r="D58" s="399"/>
      <c r="E58" s="418"/>
      <c r="F58" s="404"/>
      <c r="G58" s="402"/>
      <c r="H58" s="421"/>
      <c r="I58" s="393"/>
      <c r="J58" s="393"/>
      <c r="K58" s="393"/>
      <c r="L58" s="375"/>
    </row>
    <row r="59" spans="2:12">
      <c r="B59" s="398"/>
      <c r="C59" s="1"/>
      <c r="D59" s="399"/>
      <c r="E59" s="418"/>
      <c r="F59" s="401"/>
      <c r="G59" s="422"/>
      <c r="H59" s="421"/>
      <c r="I59" s="393"/>
      <c r="J59" s="393"/>
      <c r="K59" s="393"/>
      <c r="L59" s="375"/>
    </row>
    <row r="60" spans="2:12">
      <c r="B60" s="398"/>
      <c r="C60" s="1"/>
      <c r="D60" s="399"/>
      <c r="E60" s="418"/>
      <c r="F60" s="404"/>
      <c r="G60" s="402"/>
      <c r="H60" s="421"/>
      <c r="I60" s="393"/>
      <c r="J60" s="364"/>
      <c r="K60" s="393"/>
      <c r="L60" s="375"/>
    </row>
    <row r="61" spans="2:12">
      <c r="B61" s="394"/>
      <c r="E61" s="419"/>
      <c r="F61" s="395"/>
      <c r="G61" s="396"/>
      <c r="H61" s="397"/>
      <c r="I61" s="412"/>
      <c r="J61" s="364"/>
      <c r="K61" s="393"/>
      <c r="L61" s="375"/>
    </row>
    <row r="62" spans="2:12">
      <c r="B62" s="398"/>
      <c r="E62" s="420"/>
      <c r="F62" s="395"/>
      <c r="G62" s="414"/>
      <c r="H62" s="415"/>
      <c r="I62" s="360"/>
      <c r="J62" s="364"/>
      <c r="K62" s="393"/>
      <c r="L62" s="375"/>
    </row>
    <row r="63" spans="2:12" ht="22.5" customHeight="1">
      <c r="B63" s="394"/>
      <c r="C63" s="1"/>
      <c r="D63" s="399"/>
      <c r="E63" s="406"/>
      <c r="F63" s="423"/>
      <c r="G63" s="402"/>
      <c r="H63" s="424"/>
      <c r="I63" s="425"/>
      <c r="J63" s="364"/>
      <c r="K63" s="393"/>
      <c r="L63" s="375"/>
    </row>
    <row r="64" spans="2:12">
      <c r="B64" s="398"/>
      <c r="C64" s="1"/>
      <c r="D64" s="399"/>
      <c r="E64" s="400"/>
      <c r="F64" s="404"/>
      <c r="G64" s="402"/>
      <c r="H64" s="421"/>
      <c r="I64" s="393"/>
      <c r="J64" s="364"/>
      <c r="K64" s="393"/>
      <c r="L64" s="375"/>
    </row>
    <row r="65" spans="2:12">
      <c r="B65" s="394"/>
      <c r="C65" s="1"/>
      <c r="D65" s="399"/>
      <c r="E65" s="400"/>
      <c r="F65" s="404"/>
      <c r="G65" s="402"/>
      <c r="H65" s="421"/>
      <c r="I65" s="393"/>
      <c r="J65" s="364"/>
      <c r="K65" s="393"/>
      <c r="L65" s="375"/>
    </row>
    <row r="66" spans="2:12">
      <c r="B66" s="398"/>
      <c r="C66" s="1"/>
      <c r="D66" s="399"/>
      <c r="E66" s="403"/>
      <c r="F66" s="404"/>
      <c r="G66" s="402"/>
      <c r="H66" s="421"/>
      <c r="I66" s="393"/>
      <c r="J66" s="364"/>
      <c r="K66" s="393"/>
      <c r="L66" s="375"/>
    </row>
    <row r="67" spans="2:12">
      <c r="B67" s="394"/>
      <c r="C67" s="1"/>
      <c r="D67" s="399"/>
      <c r="E67" s="403"/>
      <c r="F67" s="404"/>
      <c r="G67" s="402"/>
      <c r="H67" s="421"/>
      <c r="I67" s="393"/>
      <c r="J67" s="364"/>
      <c r="K67" s="393"/>
      <c r="L67" s="375"/>
    </row>
    <row r="68" spans="2:12">
      <c r="B68" s="398"/>
      <c r="E68" s="411"/>
      <c r="F68" s="395"/>
      <c r="G68" s="396"/>
      <c r="H68" s="397"/>
      <c r="I68" s="412"/>
      <c r="J68" s="364"/>
      <c r="K68" s="393"/>
      <c r="L68" s="375"/>
    </row>
    <row r="69" spans="2:12">
      <c r="B69" s="394"/>
      <c r="E69" s="417"/>
      <c r="F69" s="395"/>
      <c r="G69" s="414"/>
      <c r="H69" s="415"/>
      <c r="I69" s="360"/>
      <c r="J69" s="364"/>
      <c r="K69" s="393"/>
      <c r="L69" s="375"/>
    </row>
    <row r="70" spans="2:12">
      <c r="B70" s="398"/>
      <c r="C70" s="1"/>
      <c r="D70" s="399"/>
      <c r="E70" s="400"/>
      <c r="F70" s="401"/>
      <c r="G70" s="402"/>
      <c r="H70" s="426"/>
      <c r="I70" s="393"/>
      <c r="J70" s="364"/>
      <c r="K70" s="393"/>
      <c r="L70" s="375"/>
    </row>
    <row r="71" spans="2:12">
      <c r="B71" s="398"/>
      <c r="C71" s="1"/>
      <c r="D71" s="399"/>
      <c r="E71" s="400"/>
      <c r="F71" s="401"/>
      <c r="G71" s="402"/>
      <c r="H71" s="426"/>
      <c r="I71" s="393"/>
      <c r="J71" s="364"/>
      <c r="K71" s="393"/>
      <c r="L71" s="375"/>
    </row>
    <row r="72" spans="2:12">
      <c r="B72" s="394"/>
      <c r="E72" s="411"/>
      <c r="F72" s="395"/>
      <c r="G72" s="396"/>
      <c r="H72" s="397"/>
      <c r="I72" s="412"/>
      <c r="J72" s="364"/>
      <c r="K72" s="393"/>
      <c r="L72" s="375"/>
    </row>
    <row r="73" spans="2:12">
      <c r="B73" s="398"/>
      <c r="E73" s="417"/>
      <c r="F73" s="427"/>
      <c r="G73" s="396"/>
      <c r="H73" s="397"/>
      <c r="I73" s="360"/>
      <c r="J73" s="364"/>
      <c r="K73" s="393"/>
      <c r="L73" s="375"/>
    </row>
    <row r="74" spans="2:12">
      <c r="B74" s="428"/>
      <c r="C74" s="408"/>
      <c r="D74" s="399"/>
      <c r="E74" s="429"/>
      <c r="F74" s="423"/>
      <c r="G74" s="402"/>
      <c r="H74" s="421"/>
      <c r="I74" s="393"/>
      <c r="J74" s="364"/>
      <c r="K74" s="393"/>
      <c r="L74" s="375"/>
    </row>
    <row r="75" spans="2:12">
      <c r="B75" s="404"/>
      <c r="C75" s="408"/>
      <c r="D75" s="399"/>
      <c r="E75" s="429"/>
      <c r="F75" s="423"/>
      <c r="G75" s="402"/>
      <c r="H75" s="430"/>
      <c r="I75" s="393"/>
      <c r="J75" s="364"/>
      <c r="K75" s="393"/>
      <c r="L75" s="375"/>
    </row>
    <row r="76" spans="2:12">
      <c r="B76" s="428"/>
      <c r="C76" s="408"/>
      <c r="D76" s="399"/>
      <c r="E76" s="429"/>
      <c r="F76" s="423"/>
      <c r="G76" s="402"/>
      <c r="H76" s="421"/>
      <c r="I76" s="393"/>
      <c r="J76" s="364"/>
      <c r="K76" s="393"/>
      <c r="L76" s="375"/>
    </row>
    <row r="77" spans="2:12">
      <c r="B77" s="404"/>
      <c r="C77" s="408"/>
      <c r="D77" s="399"/>
      <c r="E77" s="429"/>
      <c r="F77" s="423"/>
      <c r="G77" s="402"/>
      <c r="H77" s="421"/>
      <c r="I77" s="393"/>
      <c r="J77" s="393"/>
      <c r="K77" s="360"/>
      <c r="L77" s="375"/>
    </row>
    <row r="78" spans="2:12">
      <c r="B78" s="398"/>
      <c r="E78" s="411"/>
      <c r="F78" s="395"/>
      <c r="G78" s="396"/>
      <c r="H78" s="397"/>
      <c r="I78" s="412"/>
      <c r="J78" s="393"/>
      <c r="K78" s="393"/>
      <c r="L78" s="375"/>
    </row>
    <row r="79" spans="2:12">
      <c r="B79" s="394"/>
      <c r="E79" s="417"/>
      <c r="F79" s="395"/>
      <c r="G79" s="414"/>
      <c r="H79" s="415"/>
      <c r="I79" s="360"/>
      <c r="J79" s="364"/>
      <c r="K79" s="393"/>
      <c r="L79" s="375"/>
    </row>
    <row r="80" spans="2:12">
      <c r="B80" s="404"/>
      <c r="C80" s="1"/>
      <c r="D80" s="399"/>
      <c r="E80" s="400"/>
      <c r="F80" s="404"/>
      <c r="G80" s="375"/>
      <c r="H80" s="421"/>
      <c r="I80" s="393"/>
      <c r="J80" s="364"/>
      <c r="K80" s="393"/>
      <c r="L80" s="375"/>
    </row>
    <row r="81" spans="2:12">
      <c r="B81" s="394"/>
      <c r="E81" s="411"/>
      <c r="F81" s="395"/>
      <c r="G81" s="396"/>
      <c r="H81" s="397"/>
      <c r="I81" s="412"/>
      <c r="J81" s="364"/>
      <c r="K81" s="393"/>
      <c r="L81" s="375"/>
    </row>
    <row r="82" spans="2:12">
      <c r="B82" s="398"/>
      <c r="E82" s="411"/>
      <c r="F82" s="395"/>
      <c r="G82" s="396"/>
      <c r="H82" s="397"/>
      <c r="I82" s="412"/>
      <c r="J82" s="364"/>
      <c r="K82" s="393"/>
      <c r="L82" s="375"/>
    </row>
    <row r="83" spans="2:12">
      <c r="B83" s="398"/>
      <c r="E83" s="431"/>
      <c r="F83" s="395"/>
      <c r="G83" s="396"/>
      <c r="H83" s="397"/>
      <c r="I83" s="412"/>
      <c r="J83" s="364"/>
      <c r="K83" s="393"/>
      <c r="L83" s="375"/>
    </row>
    <row r="84" spans="2:12">
      <c r="B84" s="394"/>
      <c r="E84" s="432"/>
      <c r="F84" s="395"/>
      <c r="G84" s="396"/>
      <c r="H84" s="397"/>
      <c r="I84" s="412"/>
      <c r="J84" s="364"/>
      <c r="K84" s="393"/>
      <c r="L84" s="375"/>
    </row>
    <row r="85" spans="2:12">
      <c r="B85" s="404"/>
      <c r="C85" s="1"/>
      <c r="D85" s="399"/>
      <c r="E85" s="413"/>
      <c r="F85" s="395"/>
      <c r="G85" s="414"/>
      <c r="H85" s="415"/>
      <c r="I85" s="360"/>
      <c r="J85" s="364"/>
      <c r="K85" s="393"/>
      <c r="L85" s="375"/>
    </row>
    <row r="86" spans="2:12">
      <c r="B86" s="428"/>
      <c r="C86" s="1"/>
      <c r="D86" s="399"/>
      <c r="E86" s="406"/>
      <c r="F86" s="423"/>
      <c r="G86" s="409"/>
      <c r="H86" s="424"/>
      <c r="I86" s="425"/>
      <c r="J86" s="364"/>
      <c r="K86" s="393"/>
      <c r="L86" s="375"/>
    </row>
    <row r="87" spans="2:12">
      <c r="B87" s="404"/>
      <c r="C87" s="1"/>
      <c r="D87" s="399"/>
      <c r="E87" s="400"/>
      <c r="F87" s="404"/>
      <c r="G87" s="409"/>
      <c r="H87" s="421"/>
      <c r="I87" s="393"/>
      <c r="J87" s="364"/>
      <c r="K87" s="393"/>
      <c r="L87" s="375"/>
    </row>
    <row r="88" spans="2:12">
      <c r="B88" s="428"/>
      <c r="C88" s="1"/>
      <c r="D88" s="399"/>
      <c r="E88" s="400"/>
      <c r="F88" s="404"/>
      <c r="G88" s="409"/>
      <c r="H88" s="421"/>
      <c r="I88" s="393"/>
      <c r="J88" s="364"/>
      <c r="K88" s="393"/>
      <c r="L88" s="375"/>
    </row>
    <row r="89" spans="2:12">
      <c r="B89" s="433"/>
      <c r="C89" s="433"/>
      <c r="D89" s="433"/>
      <c r="E89" s="434"/>
      <c r="F89" s="435"/>
      <c r="G89" s="436"/>
      <c r="H89" s="437"/>
      <c r="I89" s="437"/>
      <c r="J89" s="364"/>
      <c r="K89" s="393"/>
      <c r="L89" s="375"/>
    </row>
    <row r="90" spans="2:12">
      <c r="B90" s="1"/>
      <c r="C90" s="1"/>
      <c r="D90" s="1"/>
      <c r="E90" s="1"/>
      <c r="F90" s="1"/>
      <c r="G90" s="1"/>
      <c r="H90" s="1"/>
      <c r="I90" s="438"/>
      <c r="J90" s="364"/>
      <c r="K90" s="393"/>
      <c r="L90" s="375"/>
    </row>
    <row r="91" spans="2:12">
      <c r="B91" s="1"/>
      <c r="C91" s="1"/>
      <c r="D91" s="1"/>
      <c r="E91" s="439"/>
      <c r="F91" s="404"/>
      <c r="G91" s="440"/>
      <c r="H91" s="393"/>
      <c r="I91" s="441"/>
      <c r="J91" s="364"/>
      <c r="K91" s="393"/>
      <c r="L91" s="375"/>
    </row>
    <row r="92" spans="2:12">
      <c r="J92" s="364"/>
      <c r="K92" s="393"/>
      <c r="L92" s="375"/>
    </row>
    <row r="93" spans="2:12">
      <c r="J93" s="364"/>
      <c r="K93" s="393"/>
      <c r="L93" s="375"/>
    </row>
    <row r="94" spans="2:12">
      <c r="J94" s="364"/>
      <c r="K94" s="393"/>
      <c r="L94" s="375"/>
    </row>
    <row r="95" spans="2:12">
      <c r="J95" s="364"/>
      <c r="K95" s="393"/>
      <c r="L95" s="375"/>
    </row>
    <row r="96" spans="2:12">
      <c r="J96" s="364"/>
      <c r="K96" s="393"/>
      <c r="L96" s="375"/>
    </row>
    <row r="97" spans="10:12">
      <c r="J97" s="364"/>
      <c r="K97" s="393"/>
      <c r="L97" s="375"/>
    </row>
    <row r="98" spans="10:12">
      <c r="J98" s="364"/>
      <c r="K98" s="393"/>
      <c r="L98" s="375"/>
    </row>
    <row r="99" spans="10:12">
      <c r="J99" s="364"/>
      <c r="K99" s="393"/>
      <c r="L99" s="375"/>
    </row>
    <row r="100" spans="10:12">
      <c r="J100" s="364"/>
      <c r="K100" s="393"/>
      <c r="L100" s="375"/>
    </row>
    <row r="101" spans="10:12">
      <c r="J101" s="364"/>
      <c r="K101" s="393"/>
      <c r="L101" s="375"/>
    </row>
    <row r="102" spans="10:12">
      <c r="J102" s="364"/>
      <c r="K102" s="393"/>
      <c r="L102" s="375"/>
    </row>
    <row r="103" spans="10:12">
      <c r="J103"/>
      <c r="K103" s="353"/>
      <c r="L103" s="353"/>
    </row>
    <row r="104" spans="10:12">
      <c r="J104" s="364"/>
      <c r="K104" s="393"/>
      <c r="L104" s="375"/>
    </row>
    <row r="105" spans="10:12">
      <c r="J105" s="442"/>
      <c r="L105" s="375"/>
    </row>
    <row r="106" spans="10:12">
      <c r="L106" s="375"/>
    </row>
    <row r="107" spans="10:12">
      <c r="L107" s="375"/>
    </row>
  </sheetData>
  <mergeCells count="11">
    <mergeCell ref="C6:H6"/>
    <mergeCell ref="H2:I2"/>
    <mergeCell ref="H3:I3"/>
    <mergeCell ref="B2:G3"/>
    <mergeCell ref="B4:B5"/>
    <mergeCell ref="C4:C5"/>
    <mergeCell ref="D4:D5"/>
    <mergeCell ref="E4:E5"/>
    <mergeCell ref="F4:F5"/>
    <mergeCell ref="G4:G5"/>
    <mergeCell ref="H4:I4"/>
  </mergeCells>
  <phoneticPr fontId="1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fitToHeight="0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C7447-3C99-4153-86BF-186A82DA7D3B}">
  <sheetPr codeName="Planilha122">
    <tabColor rgb="FF92D050"/>
    <pageSetUpPr fitToPage="1"/>
  </sheetPr>
  <dimension ref="B1:L87"/>
  <sheetViews>
    <sheetView workbookViewId="0"/>
  </sheetViews>
  <sheetFormatPr defaultRowHeight="15"/>
  <cols>
    <col min="2" max="2" width="8.7109375" bestFit="1" customWidth="1"/>
    <col min="3" max="3" width="12.28515625" bestFit="1" customWidth="1"/>
    <col min="4" max="4" width="15.7109375" bestFit="1" customWidth="1"/>
    <col min="5" max="5" width="71.28515625" customWidth="1"/>
    <col min="6" max="6" width="5.7109375" customWidth="1"/>
    <col min="7" max="7" width="9" customWidth="1"/>
    <col min="8" max="8" width="14.28515625" bestFit="1" customWidth="1"/>
    <col min="9" max="9" width="17" bestFit="1" customWidth="1"/>
    <col min="10" max="10" width="9.140625" style="350"/>
    <col min="11" max="11" width="13.5703125" style="350" customWidth="1"/>
    <col min="12" max="12" width="9.42578125" bestFit="1" customWidth="1"/>
  </cols>
  <sheetData>
    <row r="1" spans="2:12" ht="15.75" thickBot="1"/>
    <row r="2" spans="2:12" ht="19.5">
      <c r="B2" s="1489" t="s">
        <v>215</v>
      </c>
      <c r="C2" s="1490"/>
      <c r="D2" s="1490"/>
      <c r="E2" s="1490"/>
      <c r="F2" s="1490"/>
      <c r="G2" s="1504"/>
      <c r="H2" s="1485" t="s">
        <v>216</v>
      </c>
      <c r="I2" s="1486"/>
    </row>
    <row r="3" spans="2:12" ht="27.6" customHeight="1" thickBot="1">
      <c r="B3" s="1491"/>
      <c r="C3" s="1492"/>
      <c r="D3" s="1492"/>
      <c r="E3" s="1492"/>
      <c r="F3" s="1492"/>
      <c r="G3" s="1505"/>
      <c r="H3" s="1487">
        <v>44774</v>
      </c>
      <c r="I3" s="1488"/>
    </row>
    <row r="4" spans="2:12">
      <c r="B4" s="1506" t="s">
        <v>757</v>
      </c>
      <c r="C4" s="1508" t="s">
        <v>758</v>
      </c>
      <c r="D4" s="1510" t="s">
        <v>759</v>
      </c>
      <c r="E4" s="1512" t="s">
        <v>760</v>
      </c>
      <c r="F4" s="1514" t="s">
        <v>761</v>
      </c>
      <c r="G4" s="1516" t="s">
        <v>2</v>
      </c>
      <c r="H4" s="1514" t="s">
        <v>762</v>
      </c>
      <c r="I4" s="1518"/>
    </row>
    <row r="5" spans="2:12">
      <c r="B5" s="1507"/>
      <c r="C5" s="1509"/>
      <c r="D5" s="1511"/>
      <c r="E5" s="1513"/>
      <c r="F5" s="1515"/>
      <c r="G5" s="1517"/>
      <c r="H5" s="351" t="s">
        <v>3</v>
      </c>
      <c r="I5" s="352" t="s">
        <v>4</v>
      </c>
      <c r="K5" s="350" t="s">
        <v>763</v>
      </c>
      <c r="L5" t="s">
        <v>764</v>
      </c>
    </row>
    <row r="6" spans="2:12">
      <c r="B6" s="354" t="s">
        <v>6</v>
      </c>
      <c r="C6" s="939" t="s">
        <v>1136</v>
      </c>
      <c r="D6" s="940"/>
      <c r="E6" s="940"/>
      <c r="F6" s="940"/>
      <c r="G6" s="940"/>
      <c r="H6" s="941"/>
      <c r="I6" s="444" t="s">
        <v>7</v>
      </c>
      <c r="L6" s="353"/>
    </row>
    <row r="7" spans="2:12">
      <c r="B7" s="354"/>
      <c r="C7" s="349"/>
      <c r="D7" s="349"/>
      <c r="E7" s="349" t="s">
        <v>765</v>
      </c>
      <c r="F7" s="349"/>
      <c r="G7" s="349"/>
      <c r="H7" s="349"/>
      <c r="I7" s="349"/>
      <c r="K7" s="349"/>
      <c r="L7" s="353"/>
    </row>
    <row r="8" spans="2:12" ht="27" customHeight="1">
      <c r="B8" s="355" t="s">
        <v>799</v>
      </c>
      <c r="C8" s="3">
        <v>88247</v>
      </c>
      <c r="D8" s="356" t="s">
        <v>766</v>
      </c>
      <c r="E8" s="357" t="s">
        <v>767</v>
      </c>
      <c r="F8" s="3" t="s">
        <v>255</v>
      </c>
      <c r="G8" s="3">
        <v>39.450000000000003</v>
      </c>
      <c r="H8" s="359">
        <v>25.11</v>
      </c>
      <c r="I8" s="359">
        <f t="shared" ref="I8:I11" si="0">G8*H8</f>
        <v>990.59</v>
      </c>
      <c r="J8" s="360"/>
      <c r="K8" s="358">
        <v>18.68</v>
      </c>
      <c r="L8" s="353">
        <f>K8*1.2108</f>
        <v>22.62</v>
      </c>
    </row>
    <row r="9" spans="2:12" ht="30">
      <c r="B9" s="355" t="s">
        <v>802</v>
      </c>
      <c r="C9" s="3">
        <v>88264</v>
      </c>
      <c r="D9" s="356" t="s">
        <v>766</v>
      </c>
      <c r="E9" s="348" t="s">
        <v>769</v>
      </c>
      <c r="F9" s="3" t="s">
        <v>255</v>
      </c>
      <c r="G9" s="7">
        <v>37.979999999999997</v>
      </c>
      <c r="H9" s="359">
        <v>28.62</v>
      </c>
      <c r="I9" s="359">
        <f t="shared" si="0"/>
        <v>1086.99</v>
      </c>
      <c r="J9" s="360"/>
      <c r="K9" s="365">
        <v>24.41</v>
      </c>
      <c r="L9" s="353">
        <f t="shared" ref="L9:L17" si="1">K9*1.2108</f>
        <v>29.56</v>
      </c>
    </row>
    <row r="10" spans="2:12" ht="30">
      <c r="B10" s="355" t="s">
        <v>803</v>
      </c>
      <c r="C10" s="3">
        <v>88309</v>
      </c>
      <c r="D10" s="356" t="s">
        <v>766</v>
      </c>
      <c r="E10" s="361" t="s">
        <v>770</v>
      </c>
      <c r="F10" s="366" t="s">
        <v>255</v>
      </c>
      <c r="G10" s="362">
        <v>0.28000000000000003</v>
      </c>
      <c r="H10" s="359">
        <v>25.97</v>
      </c>
      <c r="I10" s="359">
        <f t="shared" si="0"/>
        <v>7.27</v>
      </c>
      <c r="J10" s="364"/>
      <c r="K10" s="367">
        <v>22.27</v>
      </c>
      <c r="L10" s="353">
        <f t="shared" si="1"/>
        <v>26.96</v>
      </c>
    </row>
    <row r="11" spans="2:12" ht="30">
      <c r="B11" s="355" t="s">
        <v>804</v>
      </c>
      <c r="C11" s="3">
        <v>88316</v>
      </c>
      <c r="D11" s="356" t="s">
        <v>766</v>
      </c>
      <c r="E11" s="361" t="s">
        <v>771</v>
      </c>
      <c r="F11" s="366" t="s">
        <v>255</v>
      </c>
      <c r="G11" s="368">
        <v>2.04</v>
      </c>
      <c r="H11" s="359">
        <v>19.64</v>
      </c>
      <c r="I11" s="359">
        <f t="shared" si="0"/>
        <v>40.07</v>
      </c>
      <c r="J11" s="364"/>
      <c r="K11" s="363">
        <v>15.73</v>
      </c>
      <c r="L11" s="353">
        <f t="shared" si="1"/>
        <v>19.05</v>
      </c>
    </row>
    <row r="12" spans="2:12">
      <c r="B12" s="369"/>
      <c r="C12" s="370"/>
      <c r="D12" s="369"/>
      <c r="E12" s="371" t="s">
        <v>795</v>
      </c>
      <c r="F12" s="372"/>
      <c r="G12" s="372"/>
      <c r="H12" s="373"/>
      <c r="I12" s="374">
        <f>SUM(I8:I11)</f>
        <v>2124.92</v>
      </c>
      <c r="J12" s="364"/>
      <c r="K12" s="373"/>
      <c r="L12" s="353">
        <f t="shared" si="1"/>
        <v>0</v>
      </c>
    </row>
    <row r="13" spans="2:12">
      <c r="B13" s="376"/>
      <c r="C13" s="3"/>
      <c r="D13" s="304"/>
      <c r="E13" s="377" t="s">
        <v>772</v>
      </c>
      <c r="F13" s="366"/>
      <c r="G13" s="368"/>
      <c r="H13" s="363"/>
      <c r="I13" s="365"/>
      <c r="J13" s="364"/>
      <c r="K13" s="363"/>
      <c r="L13" s="353">
        <f t="shared" si="1"/>
        <v>0</v>
      </c>
    </row>
    <row r="14" spans="2:12">
      <c r="B14" s="3" t="s">
        <v>799</v>
      </c>
      <c r="C14" s="3"/>
      <c r="D14" s="356" t="s">
        <v>363</v>
      </c>
      <c r="E14" s="361" t="s">
        <v>746</v>
      </c>
      <c r="F14" s="3" t="s">
        <v>761</v>
      </c>
      <c r="G14" s="368">
        <v>6</v>
      </c>
      <c r="H14" s="501">
        <f>L14</f>
        <v>210.68</v>
      </c>
      <c r="I14" s="367">
        <f>G14*H14</f>
        <v>1264.08</v>
      </c>
      <c r="J14" s="360"/>
      <c r="K14" s="365">
        <v>174</v>
      </c>
      <c r="L14" s="353">
        <f t="shared" si="1"/>
        <v>210.68</v>
      </c>
    </row>
    <row r="15" spans="2:12">
      <c r="B15" s="3" t="s">
        <v>800</v>
      </c>
      <c r="C15" s="3"/>
      <c r="D15" s="356" t="s">
        <v>363</v>
      </c>
      <c r="E15" s="348" t="s">
        <v>747</v>
      </c>
      <c r="F15" s="3" t="s">
        <v>761</v>
      </c>
      <c r="G15" s="7">
        <v>14</v>
      </c>
      <c r="H15" s="501">
        <f t="shared" ref="H15:H17" si="2">L15</f>
        <v>193.73</v>
      </c>
      <c r="I15" s="367">
        <f t="shared" ref="I15:I17" si="3">G15*H15</f>
        <v>2712.22</v>
      </c>
      <c r="J15" s="360"/>
      <c r="K15" s="365">
        <v>160</v>
      </c>
      <c r="L15" s="353">
        <f t="shared" si="1"/>
        <v>193.73</v>
      </c>
    </row>
    <row r="16" spans="2:12">
      <c r="B16" s="3" t="s">
        <v>801</v>
      </c>
      <c r="C16" s="3"/>
      <c r="D16" s="356" t="s">
        <v>363</v>
      </c>
      <c r="E16" s="348" t="s">
        <v>748</v>
      </c>
      <c r="F16" s="3" t="s">
        <v>761</v>
      </c>
      <c r="G16" s="7">
        <v>2</v>
      </c>
      <c r="H16" s="501">
        <f t="shared" si="2"/>
        <v>375.35</v>
      </c>
      <c r="I16" s="367">
        <f t="shared" si="3"/>
        <v>750.7</v>
      </c>
      <c r="J16" s="360"/>
      <c r="K16" s="365">
        <v>310</v>
      </c>
      <c r="L16" s="353">
        <f t="shared" si="1"/>
        <v>375.35</v>
      </c>
    </row>
    <row r="17" spans="2:12" ht="30">
      <c r="B17" s="3" t="s">
        <v>802</v>
      </c>
      <c r="C17" s="3"/>
      <c r="D17" s="356" t="s">
        <v>363</v>
      </c>
      <c r="E17" s="378" t="s">
        <v>836</v>
      </c>
      <c r="F17" s="3" t="s">
        <v>761</v>
      </c>
      <c r="G17" s="7">
        <v>2</v>
      </c>
      <c r="H17" s="501">
        <f t="shared" si="2"/>
        <v>701.05</v>
      </c>
      <c r="I17" s="367">
        <f t="shared" si="3"/>
        <v>1402.1</v>
      </c>
      <c r="J17" s="364"/>
      <c r="K17" s="363">
        <v>579</v>
      </c>
      <c r="L17" s="353">
        <f t="shared" si="1"/>
        <v>701.05</v>
      </c>
    </row>
    <row r="18" spans="2:12">
      <c r="B18" s="366"/>
      <c r="C18" s="3"/>
      <c r="D18" s="304"/>
      <c r="E18" s="371" t="s">
        <v>829</v>
      </c>
      <c r="F18" s="369"/>
      <c r="G18" s="391"/>
      <c r="H18" s="392"/>
      <c r="I18" s="374">
        <f>SUM(I14:I17)</f>
        <v>6129.1</v>
      </c>
      <c r="J18" s="364"/>
      <c r="K18" s="392"/>
      <c r="L18" s="375"/>
    </row>
    <row r="19" spans="2:12">
      <c r="B19" s="355"/>
      <c r="C19" s="3"/>
      <c r="D19" s="304"/>
      <c r="E19" s="377" t="s">
        <v>796</v>
      </c>
      <c r="F19" s="366"/>
      <c r="G19" s="445"/>
      <c r="H19" s="363"/>
      <c r="I19" s="446">
        <f>SUM(I18,I12)</f>
        <v>8254.02</v>
      </c>
      <c r="J19" s="364"/>
      <c r="K19" s="393"/>
      <c r="L19" s="375"/>
    </row>
    <row r="20" spans="2:12">
      <c r="B20" s="398"/>
      <c r="C20" s="1"/>
      <c r="D20" s="399"/>
      <c r="E20" s="400"/>
      <c r="F20" s="401"/>
      <c r="G20" s="402"/>
      <c r="H20" s="402"/>
      <c r="I20" s="360"/>
      <c r="J20" s="364"/>
      <c r="K20" s="393"/>
      <c r="L20" s="375"/>
    </row>
    <row r="21" spans="2:12">
      <c r="B21" s="394"/>
      <c r="C21" s="1"/>
      <c r="D21" s="399"/>
      <c r="E21" s="403"/>
      <c r="F21" s="404"/>
      <c r="G21" s="402"/>
      <c r="H21" s="405"/>
      <c r="I21" s="360"/>
      <c r="J21" s="364"/>
      <c r="K21" s="393"/>
      <c r="L21" s="375"/>
    </row>
    <row r="22" spans="2:12">
      <c r="B22" s="398"/>
      <c r="C22" s="1"/>
      <c r="D22" s="399"/>
      <c r="E22" s="406"/>
      <c r="F22" s="407"/>
      <c r="G22" s="408"/>
      <c r="H22" s="405"/>
      <c r="I22" s="360"/>
      <c r="J22" s="364"/>
      <c r="K22" s="393"/>
      <c r="L22" s="375"/>
    </row>
    <row r="23" spans="2:12">
      <c r="B23" s="394"/>
      <c r="C23" s="1"/>
      <c r="D23" s="399"/>
      <c r="E23" s="406"/>
      <c r="F23" s="407"/>
      <c r="G23" s="409"/>
      <c r="H23" s="405"/>
      <c r="I23" s="360"/>
      <c r="J23" s="364"/>
      <c r="K23" s="393"/>
      <c r="L23" s="375"/>
    </row>
    <row r="24" spans="2:12">
      <c r="B24" s="398"/>
      <c r="E24" s="406"/>
      <c r="F24" s="407"/>
      <c r="G24" s="409"/>
      <c r="H24" s="402"/>
      <c r="I24" s="360"/>
      <c r="J24" s="364"/>
      <c r="K24" s="393"/>
      <c r="L24" s="375"/>
    </row>
    <row r="25" spans="2:12">
      <c r="B25" s="394"/>
      <c r="E25" s="406"/>
      <c r="F25" s="407"/>
      <c r="G25" s="409"/>
      <c r="H25" s="402"/>
      <c r="I25" s="360"/>
      <c r="J25" s="364"/>
      <c r="K25" s="393"/>
      <c r="L25" s="375"/>
    </row>
    <row r="26" spans="2:12">
      <c r="B26" s="398"/>
      <c r="E26" s="406"/>
      <c r="F26" s="407"/>
      <c r="G26" s="409"/>
      <c r="H26" s="402"/>
      <c r="I26" s="360"/>
      <c r="J26" s="364"/>
      <c r="K26" s="393"/>
      <c r="L26" s="375"/>
    </row>
    <row r="27" spans="2:12">
      <c r="B27" s="394"/>
      <c r="C27" s="1"/>
      <c r="E27" s="406"/>
      <c r="F27" s="407"/>
      <c r="G27" s="409"/>
      <c r="H27" s="402"/>
      <c r="I27" s="360"/>
      <c r="J27" s="364"/>
      <c r="K27" s="393"/>
      <c r="L27" s="375"/>
    </row>
    <row r="28" spans="2:12">
      <c r="B28" s="398"/>
      <c r="C28" s="1"/>
      <c r="E28" s="406"/>
      <c r="F28" s="407"/>
      <c r="G28" s="409"/>
      <c r="H28" s="402"/>
      <c r="I28" s="360"/>
      <c r="J28" s="364"/>
      <c r="K28" s="393"/>
      <c r="L28" s="375"/>
    </row>
    <row r="29" spans="2:12">
      <c r="B29" s="394"/>
      <c r="C29" s="1"/>
      <c r="D29" s="410"/>
      <c r="E29" s="406"/>
      <c r="F29" s="407"/>
      <c r="G29" s="409"/>
      <c r="H29" s="402"/>
      <c r="I29" s="360"/>
      <c r="J29" s="364"/>
      <c r="K29" s="393"/>
      <c r="L29" s="375"/>
    </row>
    <row r="30" spans="2:12">
      <c r="B30" s="394"/>
      <c r="E30" s="411"/>
      <c r="F30" s="395"/>
      <c r="G30" s="396"/>
      <c r="H30" s="397"/>
      <c r="I30" s="412"/>
      <c r="J30" s="364"/>
      <c r="K30" s="393"/>
      <c r="L30" s="375"/>
    </row>
    <row r="31" spans="2:12">
      <c r="B31" s="398"/>
      <c r="E31" s="413"/>
      <c r="F31" s="395"/>
      <c r="G31" s="414"/>
      <c r="H31" s="415"/>
      <c r="I31" s="360"/>
      <c r="J31" s="364"/>
      <c r="K31" s="393"/>
      <c r="L31" s="375"/>
    </row>
    <row r="32" spans="2:12">
      <c r="B32" s="394"/>
      <c r="E32" s="416"/>
      <c r="F32" s="395"/>
      <c r="G32" s="396"/>
      <c r="H32" s="397"/>
      <c r="I32" s="360"/>
      <c r="J32" s="364"/>
      <c r="K32" s="393"/>
      <c r="L32" s="375"/>
    </row>
    <row r="33" spans="2:12">
      <c r="B33" s="398"/>
      <c r="E33" s="417"/>
      <c r="F33" s="395"/>
      <c r="G33" s="414"/>
      <c r="H33" s="415"/>
      <c r="I33" s="360"/>
      <c r="J33" s="364"/>
      <c r="K33" s="393"/>
      <c r="L33" s="375"/>
    </row>
    <row r="34" spans="2:12">
      <c r="B34" s="394"/>
      <c r="C34" s="1"/>
      <c r="D34" s="399"/>
      <c r="E34" s="418"/>
      <c r="F34" s="401"/>
      <c r="G34" s="409"/>
      <c r="H34" s="402"/>
      <c r="I34" s="360"/>
      <c r="J34" s="393"/>
      <c r="K34" s="393"/>
      <c r="L34" s="375"/>
    </row>
    <row r="35" spans="2:12">
      <c r="B35" s="398"/>
      <c r="C35" s="1"/>
      <c r="D35" s="399"/>
      <c r="E35" s="418"/>
      <c r="F35" s="401"/>
      <c r="G35" s="409"/>
      <c r="H35" s="402"/>
      <c r="I35" s="360"/>
      <c r="J35" s="393"/>
      <c r="K35" s="360"/>
      <c r="L35" s="375"/>
    </row>
    <row r="36" spans="2:12">
      <c r="B36" s="394"/>
      <c r="E36" s="419"/>
      <c r="F36" s="395"/>
      <c r="G36" s="396"/>
      <c r="H36" s="397"/>
      <c r="I36" s="412"/>
      <c r="J36" s="393"/>
      <c r="K36" s="393"/>
      <c r="L36" s="375"/>
    </row>
    <row r="37" spans="2:12">
      <c r="B37" s="398"/>
      <c r="E37" s="420"/>
      <c r="F37" s="395"/>
      <c r="G37" s="414"/>
      <c r="H37" s="415"/>
      <c r="I37" s="360"/>
      <c r="J37" s="393"/>
      <c r="K37" s="393"/>
      <c r="L37" s="375"/>
    </row>
    <row r="38" spans="2:12">
      <c r="B38" s="394"/>
      <c r="C38" s="1"/>
      <c r="D38" s="399"/>
      <c r="E38" s="418"/>
      <c r="F38" s="404"/>
      <c r="G38" s="402"/>
      <c r="H38" s="421"/>
      <c r="I38" s="393"/>
      <c r="J38" s="393"/>
      <c r="K38" s="393"/>
      <c r="L38" s="375"/>
    </row>
    <row r="39" spans="2:12">
      <c r="B39" s="398"/>
      <c r="C39" s="1"/>
      <c r="D39" s="399"/>
      <c r="E39" s="418"/>
      <c r="F39" s="401"/>
      <c r="G39" s="422"/>
      <c r="H39" s="421"/>
      <c r="I39" s="393"/>
      <c r="J39" s="393"/>
      <c r="K39" s="393"/>
      <c r="L39" s="375"/>
    </row>
    <row r="40" spans="2:12">
      <c r="B40" s="398"/>
      <c r="C40" s="1"/>
      <c r="D40" s="399"/>
      <c r="E40" s="418"/>
      <c r="F40" s="404"/>
      <c r="G40" s="402"/>
      <c r="H40" s="421"/>
      <c r="I40" s="393"/>
      <c r="J40" s="364"/>
      <c r="K40" s="393"/>
      <c r="L40" s="375"/>
    </row>
    <row r="41" spans="2:12">
      <c r="B41" s="394"/>
      <c r="E41" s="419"/>
      <c r="F41" s="395"/>
      <c r="G41" s="396"/>
      <c r="H41" s="397"/>
      <c r="I41" s="412"/>
      <c r="J41" s="364"/>
      <c r="K41" s="393"/>
      <c r="L41" s="375"/>
    </row>
    <row r="42" spans="2:12">
      <c r="B42" s="398"/>
      <c r="E42" s="420"/>
      <c r="F42" s="395"/>
      <c r="G42" s="414"/>
      <c r="H42" s="415"/>
      <c r="I42" s="360"/>
      <c r="J42" s="364"/>
      <c r="K42" s="393"/>
      <c r="L42" s="375"/>
    </row>
    <row r="43" spans="2:12" ht="22.5" customHeight="1">
      <c r="B43" s="394"/>
      <c r="C43" s="1"/>
      <c r="D43" s="399"/>
      <c r="E43" s="406"/>
      <c r="F43" s="423"/>
      <c r="G43" s="402"/>
      <c r="H43" s="424"/>
      <c r="I43" s="425"/>
      <c r="J43" s="364"/>
      <c r="K43" s="393"/>
      <c r="L43" s="375"/>
    </row>
    <row r="44" spans="2:12">
      <c r="B44" s="398"/>
      <c r="C44" s="1"/>
      <c r="D44" s="399"/>
      <c r="E44" s="400"/>
      <c r="F44" s="404"/>
      <c r="G44" s="402"/>
      <c r="H44" s="421"/>
      <c r="I44" s="393"/>
      <c r="J44" s="364"/>
      <c r="K44" s="393"/>
      <c r="L44" s="375"/>
    </row>
    <row r="45" spans="2:12">
      <c r="B45" s="394"/>
      <c r="C45" s="1"/>
      <c r="D45" s="399"/>
      <c r="E45" s="400"/>
      <c r="F45" s="404"/>
      <c r="G45" s="402"/>
      <c r="H45" s="421"/>
      <c r="I45" s="393"/>
      <c r="J45" s="364"/>
      <c r="K45" s="393"/>
      <c r="L45" s="375"/>
    </row>
    <row r="46" spans="2:12">
      <c r="B46" s="398"/>
      <c r="C46" s="1"/>
      <c r="D46" s="399"/>
      <c r="E46" s="403"/>
      <c r="F46" s="404"/>
      <c r="G46" s="402"/>
      <c r="H46" s="421"/>
      <c r="I46" s="393"/>
      <c r="J46" s="364"/>
      <c r="K46" s="393"/>
      <c r="L46" s="375"/>
    </row>
    <row r="47" spans="2:12">
      <c r="B47" s="394"/>
      <c r="C47" s="1"/>
      <c r="D47" s="399"/>
      <c r="E47" s="403"/>
      <c r="F47" s="404"/>
      <c r="G47" s="402"/>
      <c r="H47" s="421"/>
      <c r="I47" s="393"/>
      <c r="J47" s="364"/>
      <c r="K47" s="393"/>
      <c r="L47" s="375"/>
    </row>
    <row r="48" spans="2:12">
      <c r="B48" s="398"/>
      <c r="E48" s="411"/>
      <c r="F48" s="395"/>
      <c r="G48" s="396"/>
      <c r="H48" s="397"/>
      <c r="I48" s="412"/>
      <c r="J48" s="364"/>
      <c r="K48" s="393"/>
      <c r="L48" s="375"/>
    </row>
    <row r="49" spans="2:12">
      <c r="B49" s="394"/>
      <c r="E49" s="417"/>
      <c r="F49" s="395"/>
      <c r="G49" s="414"/>
      <c r="H49" s="415"/>
      <c r="I49" s="360"/>
      <c r="J49" s="364"/>
      <c r="K49" s="393"/>
      <c r="L49" s="375"/>
    </row>
    <row r="50" spans="2:12">
      <c r="B50" s="398"/>
      <c r="C50" s="1"/>
      <c r="D50" s="399"/>
      <c r="E50" s="400"/>
      <c r="F50" s="401"/>
      <c r="G50" s="402"/>
      <c r="H50" s="426"/>
      <c r="I50" s="393"/>
      <c r="J50" s="364"/>
      <c r="K50" s="393"/>
      <c r="L50" s="375"/>
    </row>
    <row r="51" spans="2:12">
      <c r="B51" s="398"/>
      <c r="C51" s="1"/>
      <c r="D51" s="399"/>
      <c r="E51" s="400"/>
      <c r="F51" s="401"/>
      <c r="G51" s="402"/>
      <c r="H51" s="426"/>
      <c r="I51" s="393"/>
      <c r="J51" s="364"/>
      <c r="K51" s="393"/>
      <c r="L51" s="375"/>
    </row>
    <row r="52" spans="2:12">
      <c r="B52" s="394"/>
      <c r="E52" s="411"/>
      <c r="F52" s="395"/>
      <c r="G52" s="396"/>
      <c r="H52" s="397"/>
      <c r="I52" s="412"/>
      <c r="J52" s="364"/>
      <c r="K52" s="393"/>
      <c r="L52" s="375"/>
    </row>
    <row r="53" spans="2:12">
      <c r="B53" s="398"/>
      <c r="E53" s="417"/>
      <c r="F53" s="427"/>
      <c r="G53" s="396"/>
      <c r="H53" s="397"/>
      <c r="I53" s="360"/>
      <c r="J53" s="364"/>
      <c r="K53" s="393"/>
      <c r="L53" s="375"/>
    </row>
    <row r="54" spans="2:12">
      <c r="B54" s="428"/>
      <c r="C54" s="408"/>
      <c r="D54" s="399"/>
      <c r="E54" s="429"/>
      <c r="F54" s="423"/>
      <c r="G54" s="402"/>
      <c r="H54" s="421"/>
      <c r="I54" s="393"/>
      <c r="J54" s="364"/>
      <c r="K54" s="393"/>
      <c r="L54" s="375"/>
    </row>
    <row r="55" spans="2:12">
      <c r="B55" s="404"/>
      <c r="C55" s="408"/>
      <c r="D55" s="399"/>
      <c r="E55" s="429"/>
      <c r="F55" s="423"/>
      <c r="G55" s="402"/>
      <c r="H55" s="430"/>
      <c r="I55" s="393"/>
      <c r="J55" s="364"/>
      <c r="K55" s="393"/>
      <c r="L55" s="375"/>
    </row>
    <row r="56" spans="2:12">
      <c r="B56" s="428"/>
      <c r="C56" s="408"/>
      <c r="D56" s="399"/>
      <c r="E56" s="429"/>
      <c r="F56" s="423"/>
      <c r="G56" s="402"/>
      <c r="H56" s="421"/>
      <c r="I56" s="393"/>
      <c r="J56" s="364"/>
      <c r="K56" s="393"/>
      <c r="L56" s="375"/>
    </row>
    <row r="57" spans="2:12">
      <c r="B57" s="404"/>
      <c r="C57" s="408"/>
      <c r="D57" s="399"/>
      <c r="E57" s="429"/>
      <c r="F57" s="423"/>
      <c r="G57" s="402"/>
      <c r="H57" s="421"/>
      <c r="I57" s="393"/>
      <c r="J57" s="393"/>
      <c r="K57" s="360"/>
      <c r="L57" s="375"/>
    </row>
    <row r="58" spans="2:12">
      <c r="B58" s="398"/>
      <c r="E58" s="411"/>
      <c r="F58" s="395"/>
      <c r="G58" s="396"/>
      <c r="H58" s="397"/>
      <c r="I58" s="412"/>
      <c r="J58" s="393"/>
      <c r="K58" s="393"/>
      <c r="L58" s="375"/>
    </row>
    <row r="59" spans="2:12">
      <c r="B59" s="394"/>
      <c r="E59" s="417"/>
      <c r="F59" s="395"/>
      <c r="G59" s="414"/>
      <c r="H59" s="415"/>
      <c r="I59" s="360"/>
      <c r="J59" s="364"/>
      <c r="K59" s="393"/>
      <c r="L59" s="375"/>
    </row>
    <row r="60" spans="2:12">
      <c r="B60" s="404"/>
      <c r="C60" s="1"/>
      <c r="D60" s="399"/>
      <c r="E60" s="400"/>
      <c r="F60" s="404"/>
      <c r="G60" s="375"/>
      <c r="H60" s="421"/>
      <c r="I60" s="393"/>
      <c r="J60" s="364"/>
      <c r="K60" s="393"/>
      <c r="L60" s="375"/>
    </row>
    <row r="61" spans="2:12">
      <c r="B61" s="394"/>
      <c r="E61" s="411"/>
      <c r="F61" s="395"/>
      <c r="G61" s="396"/>
      <c r="H61" s="397"/>
      <c r="I61" s="412"/>
      <c r="J61" s="364"/>
      <c r="K61" s="393"/>
      <c r="L61" s="375"/>
    </row>
    <row r="62" spans="2:12">
      <c r="B62" s="398"/>
      <c r="E62" s="411"/>
      <c r="F62" s="395"/>
      <c r="G62" s="396"/>
      <c r="H62" s="397"/>
      <c r="I62" s="412"/>
      <c r="J62" s="364"/>
      <c r="K62" s="393"/>
      <c r="L62" s="375"/>
    </row>
    <row r="63" spans="2:12">
      <c r="B63" s="398"/>
      <c r="E63" s="431"/>
      <c r="F63" s="395"/>
      <c r="G63" s="396"/>
      <c r="H63" s="397"/>
      <c r="I63" s="412"/>
      <c r="J63" s="364"/>
      <c r="K63" s="393"/>
      <c r="L63" s="375"/>
    </row>
    <row r="64" spans="2:12">
      <c r="B64" s="394"/>
      <c r="E64" s="432"/>
      <c r="F64" s="395"/>
      <c r="G64" s="396"/>
      <c r="H64" s="397"/>
      <c r="I64" s="412"/>
      <c r="J64" s="364"/>
      <c r="K64" s="393"/>
      <c r="L64" s="375"/>
    </row>
    <row r="65" spans="2:12">
      <c r="B65" s="404"/>
      <c r="C65" s="1"/>
      <c r="D65" s="399"/>
      <c r="E65" s="413"/>
      <c r="F65" s="395"/>
      <c r="G65" s="414"/>
      <c r="H65" s="415"/>
      <c r="I65" s="360"/>
      <c r="J65" s="364"/>
      <c r="K65" s="393"/>
      <c r="L65" s="375"/>
    </row>
    <row r="66" spans="2:12">
      <c r="B66" s="428"/>
      <c r="C66" s="1"/>
      <c r="D66" s="399"/>
      <c r="E66" s="406"/>
      <c r="F66" s="423"/>
      <c r="G66" s="409"/>
      <c r="H66" s="424"/>
      <c r="I66" s="425"/>
      <c r="J66" s="364"/>
      <c r="K66" s="393"/>
      <c r="L66" s="375"/>
    </row>
    <row r="67" spans="2:12">
      <c r="B67" s="404"/>
      <c r="C67" s="1"/>
      <c r="D67" s="399"/>
      <c r="E67" s="400"/>
      <c r="F67" s="404"/>
      <c r="G67" s="409"/>
      <c r="H67" s="421"/>
      <c r="I67" s="393"/>
      <c r="J67" s="364"/>
      <c r="K67" s="393"/>
      <c r="L67" s="375"/>
    </row>
    <row r="68" spans="2:12">
      <c r="B68" s="428"/>
      <c r="C68" s="1"/>
      <c r="D68" s="399"/>
      <c r="E68" s="400"/>
      <c r="F68" s="404"/>
      <c r="G68" s="409"/>
      <c r="H68" s="421"/>
      <c r="I68" s="393"/>
      <c r="J68" s="364"/>
      <c r="K68" s="393"/>
      <c r="L68" s="375"/>
    </row>
    <row r="69" spans="2:12">
      <c r="B69" s="433"/>
      <c r="C69" s="433"/>
      <c r="D69" s="433"/>
      <c r="E69" s="434"/>
      <c r="F69" s="435"/>
      <c r="G69" s="436"/>
      <c r="H69" s="437"/>
      <c r="I69" s="437"/>
      <c r="J69" s="364"/>
      <c r="K69" s="393"/>
      <c r="L69" s="375"/>
    </row>
    <row r="70" spans="2:12">
      <c r="B70" s="1"/>
      <c r="C70" s="1"/>
      <c r="D70" s="1"/>
      <c r="E70" s="1"/>
      <c r="F70" s="1"/>
      <c r="G70" s="1"/>
      <c r="H70" s="1"/>
      <c r="I70" s="438"/>
      <c r="J70" s="364"/>
      <c r="K70" s="393"/>
      <c r="L70" s="375"/>
    </row>
    <row r="71" spans="2:12">
      <c r="B71" s="1"/>
      <c r="C71" s="1"/>
      <c r="D71" s="1"/>
      <c r="E71" s="439"/>
      <c r="F71" s="404"/>
      <c r="G71" s="440"/>
      <c r="H71" s="393"/>
      <c r="I71" s="441"/>
      <c r="J71" s="364"/>
      <c r="K71" s="393"/>
      <c r="L71" s="375"/>
    </row>
    <row r="72" spans="2:12">
      <c r="J72" s="364"/>
      <c r="K72" s="393"/>
      <c r="L72" s="375"/>
    </row>
    <row r="73" spans="2:12">
      <c r="J73" s="364"/>
      <c r="K73" s="393"/>
      <c r="L73" s="375"/>
    </row>
    <row r="74" spans="2:12">
      <c r="J74" s="364"/>
      <c r="K74" s="393"/>
      <c r="L74" s="375"/>
    </row>
    <row r="75" spans="2:12">
      <c r="J75" s="364"/>
      <c r="K75" s="393"/>
      <c r="L75" s="375"/>
    </row>
    <row r="76" spans="2:12">
      <c r="J76" s="364"/>
      <c r="K76" s="393"/>
      <c r="L76" s="375"/>
    </row>
    <row r="77" spans="2:12">
      <c r="J77" s="364"/>
      <c r="K77" s="393"/>
      <c r="L77" s="375"/>
    </row>
    <row r="78" spans="2:12">
      <c r="J78" s="364"/>
      <c r="K78" s="393"/>
      <c r="L78" s="375"/>
    </row>
    <row r="79" spans="2:12">
      <c r="J79" s="364"/>
      <c r="K79" s="393"/>
      <c r="L79" s="375"/>
    </row>
    <row r="80" spans="2:12">
      <c r="J80" s="364"/>
      <c r="K80" s="393"/>
      <c r="L80" s="375"/>
    </row>
    <row r="81" spans="10:12">
      <c r="J81" s="364"/>
      <c r="K81" s="393"/>
      <c r="L81" s="375"/>
    </row>
    <row r="82" spans="10:12">
      <c r="J82" s="364"/>
      <c r="K82" s="393"/>
      <c r="L82" s="375"/>
    </row>
    <row r="83" spans="10:12">
      <c r="J83"/>
      <c r="K83" s="353"/>
      <c r="L83" s="353"/>
    </row>
    <row r="84" spans="10:12">
      <c r="J84" s="364"/>
      <c r="K84" s="393"/>
      <c r="L84" s="375"/>
    </row>
    <row r="85" spans="10:12">
      <c r="J85" s="442"/>
      <c r="L85" s="375"/>
    </row>
    <row r="86" spans="10:12">
      <c r="L86" s="375"/>
    </row>
    <row r="87" spans="10:12">
      <c r="L87" s="375"/>
    </row>
  </sheetData>
  <mergeCells count="11">
    <mergeCell ref="C6:H6"/>
    <mergeCell ref="B2:G3"/>
    <mergeCell ref="H2:I2"/>
    <mergeCell ref="H3:I3"/>
    <mergeCell ref="B4:B5"/>
    <mergeCell ref="C4:C5"/>
    <mergeCell ref="D4:D5"/>
    <mergeCell ref="E4:E5"/>
    <mergeCell ref="F4:F5"/>
    <mergeCell ref="G4:G5"/>
    <mergeCell ref="H4:I4"/>
  </mergeCells>
  <phoneticPr fontId="1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fitToHeight="0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EBA08-0E98-4C0B-A370-615D2F4DD24E}">
  <sheetPr codeName="Planilha123">
    <tabColor rgb="FFFFFF00"/>
    <pageSetUpPr fitToPage="1"/>
  </sheetPr>
  <dimension ref="A1:Y26"/>
  <sheetViews>
    <sheetView workbookViewId="0"/>
  </sheetViews>
  <sheetFormatPr defaultColWidth="9.140625" defaultRowHeight="15"/>
  <cols>
    <col min="1" max="1" width="11" style="572" bestFit="1" customWidth="1"/>
    <col min="2" max="2" width="11" style="573" customWidth="1"/>
    <col min="3" max="3" width="15.28515625" style="574" customWidth="1"/>
    <col min="4" max="5" width="7.7109375" style="572" customWidth="1"/>
    <col min="6" max="6" width="50.7109375" style="572" customWidth="1"/>
    <col min="7" max="7" width="5.7109375" style="574" customWidth="1"/>
    <col min="8" max="8" width="9.7109375" style="575" customWidth="1"/>
    <col min="9" max="9" width="9.7109375" style="576" customWidth="1"/>
    <col min="10" max="10" width="15" style="572" bestFit="1" customWidth="1"/>
    <col min="11" max="11" width="1.7109375" style="572" hidden="1" customWidth="1"/>
    <col min="12" max="12" width="10.140625" style="572" hidden="1" customWidth="1"/>
    <col min="13" max="13" width="0" style="572" hidden="1" customWidth="1"/>
    <col min="14" max="14" width="9.85546875" style="572" hidden="1" customWidth="1"/>
    <col min="15" max="15" width="1.7109375" style="572" hidden="1" customWidth="1"/>
    <col min="16" max="19" width="0" style="572" hidden="1" customWidth="1"/>
    <col min="20" max="20" width="9.140625" style="572"/>
    <col min="21" max="24" width="12.7109375" style="577" customWidth="1"/>
    <col min="25" max="25" width="13.42578125" style="577" bestFit="1" customWidth="1"/>
    <col min="26" max="16384" width="9.140625" style="572"/>
  </cols>
  <sheetData>
    <row r="1" spans="1:25" ht="15.75" thickBot="1"/>
    <row r="2" spans="1:25" ht="34.9" customHeight="1">
      <c r="A2" s="578" t="s">
        <v>1227</v>
      </c>
      <c r="B2" s="1528" t="s">
        <v>1202</v>
      </c>
      <c r="C2" s="1529"/>
      <c r="D2" s="1529"/>
      <c r="E2" s="1529"/>
      <c r="F2" s="1529"/>
      <c r="G2" s="1529"/>
      <c r="H2" s="1529"/>
      <c r="I2" s="1529"/>
      <c r="J2" s="1530"/>
    </row>
    <row r="3" spans="1:25" ht="15" customHeight="1">
      <c r="A3" s="579"/>
      <c r="B3" s="1531" t="s">
        <v>1203</v>
      </c>
      <c r="C3" s="1531"/>
      <c r="D3" s="1531"/>
      <c r="E3" s="1531"/>
      <c r="F3" s="1531"/>
      <c r="G3" s="1531"/>
      <c r="H3" s="1531"/>
      <c r="I3" s="1531"/>
      <c r="J3" s="1531"/>
      <c r="L3" s="1532" t="s">
        <v>70</v>
      </c>
      <c r="M3" s="1533"/>
      <c r="N3" s="1534"/>
      <c r="P3" s="1532" t="s">
        <v>1204</v>
      </c>
      <c r="Q3" s="1533"/>
      <c r="R3" s="1533"/>
      <c r="S3" s="1534"/>
      <c r="V3" s="580"/>
    </row>
    <row r="4" spans="1:25" ht="15" customHeight="1">
      <c r="A4" s="581" t="s">
        <v>757</v>
      </c>
      <c r="B4" s="582" t="s">
        <v>221</v>
      </c>
      <c r="C4" s="583" t="s">
        <v>222</v>
      </c>
      <c r="D4" s="1535" t="s">
        <v>223</v>
      </c>
      <c r="E4" s="1535"/>
      <c r="F4" s="1535"/>
      <c r="G4" s="583" t="s">
        <v>1205</v>
      </c>
      <c r="H4" s="584" t="s">
        <v>1206</v>
      </c>
      <c r="I4" s="585" t="s">
        <v>1207</v>
      </c>
      <c r="J4" s="583" t="s">
        <v>1208</v>
      </c>
      <c r="L4" s="586" t="s">
        <v>1209</v>
      </c>
      <c r="M4" s="586" t="s">
        <v>1210</v>
      </c>
      <c r="N4" s="587" t="s">
        <v>1211</v>
      </c>
      <c r="P4" s="586" t="s">
        <v>193</v>
      </c>
      <c r="Q4" s="586" t="s">
        <v>194</v>
      </c>
      <c r="R4" s="586" t="s">
        <v>1212</v>
      </c>
      <c r="S4" s="586" t="s">
        <v>1213</v>
      </c>
      <c r="V4" s="588"/>
      <c r="W4" s="588"/>
      <c r="X4" s="588"/>
      <c r="Y4" s="574"/>
    </row>
    <row r="5" spans="1:25" s="595" customFormat="1" ht="15.75">
      <c r="A5" s="589" t="s">
        <v>6</v>
      </c>
      <c r="B5" s="590">
        <v>88309</v>
      </c>
      <c r="C5" s="570" t="s">
        <v>141</v>
      </c>
      <c r="D5" s="1520" t="s">
        <v>1214</v>
      </c>
      <c r="E5" s="1520"/>
      <c r="F5" s="1520"/>
      <c r="G5" s="591" t="s">
        <v>255</v>
      </c>
      <c r="H5" s="592">
        <v>2</v>
      </c>
      <c r="I5" s="593">
        <v>25.97</v>
      </c>
      <c r="J5" s="594">
        <f>H5*I5</f>
        <v>51.94</v>
      </c>
      <c r="L5" s="596">
        <v>6.73</v>
      </c>
      <c r="M5" s="597">
        <v>0</v>
      </c>
      <c r="N5" s="598">
        <v>6.73</v>
      </c>
      <c r="O5" s="572"/>
      <c r="P5" s="599"/>
      <c r="Q5" s="599"/>
      <c r="R5" s="600"/>
      <c r="S5" s="601"/>
      <c r="U5" s="577"/>
      <c r="V5" s="602"/>
      <c r="W5" s="602"/>
      <c r="X5" s="602"/>
      <c r="Y5" s="603"/>
    </row>
    <row r="6" spans="1:25" s="595" customFormat="1" ht="15.75">
      <c r="A6" s="589" t="s">
        <v>9</v>
      </c>
      <c r="B6" s="590">
        <v>88316</v>
      </c>
      <c r="C6" s="570" t="s">
        <v>141</v>
      </c>
      <c r="D6" s="1520" t="s">
        <v>1215</v>
      </c>
      <c r="E6" s="1520"/>
      <c r="F6" s="1520"/>
      <c r="G6" s="591" t="s">
        <v>255</v>
      </c>
      <c r="H6" s="592">
        <v>1</v>
      </c>
      <c r="I6" s="593">
        <v>19.64</v>
      </c>
      <c r="J6" s="594">
        <f>H6*I6</f>
        <v>19.64</v>
      </c>
      <c r="L6" s="596">
        <v>4.95</v>
      </c>
      <c r="M6" s="597">
        <v>0</v>
      </c>
      <c r="N6" s="598">
        <v>4.95</v>
      </c>
      <c r="P6" s="599"/>
      <c r="Q6" s="599"/>
      <c r="R6" s="600"/>
      <c r="S6" s="601"/>
      <c r="U6" s="577"/>
      <c r="V6" s="602"/>
      <c r="W6" s="602"/>
      <c r="X6" s="602"/>
      <c r="Y6" s="603"/>
    </row>
    <row r="7" spans="1:25" ht="15" customHeight="1">
      <c r="A7" s="604"/>
      <c r="B7" s="1521" t="s">
        <v>1216</v>
      </c>
      <c r="C7" s="1521"/>
      <c r="D7" s="1521"/>
      <c r="E7" s="1521"/>
      <c r="F7" s="1521"/>
      <c r="G7" s="1521"/>
      <c r="H7" s="1521"/>
      <c r="I7" s="1521"/>
      <c r="J7" s="605">
        <f>SUM(J5:J6)</f>
        <v>71.58</v>
      </c>
      <c r="P7" s="599"/>
      <c r="Q7" s="599"/>
      <c r="R7" s="600"/>
      <c r="S7" s="601"/>
      <c r="V7" s="606"/>
      <c r="W7" s="606"/>
      <c r="X7" s="606"/>
      <c r="Y7" s="606"/>
    </row>
    <row r="8" spans="1:25" ht="15" customHeight="1">
      <c r="B8" s="607"/>
      <c r="C8" s="608"/>
      <c r="D8" s="609"/>
      <c r="E8" s="609"/>
      <c r="F8" s="609"/>
      <c r="G8" s="608"/>
      <c r="H8" s="610"/>
      <c r="I8" s="611"/>
      <c r="J8" s="609"/>
      <c r="P8" s="599"/>
      <c r="Q8" s="599"/>
      <c r="R8" s="600"/>
      <c r="S8" s="601"/>
      <c r="V8" s="606"/>
      <c r="W8" s="606"/>
      <c r="X8" s="606"/>
      <c r="Y8" s="606"/>
    </row>
    <row r="9" spans="1:25" ht="15" customHeight="1">
      <c r="A9" s="612"/>
      <c r="B9" s="1536" t="s">
        <v>1217</v>
      </c>
      <c r="C9" s="1536"/>
      <c r="D9" s="1536"/>
      <c r="E9" s="1536"/>
      <c r="F9" s="1536"/>
      <c r="G9" s="1536"/>
      <c r="H9" s="1536"/>
      <c r="I9" s="1536"/>
      <c r="J9" s="1536"/>
      <c r="L9" s="1532" t="s">
        <v>70</v>
      </c>
      <c r="M9" s="1533"/>
      <c r="N9" s="1534"/>
      <c r="P9" s="599"/>
      <c r="Q9" s="599"/>
      <c r="R9" s="600"/>
      <c r="S9" s="601"/>
      <c r="V9" s="606"/>
      <c r="W9" s="606"/>
      <c r="X9" s="606"/>
      <c r="Y9" s="606"/>
    </row>
    <row r="10" spans="1:25" s="595" customFormat="1">
      <c r="A10" s="589" t="s">
        <v>52</v>
      </c>
      <c r="B10" s="613" t="s">
        <v>452</v>
      </c>
      <c r="C10" s="613" t="s">
        <v>1066</v>
      </c>
      <c r="D10" s="1537" t="s">
        <v>1218</v>
      </c>
      <c r="E10" s="1537"/>
      <c r="F10" s="1537"/>
      <c r="G10" s="614" t="s">
        <v>7</v>
      </c>
      <c r="H10" s="615">
        <v>1</v>
      </c>
      <c r="I10" s="616">
        <v>566.89</v>
      </c>
      <c r="J10" s="617">
        <f>H10*I10</f>
        <v>566.89</v>
      </c>
      <c r="L10" s="596" t="s">
        <v>1219</v>
      </c>
      <c r="M10" s="618">
        <v>0.29630000000000001</v>
      </c>
      <c r="N10" s="598" t="s">
        <v>1219</v>
      </c>
      <c r="P10" s="599"/>
      <c r="Q10" s="599"/>
      <c r="R10" s="600"/>
      <c r="S10" s="601"/>
      <c r="U10" s="619"/>
      <c r="V10" s="580"/>
      <c r="W10" s="606"/>
      <c r="X10" s="606"/>
      <c r="Y10" s="606"/>
    </row>
    <row r="11" spans="1:25">
      <c r="A11" s="589" t="s">
        <v>513</v>
      </c>
      <c r="B11" s="620">
        <v>43132</v>
      </c>
      <c r="C11" s="570" t="s">
        <v>141</v>
      </c>
      <c r="D11" s="1520" t="s">
        <v>1220</v>
      </c>
      <c r="E11" s="1520"/>
      <c r="F11" s="1520"/>
      <c r="G11" s="591" t="s">
        <v>205</v>
      </c>
      <c r="H11" s="592">
        <v>0.5</v>
      </c>
      <c r="I11" s="593">
        <v>31.38</v>
      </c>
      <c r="J11" s="617">
        <f>H11*I11</f>
        <v>15.69</v>
      </c>
      <c r="L11" s="596" t="s">
        <v>1219</v>
      </c>
      <c r="M11" s="618" t="s">
        <v>1219</v>
      </c>
      <c r="N11" s="598" t="s">
        <v>1219</v>
      </c>
      <c r="P11" s="599"/>
      <c r="Q11" s="599"/>
      <c r="R11" s="600"/>
      <c r="S11" s="601"/>
      <c r="V11" s="606"/>
      <c r="W11" s="606"/>
      <c r="X11" s="606"/>
      <c r="Y11" s="606"/>
    </row>
    <row r="12" spans="1:25" ht="25.5">
      <c r="A12" s="589" t="s">
        <v>514</v>
      </c>
      <c r="B12" s="620">
        <v>6204</v>
      </c>
      <c r="C12" s="570" t="s">
        <v>1036</v>
      </c>
      <c r="D12" s="1520" t="s">
        <v>1221</v>
      </c>
      <c r="E12" s="1520"/>
      <c r="F12" s="1520"/>
      <c r="G12" s="591" t="s">
        <v>146</v>
      </c>
      <c r="H12" s="592">
        <v>3</v>
      </c>
      <c r="I12" s="593">
        <v>12.3</v>
      </c>
      <c r="J12" s="617">
        <f>H12*I12</f>
        <v>36.9</v>
      </c>
      <c r="L12" s="596" t="s">
        <v>1219</v>
      </c>
      <c r="M12" s="618" t="s">
        <v>1219</v>
      </c>
      <c r="N12" s="598" t="s">
        <v>1219</v>
      </c>
      <c r="P12" s="599"/>
      <c r="Q12" s="599"/>
      <c r="R12" s="600"/>
      <c r="S12" s="601"/>
      <c r="U12" s="606"/>
      <c r="V12" s="606"/>
      <c r="W12" s="606"/>
      <c r="X12" s="606"/>
      <c r="Y12" s="606"/>
    </row>
    <row r="13" spans="1:25" ht="15" customHeight="1">
      <c r="A13" s="604"/>
      <c r="B13" s="1521" t="s">
        <v>1222</v>
      </c>
      <c r="C13" s="1521"/>
      <c r="D13" s="1521"/>
      <c r="E13" s="1521"/>
      <c r="F13" s="1521"/>
      <c r="G13" s="1521"/>
      <c r="H13" s="1521"/>
      <c r="I13" s="1521"/>
      <c r="J13" s="605">
        <f>SUM(J10:J12)</f>
        <v>619.48</v>
      </c>
    </row>
    <row r="14" spans="1:25" ht="15" customHeight="1">
      <c r="A14" s="604"/>
      <c r="B14" s="1522"/>
      <c r="C14" s="1523"/>
      <c r="D14" s="1523"/>
      <c r="E14" s="1523"/>
      <c r="F14" s="1523"/>
      <c r="G14" s="1523"/>
      <c r="H14" s="1523"/>
      <c r="I14" s="1524"/>
      <c r="J14" s="621"/>
    </row>
    <row r="15" spans="1:25" ht="15.75">
      <c r="A15" s="612"/>
      <c r="B15" s="1525" t="s">
        <v>934</v>
      </c>
      <c r="C15" s="1525"/>
      <c r="D15" s="1525"/>
      <c r="E15" s="1525"/>
      <c r="F15" s="1525"/>
      <c r="G15" s="1525"/>
      <c r="H15" s="1525"/>
      <c r="I15" s="1525"/>
      <c r="J15" s="1525"/>
      <c r="U15" s="606"/>
      <c r="V15" s="606"/>
      <c r="W15" s="606"/>
      <c r="X15" s="606"/>
      <c r="Y15" s="606"/>
    </row>
    <row r="16" spans="1:25" ht="15" customHeight="1">
      <c r="A16" s="604"/>
      <c r="B16" s="1526" t="s">
        <v>1223</v>
      </c>
      <c r="C16" s="1526"/>
      <c r="D16" s="1526"/>
      <c r="E16" s="1526"/>
      <c r="F16" s="1526"/>
      <c r="G16" s="1526"/>
      <c r="H16" s="1526"/>
      <c r="I16" s="1526"/>
      <c r="J16" s="622">
        <f>J7</f>
        <v>71.58</v>
      </c>
      <c r="K16" s="574"/>
      <c r="L16" s="623"/>
      <c r="M16" s="574">
        <v>1114.89107072812</v>
      </c>
      <c r="N16" s="574"/>
      <c r="O16" s="574"/>
      <c r="P16" s="574"/>
      <c r="Q16" s="574"/>
      <c r="R16" s="574"/>
      <c r="S16" s="574"/>
      <c r="U16" s="606"/>
      <c r="V16" s="606"/>
      <c r="W16" s="606"/>
      <c r="X16" s="606"/>
      <c r="Y16" s="624"/>
    </row>
    <row r="17" spans="1:25" ht="15" customHeight="1" thickBot="1">
      <c r="A17" s="625"/>
      <c r="B17" s="1527" t="s">
        <v>1224</v>
      </c>
      <c r="C17" s="1527"/>
      <c r="D17" s="1527"/>
      <c r="E17" s="1527"/>
      <c r="F17" s="1527"/>
      <c r="G17" s="1527"/>
      <c r="H17" s="1527"/>
      <c r="I17" s="1527"/>
      <c r="J17" s="626">
        <f>J13</f>
        <v>619.48</v>
      </c>
      <c r="K17" s="574"/>
      <c r="L17" s="623"/>
      <c r="M17" s="574"/>
      <c r="N17" s="574"/>
      <c r="O17" s="574"/>
      <c r="P17" s="574"/>
      <c r="Q17" s="574"/>
      <c r="R17" s="574"/>
      <c r="S17" s="574"/>
      <c r="U17" s="606"/>
      <c r="V17" s="606"/>
      <c r="W17" s="606"/>
      <c r="X17" s="606"/>
      <c r="Y17" s="624"/>
    </row>
    <row r="18" spans="1:25" s="574" customFormat="1" ht="15" customHeight="1" thickBot="1">
      <c r="A18" s="627"/>
      <c r="B18" s="1519" t="s">
        <v>1225</v>
      </c>
      <c r="C18" s="1519"/>
      <c r="D18" s="1519"/>
      <c r="E18" s="1519"/>
      <c r="F18" s="1519"/>
      <c r="G18" s="1519"/>
      <c r="H18" s="1519"/>
      <c r="I18" s="1519"/>
      <c r="J18" s="628">
        <f>J16+J17</f>
        <v>691.06</v>
      </c>
      <c r="L18" s="629">
        <v>16553.47</v>
      </c>
      <c r="U18" s="577"/>
      <c r="V18" s="577"/>
      <c r="W18" s="577"/>
      <c r="X18" s="577"/>
      <c r="Y18" s="577"/>
    </row>
    <row r="20" spans="1:25" ht="15" customHeight="1">
      <c r="K20" s="574"/>
      <c r="L20" s="574"/>
      <c r="M20" s="574"/>
      <c r="N20" s="574"/>
      <c r="O20" s="574"/>
      <c r="P20" s="574"/>
      <c r="Q20" s="574"/>
      <c r="R20" s="574"/>
      <c r="S20" s="574"/>
    </row>
    <row r="21" spans="1:25" ht="15" customHeight="1">
      <c r="J21" s="630"/>
      <c r="K21" s="574"/>
      <c r="L21" s="574"/>
      <c r="M21" s="574"/>
      <c r="N21" s="574"/>
      <c r="O21" s="574"/>
      <c r="P21" s="574"/>
      <c r="Q21" s="574"/>
      <c r="R21" s="574"/>
      <c r="S21" s="574"/>
    </row>
    <row r="22" spans="1:25" ht="15" customHeight="1">
      <c r="K22" s="574"/>
      <c r="L22" s="574"/>
      <c r="M22" s="574"/>
      <c r="N22" s="574"/>
      <c r="O22" s="574"/>
      <c r="P22" s="574"/>
      <c r="Q22" s="574"/>
      <c r="R22" s="574"/>
      <c r="S22" s="574"/>
    </row>
    <row r="23" spans="1:25" s="574" customFormat="1" ht="15" customHeight="1">
      <c r="B23" s="573"/>
      <c r="D23" s="572"/>
      <c r="E23" s="572"/>
      <c r="F23" s="572"/>
      <c r="H23" s="575"/>
      <c r="I23" s="576"/>
      <c r="J23" s="572"/>
      <c r="U23" s="577"/>
      <c r="V23" s="577"/>
      <c r="W23" s="577"/>
      <c r="X23" s="577"/>
      <c r="Y23" s="577"/>
    </row>
    <row r="24" spans="1:25" s="574" customFormat="1" ht="15" customHeight="1">
      <c r="B24" s="573"/>
      <c r="D24" s="572"/>
      <c r="E24" s="572"/>
      <c r="F24" s="572"/>
      <c r="H24" s="575"/>
      <c r="I24" s="576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U24" s="577"/>
      <c r="V24" s="577"/>
      <c r="W24" s="577"/>
      <c r="X24" s="577"/>
      <c r="Y24" s="577"/>
    </row>
    <row r="25" spans="1:25" s="574" customFormat="1" ht="15" customHeight="1">
      <c r="B25" s="573"/>
      <c r="D25" s="572"/>
      <c r="E25" s="572"/>
      <c r="F25" s="572"/>
      <c r="H25" s="575"/>
      <c r="I25" s="576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U25" s="577"/>
      <c r="V25" s="577"/>
      <c r="W25" s="577"/>
      <c r="X25" s="577"/>
      <c r="Y25" s="577"/>
    </row>
    <row r="26" spans="1:25" s="574" customFormat="1" ht="15" customHeight="1">
      <c r="B26" s="573"/>
      <c r="D26" s="572"/>
      <c r="E26" s="572"/>
      <c r="F26" s="572"/>
      <c r="H26" s="575"/>
      <c r="I26" s="576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U26" s="577"/>
      <c r="V26" s="577"/>
      <c r="W26" s="577"/>
      <c r="X26" s="577"/>
      <c r="Y26" s="577"/>
    </row>
  </sheetData>
  <mergeCells count="19">
    <mergeCell ref="D11:F11"/>
    <mergeCell ref="B2:J2"/>
    <mergeCell ref="B3:J3"/>
    <mergeCell ref="L3:N3"/>
    <mergeCell ref="P3:S3"/>
    <mergeCell ref="D4:F4"/>
    <mergeCell ref="D5:F5"/>
    <mergeCell ref="D6:F6"/>
    <mergeCell ref="B7:I7"/>
    <mergeCell ref="B9:J9"/>
    <mergeCell ref="L9:N9"/>
    <mergeCell ref="D10:F10"/>
    <mergeCell ref="B18:I18"/>
    <mergeCell ref="D12:F12"/>
    <mergeCell ref="B13:I13"/>
    <mergeCell ref="B14:I14"/>
    <mergeCell ref="B15:J15"/>
    <mergeCell ref="B16:I16"/>
    <mergeCell ref="B17:I17"/>
  </mergeCells>
  <conditionalFormatting sqref="M5:M6 M10:M12">
    <cfRule type="expression" dxfId="3" priority="2">
      <formula>AND(D5&lt;&gt;"",M5="")</formula>
    </cfRule>
  </conditionalFormatting>
  <conditionalFormatting sqref="M5">
    <cfRule type="expression" dxfId="2" priority="1">
      <formula>AND(D5&lt;&gt;"",M5="")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91" fitToHeight="0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20DA6-1CD5-463C-AA52-6AF144674948}">
  <sheetPr codeName="Planilha124">
    <tabColor rgb="FFFFFF00"/>
    <pageSetUpPr fitToPage="1"/>
  </sheetPr>
  <dimension ref="A1:Y26"/>
  <sheetViews>
    <sheetView workbookViewId="0"/>
  </sheetViews>
  <sheetFormatPr defaultColWidth="9.140625" defaultRowHeight="15"/>
  <cols>
    <col min="1" max="1" width="9.7109375" style="572" bestFit="1" customWidth="1"/>
    <col min="2" max="2" width="11" style="573" customWidth="1"/>
    <col min="3" max="3" width="15.28515625" style="574" customWidth="1"/>
    <col min="4" max="5" width="7.7109375" style="572" customWidth="1"/>
    <col min="6" max="6" width="50.7109375" style="572" customWidth="1"/>
    <col min="7" max="7" width="5.7109375" style="574" customWidth="1"/>
    <col min="8" max="8" width="9.7109375" style="575" customWidth="1"/>
    <col min="9" max="9" width="9.7109375" style="576" customWidth="1"/>
    <col min="10" max="10" width="15" style="572" bestFit="1" customWidth="1"/>
    <col min="11" max="11" width="1.7109375" style="572" hidden="1" customWidth="1"/>
    <col min="12" max="12" width="10.140625" style="572" hidden="1" customWidth="1"/>
    <col min="13" max="13" width="0" style="572" hidden="1" customWidth="1"/>
    <col min="14" max="14" width="9.85546875" style="572" hidden="1" customWidth="1"/>
    <col min="15" max="15" width="1.7109375" style="572" hidden="1" customWidth="1"/>
    <col min="16" max="19" width="0" style="572" hidden="1" customWidth="1"/>
    <col min="20" max="20" width="9.140625" style="572"/>
    <col min="21" max="24" width="12.7109375" style="577" customWidth="1"/>
    <col min="25" max="25" width="13.42578125" style="577" bestFit="1" customWidth="1"/>
    <col min="26" max="16384" width="9.140625" style="572"/>
  </cols>
  <sheetData>
    <row r="1" spans="1:25" ht="15.75" thickBot="1"/>
    <row r="2" spans="1:25" ht="34.9" customHeight="1">
      <c r="A2" s="632" t="s">
        <v>1228</v>
      </c>
      <c r="B2" s="1528" t="s">
        <v>1201</v>
      </c>
      <c r="C2" s="1529"/>
      <c r="D2" s="1529"/>
      <c r="E2" s="1529"/>
      <c r="F2" s="1529"/>
      <c r="G2" s="1529"/>
      <c r="H2" s="1529"/>
      <c r="I2" s="1529"/>
      <c r="J2" s="1530"/>
    </row>
    <row r="3" spans="1:25" ht="15" customHeight="1">
      <c r="A3" s="612"/>
      <c r="B3" s="1536" t="s">
        <v>1203</v>
      </c>
      <c r="C3" s="1536"/>
      <c r="D3" s="1536"/>
      <c r="E3" s="1536"/>
      <c r="F3" s="1536"/>
      <c r="G3" s="1536"/>
      <c r="H3" s="1536"/>
      <c r="I3" s="1536"/>
      <c r="J3" s="1536"/>
      <c r="L3" s="1532" t="s">
        <v>70</v>
      </c>
      <c r="M3" s="1533"/>
      <c r="N3" s="1534"/>
      <c r="P3" s="1532" t="s">
        <v>1204</v>
      </c>
      <c r="Q3" s="1533"/>
      <c r="R3" s="1533"/>
      <c r="S3" s="1534"/>
      <c r="V3" s="580"/>
    </row>
    <row r="4" spans="1:25" ht="15" customHeight="1">
      <c r="A4" s="581" t="s">
        <v>757</v>
      </c>
      <c r="B4" s="582" t="s">
        <v>221</v>
      </c>
      <c r="C4" s="583" t="s">
        <v>222</v>
      </c>
      <c r="D4" s="1535" t="s">
        <v>223</v>
      </c>
      <c r="E4" s="1535"/>
      <c r="F4" s="1535"/>
      <c r="G4" s="583" t="s">
        <v>1205</v>
      </c>
      <c r="H4" s="584" t="s">
        <v>1206</v>
      </c>
      <c r="I4" s="585" t="s">
        <v>1207</v>
      </c>
      <c r="J4" s="583" t="s">
        <v>1208</v>
      </c>
      <c r="L4" s="586" t="s">
        <v>1209</v>
      </c>
      <c r="M4" s="586" t="s">
        <v>1210</v>
      </c>
      <c r="N4" s="587" t="s">
        <v>1211</v>
      </c>
      <c r="P4" s="586" t="s">
        <v>193</v>
      </c>
      <c r="Q4" s="586" t="s">
        <v>194</v>
      </c>
      <c r="R4" s="586" t="s">
        <v>1212</v>
      </c>
      <c r="S4" s="586" t="s">
        <v>1213</v>
      </c>
      <c r="V4" s="588"/>
      <c r="W4" s="588"/>
      <c r="X4" s="588"/>
      <c r="Y4" s="574"/>
    </row>
    <row r="5" spans="1:25" s="595" customFormat="1" ht="15.75">
      <c r="A5" s="589" t="s">
        <v>6</v>
      </c>
      <c r="B5" s="590">
        <v>88309</v>
      </c>
      <c r="C5" s="570" t="s">
        <v>141</v>
      </c>
      <c r="D5" s="1520" t="s">
        <v>1214</v>
      </c>
      <c r="E5" s="1520"/>
      <c r="F5" s="1520"/>
      <c r="G5" s="591" t="s">
        <v>255</v>
      </c>
      <c r="H5" s="592">
        <v>2</v>
      </c>
      <c r="I5" s="593">
        <v>25.97</v>
      </c>
      <c r="J5" s="594">
        <f>H5*I5</f>
        <v>51.94</v>
      </c>
      <c r="L5" s="596">
        <v>6.73</v>
      </c>
      <c r="M5" s="597">
        <v>0</v>
      </c>
      <c r="N5" s="598">
        <v>6.73</v>
      </c>
      <c r="O5" s="572"/>
      <c r="P5" s="599"/>
      <c r="Q5" s="599"/>
      <c r="R5" s="600"/>
      <c r="S5" s="601"/>
      <c r="U5" s="577"/>
      <c r="V5" s="602"/>
      <c r="W5" s="602"/>
      <c r="X5" s="602"/>
      <c r="Y5" s="603"/>
    </row>
    <row r="6" spans="1:25" s="595" customFormat="1" ht="15.75">
      <c r="A6" s="589" t="s">
        <v>9</v>
      </c>
      <c r="B6" s="590">
        <v>88316</v>
      </c>
      <c r="C6" s="570" t="s">
        <v>141</v>
      </c>
      <c r="D6" s="1520" t="s">
        <v>1215</v>
      </c>
      <c r="E6" s="1520"/>
      <c r="F6" s="1520"/>
      <c r="G6" s="591" t="s">
        <v>255</v>
      </c>
      <c r="H6" s="592">
        <v>1</v>
      </c>
      <c r="I6" s="593">
        <v>19.64</v>
      </c>
      <c r="J6" s="594">
        <f>H6*I6</f>
        <v>19.64</v>
      </c>
      <c r="L6" s="596">
        <v>4.95</v>
      </c>
      <c r="M6" s="597">
        <v>0</v>
      </c>
      <c r="N6" s="598">
        <v>4.95</v>
      </c>
      <c r="P6" s="599"/>
      <c r="Q6" s="599"/>
      <c r="R6" s="600"/>
      <c r="S6" s="601"/>
      <c r="U6" s="577"/>
      <c r="V6" s="602"/>
      <c r="W6" s="602"/>
      <c r="X6" s="602"/>
      <c r="Y6" s="603"/>
    </row>
    <row r="7" spans="1:25" ht="15" customHeight="1">
      <c r="A7" s="604"/>
      <c r="B7" s="1521" t="s">
        <v>1216</v>
      </c>
      <c r="C7" s="1521"/>
      <c r="D7" s="1521"/>
      <c r="E7" s="1521"/>
      <c r="F7" s="1521"/>
      <c r="G7" s="1521"/>
      <c r="H7" s="1521"/>
      <c r="I7" s="1521"/>
      <c r="J7" s="605">
        <f>SUM(J5:J6)</f>
        <v>71.58</v>
      </c>
      <c r="P7" s="599"/>
      <c r="Q7" s="599"/>
      <c r="R7" s="600"/>
      <c r="S7" s="601"/>
      <c r="V7" s="606"/>
      <c r="W7" s="606"/>
      <c r="X7" s="606"/>
      <c r="Y7" s="606"/>
    </row>
    <row r="8" spans="1:25" ht="15" customHeight="1">
      <c r="B8" s="607"/>
      <c r="C8" s="608"/>
      <c r="D8" s="609"/>
      <c r="E8" s="609"/>
      <c r="F8" s="609"/>
      <c r="G8" s="608"/>
      <c r="H8" s="610"/>
      <c r="I8" s="611"/>
      <c r="J8" s="609"/>
      <c r="P8" s="599"/>
      <c r="Q8" s="599"/>
      <c r="R8" s="600"/>
      <c r="S8" s="601"/>
      <c r="V8" s="606"/>
      <c r="W8" s="606"/>
      <c r="X8" s="606"/>
      <c r="Y8" s="606"/>
    </row>
    <row r="9" spans="1:25" ht="15" customHeight="1">
      <c r="A9" s="612"/>
      <c r="B9" s="1536" t="s">
        <v>1217</v>
      </c>
      <c r="C9" s="1536"/>
      <c r="D9" s="1536"/>
      <c r="E9" s="1536"/>
      <c r="F9" s="1536"/>
      <c r="G9" s="1536"/>
      <c r="H9" s="1536"/>
      <c r="I9" s="1536"/>
      <c r="J9" s="1536"/>
      <c r="L9" s="1532" t="s">
        <v>70</v>
      </c>
      <c r="M9" s="1533"/>
      <c r="N9" s="1534"/>
      <c r="P9" s="599"/>
      <c r="Q9" s="599"/>
      <c r="R9" s="600"/>
      <c r="S9" s="601"/>
      <c r="V9" s="606"/>
      <c r="W9" s="606"/>
      <c r="X9" s="606"/>
      <c r="Y9" s="606"/>
    </row>
    <row r="10" spans="1:25" s="595" customFormat="1">
      <c r="A10" s="589" t="s">
        <v>52</v>
      </c>
      <c r="B10" s="613">
        <v>11245</v>
      </c>
      <c r="C10" s="570" t="s">
        <v>141</v>
      </c>
      <c r="D10" s="1537" t="s">
        <v>1226</v>
      </c>
      <c r="E10" s="1537"/>
      <c r="F10" s="1537"/>
      <c r="G10" s="614" t="s">
        <v>7</v>
      </c>
      <c r="H10" s="615">
        <v>1</v>
      </c>
      <c r="I10" s="616">
        <v>434.99</v>
      </c>
      <c r="J10" s="617">
        <f>H10*I10</f>
        <v>434.99</v>
      </c>
      <c r="L10" s="596" t="s">
        <v>1219</v>
      </c>
      <c r="M10" s="618">
        <v>0.29630000000000001</v>
      </c>
      <c r="N10" s="598" t="s">
        <v>1219</v>
      </c>
      <c r="P10" s="599"/>
      <c r="Q10" s="599"/>
      <c r="R10" s="600"/>
      <c r="S10" s="601"/>
      <c r="U10" s="619"/>
      <c r="V10" s="580"/>
      <c r="W10" s="606"/>
      <c r="X10" s="606"/>
      <c r="Y10" s="606"/>
    </row>
    <row r="11" spans="1:25">
      <c r="A11" s="589" t="s">
        <v>513</v>
      </c>
      <c r="B11" s="620">
        <v>43132</v>
      </c>
      <c r="C11" s="570" t="s">
        <v>141</v>
      </c>
      <c r="D11" s="1520" t="s">
        <v>1220</v>
      </c>
      <c r="E11" s="1520"/>
      <c r="F11" s="1520"/>
      <c r="G11" s="591" t="s">
        <v>205</v>
      </c>
      <c r="H11" s="592">
        <v>0.5</v>
      </c>
      <c r="I11" s="593">
        <v>31.38</v>
      </c>
      <c r="J11" s="617">
        <f>H11*I11</f>
        <v>15.69</v>
      </c>
      <c r="L11" s="596" t="s">
        <v>1219</v>
      </c>
      <c r="M11" s="618" t="s">
        <v>1219</v>
      </c>
      <c r="N11" s="598" t="s">
        <v>1219</v>
      </c>
      <c r="P11" s="599"/>
      <c r="Q11" s="599"/>
      <c r="R11" s="600"/>
      <c r="S11" s="601"/>
      <c r="V11" s="606"/>
      <c r="W11" s="606"/>
      <c r="X11" s="606"/>
      <c r="Y11" s="606"/>
    </row>
    <row r="12" spans="1:25">
      <c r="A12" s="589" t="s">
        <v>514</v>
      </c>
      <c r="B12" s="620">
        <v>6204</v>
      </c>
      <c r="C12" s="570" t="s">
        <v>141</v>
      </c>
      <c r="D12" s="1520" t="s">
        <v>1221</v>
      </c>
      <c r="E12" s="1520"/>
      <c r="F12" s="1520"/>
      <c r="G12" s="591" t="s">
        <v>146</v>
      </c>
      <c r="H12" s="592">
        <v>3</v>
      </c>
      <c r="I12" s="593">
        <v>12.3</v>
      </c>
      <c r="J12" s="617">
        <f>H12*I12</f>
        <v>36.9</v>
      </c>
      <c r="L12" s="596" t="s">
        <v>1219</v>
      </c>
      <c r="M12" s="618" t="s">
        <v>1219</v>
      </c>
      <c r="N12" s="598" t="s">
        <v>1219</v>
      </c>
      <c r="P12" s="599"/>
      <c r="Q12" s="599"/>
      <c r="R12" s="600"/>
      <c r="S12" s="601"/>
      <c r="U12" s="606"/>
      <c r="V12" s="606"/>
      <c r="W12" s="606"/>
      <c r="X12" s="606"/>
      <c r="Y12" s="606"/>
    </row>
    <row r="13" spans="1:25" ht="15" customHeight="1">
      <c r="A13" s="604"/>
      <c r="B13" s="1521" t="s">
        <v>1222</v>
      </c>
      <c r="C13" s="1521"/>
      <c r="D13" s="1521"/>
      <c r="E13" s="1521"/>
      <c r="F13" s="1521"/>
      <c r="G13" s="1521"/>
      <c r="H13" s="1521"/>
      <c r="I13" s="1521"/>
      <c r="J13" s="605">
        <f>SUM(J10:J12)</f>
        <v>487.58</v>
      </c>
    </row>
    <row r="14" spans="1:25" ht="15" customHeight="1">
      <c r="A14" s="604"/>
      <c r="B14" s="1522"/>
      <c r="C14" s="1523"/>
      <c r="D14" s="1523"/>
      <c r="E14" s="1523"/>
      <c r="F14" s="1523"/>
      <c r="G14" s="1523"/>
      <c r="H14" s="1523"/>
      <c r="I14" s="1524"/>
      <c r="J14" s="621"/>
    </row>
    <row r="15" spans="1:25" ht="15.75">
      <c r="A15" s="612"/>
      <c r="B15" s="1525" t="s">
        <v>934</v>
      </c>
      <c r="C15" s="1525"/>
      <c r="D15" s="1525"/>
      <c r="E15" s="1525"/>
      <c r="F15" s="1525"/>
      <c r="G15" s="1525"/>
      <c r="H15" s="1525"/>
      <c r="I15" s="1525"/>
      <c r="J15" s="1525"/>
      <c r="U15" s="606"/>
      <c r="V15" s="606"/>
      <c r="W15" s="606"/>
      <c r="X15" s="606"/>
      <c r="Y15" s="606"/>
    </row>
    <row r="16" spans="1:25" ht="15" customHeight="1">
      <c r="A16" s="604"/>
      <c r="B16" s="1526" t="s">
        <v>1223</v>
      </c>
      <c r="C16" s="1526"/>
      <c r="D16" s="1526"/>
      <c r="E16" s="1526"/>
      <c r="F16" s="1526"/>
      <c r="G16" s="1526"/>
      <c r="H16" s="1526"/>
      <c r="I16" s="1526"/>
      <c r="J16" s="622">
        <f>J7</f>
        <v>71.58</v>
      </c>
      <c r="K16" s="574"/>
      <c r="L16" s="623"/>
      <c r="M16" s="574">
        <v>1114.89107072812</v>
      </c>
      <c r="N16" s="574"/>
      <c r="O16" s="574"/>
      <c r="P16" s="574"/>
      <c r="Q16" s="574"/>
      <c r="R16" s="574"/>
      <c r="S16" s="574"/>
      <c r="U16" s="606"/>
      <c r="V16" s="606"/>
      <c r="W16" s="606"/>
      <c r="X16" s="606"/>
      <c r="Y16" s="624"/>
    </row>
    <row r="17" spans="1:25" ht="15" customHeight="1" thickBot="1">
      <c r="A17" s="625"/>
      <c r="B17" s="1527" t="s">
        <v>1224</v>
      </c>
      <c r="C17" s="1527"/>
      <c r="D17" s="1527"/>
      <c r="E17" s="1527"/>
      <c r="F17" s="1527"/>
      <c r="G17" s="1527"/>
      <c r="H17" s="1527"/>
      <c r="I17" s="1527"/>
      <c r="J17" s="626">
        <f>J13</f>
        <v>487.58</v>
      </c>
      <c r="K17" s="574"/>
      <c r="L17" s="623"/>
      <c r="M17" s="574"/>
      <c r="N17" s="574"/>
      <c r="O17" s="574"/>
      <c r="P17" s="574"/>
      <c r="Q17" s="574"/>
      <c r="R17" s="574"/>
      <c r="S17" s="574"/>
      <c r="U17" s="606"/>
      <c r="V17" s="606"/>
      <c r="W17" s="606"/>
      <c r="X17" s="606"/>
      <c r="Y17" s="624"/>
    </row>
    <row r="18" spans="1:25" s="574" customFormat="1" ht="15" customHeight="1" thickBot="1">
      <c r="A18" s="627"/>
      <c r="B18" s="1519" t="s">
        <v>1225</v>
      </c>
      <c r="C18" s="1519"/>
      <c r="D18" s="1519"/>
      <c r="E18" s="1519"/>
      <c r="F18" s="1519"/>
      <c r="G18" s="1519"/>
      <c r="H18" s="1519"/>
      <c r="I18" s="1519"/>
      <c r="J18" s="631">
        <f>J16+J17</f>
        <v>559.16</v>
      </c>
      <c r="L18" s="629">
        <v>16553.47</v>
      </c>
      <c r="U18" s="577"/>
      <c r="V18" s="577"/>
      <c r="W18" s="577"/>
      <c r="X18" s="577"/>
      <c r="Y18" s="577"/>
    </row>
    <row r="20" spans="1:25" ht="15" customHeight="1">
      <c r="K20" s="574"/>
      <c r="L20" s="574"/>
      <c r="M20" s="574"/>
      <c r="N20" s="574"/>
      <c r="O20" s="574"/>
      <c r="P20" s="574"/>
      <c r="Q20" s="574"/>
      <c r="R20" s="574"/>
      <c r="S20" s="574"/>
    </row>
    <row r="21" spans="1:25" ht="15" customHeight="1">
      <c r="J21" s="630"/>
      <c r="K21" s="574"/>
      <c r="L21" s="574"/>
      <c r="M21" s="574"/>
      <c r="N21" s="574"/>
      <c r="O21" s="574"/>
      <c r="P21" s="574"/>
      <c r="Q21" s="574"/>
      <c r="R21" s="574"/>
      <c r="S21" s="574"/>
    </row>
    <row r="22" spans="1:25" ht="15" customHeight="1">
      <c r="K22" s="574"/>
      <c r="L22" s="574"/>
      <c r="M22" s="574"/>
      <c r="N22" s="574"/>
      <c r="O22" s="574"/>
      <c r="P22" s="574"/>
      <c r="Q22" s="574"/>
      <c r="R22" s="574"/>
      <c r="S22" s="574"/>
    </row>
    <row r="23" spans="1:25" s="574" customFormat="1" ht="15" customHeight="1">
      <c r="B23" s="573"/>
      <c r="D23" s="572"/>
      <c r="E23" s="572"/>
      <c r="F23" s="572"/>
      <c r="H23" s="575"/>
      <c r="I23" s="576"/>
      <c r="J23" s="572"/>
      <c r="U23" s="577"/>
      <c r="V23" s="577"/>
      <c r="W23" s="577"/>
      <c r="X23" s="577"/>
      <c r="Y23" s="577"/>
    </row>
    <row r="24" spans="1:25" s="574" customFormat="1" ht="15" customHeight="1">
      <c r="B24" s="573"/>
      <c r="D24" s="572"/>
      <c r="E24" s="572"/>
      <c r="F24" s="572"/>
      <c r="H24" s="575"/>
      <c r="I24" s="576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U24" s="577"/>
      <c r="V24" s="577"/>
      <c r="W24" s="577"/>
      <c r="X24" s="577"/>
      <c r="Y24" s="577"/>
    </row>
    <row r="25" spans="1:25" s="574" customFormat="1" ht="15" customHeight="1">
      <c r="B25" s="573"/>
      <c r="D25" s="572"/>
      <c r="E25" s="572"/>
      <c r="F25" s="572"/>
      <c r="H25" s="575"/>
      <c r="I25" s="576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U25" s="577"/>
      <c r="V25" s="577"/>
      <c r="W25" s="577"/>
      <c r="X25" s="577"/>
      <c r="Y25" s="577"/>
    </row>
    <row r="26" spans="1:25" s="574" customFormat="1" ht="15" customHeight="1">
      <c r="B26" s="573"/>
      <c r="D26" s="572"/>
      <c r="E26" s="572"/>
      <c r="F26" s="572"/>
      <c r="H26" s="575"/>
      <c r="I26" s="576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U26" s="577"/>
      <c r="V26" s="577"/>
      <c r="W26" s="577"/>
      <c r="X26" s="577"/>
      <c r="Y26" s="577"/>
    </row>
  </sheetData>
  <mergeCells count="19">
    <mergeCell ref="D11:F11"/>
    <mergeCell ref="B2:J2"/>
    <mergeCell ref="B3:J3"/>
    <mergeCell ref="L3:N3"/>
    <mergeCell ref="P3:S3"/>
    <mergeCell ref="D4:F4"/>
    <mergeCell ref="D5:F5"/>
    <mergeCell ref="D6:F6"/>
    <mergeCell ref="B7:I7"/>
    <mergeCell ref="B9:J9"/>
    <mergeCell ref="L9:N9"/>
    <mergeCell ref="D10:F10"/>
    <mergeCell ref="B18:I18"/>
    <mergeCell ref="D12:F12"/>
    <mergeCell ref="B13:I13"/>
    <mergeCell ref="B14:I14"/>
    <mergeCell ref="B15:J15"/>
    <mergeCell ref="B16:I16"/>
    <mergeCell ref="B17:I17"/>
  </mergeCells>
  <conditionalFormatting sqref="M5:M6 M10:M12">
    <cfRule type="expression" dxfId="1" priority="2">
      <formula>AND(D5&lt;&gt;"",M5="")</formula>
    </cfRule>
  </conditionalFormatting>
  <conditionalFormatting sqref="M5">
    <cfRule type="expression" dxfId="0" priority="1">
      <formula>AND(D5&lt;&gt;"",M5="")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92" fitToHeight="0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F6E4-76F7-499A-88F9-D5C6D6A31BDC}">
  <sheetPr codeName="Planilha125">
    <tabColor rgb="FF92D050"/>
    <pageSetUpPr fitToPage="1"/>
  </sheetPr>
  <dimension ref="B1:Z75"/>
  <sheetViews>
    <sheetView workbookViewId="0"/>
  </sheetViews>
  <sheetFormatPr defaultColWidth="9.140625" defaultRowHeight="12.75"/>
  <cols>
    <col min="1" max="1" width="9.140625" style="23" customWidth="1"/>
    <col min="2" max="2" width="44.28515625" style="23" customWidth="1"/>
    <col min="3" max="3" width="7.28515625" style="23" customWidth="1"/>
    <col min="4" max="4" width="9.140625" style="23" bestFit="1" customWidth="1"/>
    <col min="5" max="5" width="9.85546875" style="23" bestFit="1" customWidth="1"/>
    <col min="6" max="6" width="8" style="23" customWidth="1"/>
    <col min="7" max="7" width="3" style="23" customWidth="1"/>
    <col min="8" max="8" width="10.140625" style="23" bestFit="1" customWidth="1"/>
    <col min="9" max="9" width="5.140625" style="23" customWidth="1"/>
    <col min="10" max="10" width="4.855468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8.7109375" style="23" customWidth="1"/>
    <col min="15" max="15" width="9.5703125" style="23" bestFit="1" customWidth="1"/>
    <col min="16" max="23" width="0" style="23" hidden="1" customWidth="1"/>
    <col min="24" max="25" width="9.140625" style="23"/>
    <col min="26" max="26" width="14.5703125" style="23" bestFit="1" customWidth="1"/>
    <col min="27" max="16384" width="9.140625" style="23"/>
  </cols>
  <sheetData>
    <row r="1" spans="2:26" ht="13.5" thickBot="1"/>
    <row r="2" spans="2:26" ht="13.5">
      <c r="B2" s="1572" t="s">
        <v>157</v>
      </c>
      <c r="C2" s="1573"/>
      <c r="D2" s="1573"/>
      <c r="E2" s="1573"/>
      <c r="F2" s="1573"/>
      <c r="G2" s="1573"/>
      <c r="H2" s="1573"/>
      <c r="I2" s="1573"/>
      <c r="J2" s="1573"/>
      <c r="K2" s="1573"/>
      <c r="L2" s="1573"/>
      <c r="M2" s="1573"/>
      <c r="N2" s="1573"/>
      <c r="O2" s="1574"/>
    </row>
    <row r="3" spans="2:26" ht="13.5">
      <c r="B3" s="1413"/>
      <c r="C3" s="1414"/>
      <c r="D3" s="1414"/>
      <c r="E3" s="1414"/>
      <c r="F3" s="1414"/>
      <c r="G3" s="1414"/>
      <c r="H3" s="1414"/>
      <c r="I3" s="1414"/>
      <c r="J3" s="1414"/>
      <c r="K3" s="1414"/>
      <c r="L3" s="1414"/>
      <c r="M3" s="1414"/>
      <c r="N3" s="1414"/>
      <c r="O3" s="1415"/>
    </row>
    <row r="4" spans="2:26" ht="13.5">
      <c r="B4" s="1413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5"/>
    </row>
    <row r="5" spans="2:26" ht="13.5">
      <c r="B5" s="1416" t="s">
        <v>1587</v>
      </c>
      <c r="C5" s="1417"/>
      <c r="D5" s="1417"/>
      <c r="E5" s="1417"/>
      <c r="F5" s="1417"/>
      <c r="G5" s="1417"/>
      <c r="H5" s="1417"/>
      <c r="I5" s="1417"/>
      <c r="J5" s="1417"/>
      <c r="K5" s="1417"/>
      <c r="L5" s="1417"/>
      <c r="M5" s="1417"/>
      <c r="N5" s="1417"/>
      <c r="O5" s="1418"/>
    </row>
    <row r="6" spans="2:26" ht="12.75" customHeight="1">
      <c r="B6" s="1404" t="s">
        <v>364</v>
      </c>
      <c r="C6" s="1405"/>
      <c r="D6" s="1405"/>
      <c r="E6" s="1405"/>
      <c r="F6" s="1405"/>
      <c r="G6" s="1405"/>
      <c r="H6" s="1405"/>
      <c r="I6" s="1405"/>
      <c r="J6" s="1405"/>
      <c r="K6" s="1405"/>
      <c r="L6" s="1405"/>
      <c r="M6" s="1405"/>
      <c r="N6" s="1405"/>
      <c r="O6" s="1406"/>
    </row>
    <row r="7" spans="2:26">
      <c r="B7" s="1404"/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5"/>
      <c r="N7" s="1405"/>
      <c r="O7" s="1406"/>
    </row>
    <row r="8" spans="2:26">
      <c r="B8" s="1396"/>
      <c r="C8" s="1397"/>
      <c r="D8" s="1397"/>
      <c r="E8" s="1397"/>
      <c r="F8" s="1397"/>
      <c r="G8" s="1397"/>
      <c r="H8" s="1397"/>
      <c r="I8" s="1397"/>
      <c r="J8" s="1397"/>
      <c r="K8" s="1397"/>
      <c r="L8" s="1397"/>
      <c r="M8" s="1397"/>
      <c r="N8" s="1397"/>
      <c r="O8" s="1398"/>
      <c r="Y8" s="227"/>
    </row>
    <row r="9" spans="2:26" ht="15" customHeight="1">
      <c r="B9" s="1399" t="s">
        <v>1439</v>
      </c>
      <c r="C9" s="1400"/>
      <c r="D9" s="1400"/>
      <c r="E9" s="1400"/>
      <c r="F9" s="1400"/>
      <c r="G9" s="1400"/>
      <c r="H9" s="1400"/>
      <c r="I9" s="1400"/>
      <c r="J9" s="1400"/>
      <c r="K9" s="1400"/>
      <c r="L9" s="1400"/>
      <c r="M9" s="1400"/>
      <c r="N9" s="1400"/>
      <c r="O9" s="1401"/>
      <c r="Y9" s="23" t="s">
        <v>1611</v>
      </c>
      <c r="Z9" s="862">
        <f>L46</f>
        <v>458470.07</v>
      </c>
    </row>
    <row r="10" spans="2:26" ht="24">
      <c r="B10" s="228" t="s">
        <v>160</v>
      </c>
      <c r="C10" s="229" t="s">
        <v>161</v>
      </c>
      <c r="D10" s="1381" t="s">
        <v>162</v>
      </c>
      <c r="E10" s="1377"/>
      <c r="F10" s="1402" t="s">
        <v>303</v>
      </c>
      <c r="G10" s="1403"/>
      <c r="H10" s="332" t="s">
        <v>164</v>
      </c>
      <c r="I10" s="1381" t="s">
        <v>165</v>
      </c>
      <c r="J10" s="1382"/>
      <c r="K10" s="1381" t="s">
        <v>166</v>
      </c>
      <c r="L10" s="1377"/>
      <c r="M10" s="1382"/>
      <c r="N10" s="1381" t="s">
        <v>167</v>
      </c>
      <c r="O10" s="1378"/>
      <c r="R10" s="23" t="s">
        <v>304</v>
      </c>
      <c r="Z10" s="862">
        <f>Orçamento!Y505</f>
        <v>28252538.34</v>
      </c>
    </row>
    <row r="11" spans="2:26" ht="15" customHeight="1">
      <c r="B11" s="1295" t="s">
        <v>168</v>
      </c>
      <c r="C11" s="1094"/>
      <c r="D11" s="1094"/>
      <c r="E11" s="1094"/>
      <c r="F11" s="1094"/>
      <c r="G11" s="1094"/>
      <c r="H11" s="1094"/>
      <c r="I11" s="1094"/>
      <c r="J11" s="1094"/>
      <c r="K11" s="1095"/>
      <c r="L11" s="1096">
        <v>0</v>
      </c>
      <c r="M11" s="1097"/>
      <c r="N11" s="1097"/>
      <c r="O11" s="1277"/>
      <c r="Z11" s="863">
        <f>Z9/Z10</f>
        <v>1.6199999999999999E-2</v>
      </c>
    </row>
    <row r="12" spans="2:26" s="227" customFormat="1">
      <c r="B12" s="230"/>
      <c r="C12" s="231"/>
      <c r="D12" s="1390"/>
      <c r="E12" s="1391"/>
      <c r="F12" s="1392"/>
      <c r="G12" s="1393"/>
      <c r="H12" s="333"/>
      <c r="I12" s="1390"/>
      <c r="J12" s="1394"/>
      <c r="K12" s="1390"/>
      <c r="L12" s="1391"/>
      <c r="M12" s="1394"/>
      <c r="N12" s="1390"/>
      <c r="O12" s="1395"/>
    </row>
    <row r="13" spans="2:26" ht="24">
      <c r="B13" s="232" t="s">
        <v>169</v>
      </c>
      <c r="C13" s="233" t="s">
        <v>161</v>
      </c>
      <c r="D13" s="560" t="s">
        <v>1142</v>
      </c>
      <c r="E13" s="561" t="s">
        <v>186</v>
      </c>
      <c r="F13" s="1381" t="s">
        <v>171</v>
      </c>
      <c r="G13" s="1382"/>
      <c r="H13" s="534" t="s">
        <v>1145</v>
      </c>
      <c r="I13" s="1107" t="s">
        <v>173</v>
      </c>
      <c r="J13" s="1109"/>
      <c r="K13" s="1109"/>
      <c r="L13" s="1109"/>
      <c r="M13" s="1108"/>
      <c r="N13" s="1107" t="s">
        <v>167</v>
      </c>
      <c r="O13" s="1300"/>
    </row>
    <row r="14" spans="2:26">
      <c r="B14" s="291" t="s">
        <v>1144</v>
      </c>
      <c r="C14" s="567">
        <v>90766</v>
      </c>
      <c r="D14" s="562" t="s">
        <v>373</v>
      </c>
      <c r="E14" s="563" t="s">
        <v>92</v>
      </c>
      <c r="F14" s="1565"/>
      <c r="G14" s="1566"/>
      <c r="H14" s="564">
        <v>26.74</v>
      </c>
      <c r="I14" s="1567">
        <f>10*160</f>
        <v>1600</v>
      </c>
      <c r="J14" s="1568"/>
      <c r="K14" s="1568"/>
      <c r="L14" s="1568"/>
      <c r="M14" s="1569"/>
      <c r="N14" s="1570">
        <f t="shared" ref="N14:N21" si="0">TRUNC(I14*H14,2)</f>
        <v>42784</v>
      </c>
      <c r="O14" s="1571"/>
    </row>
    <row r="15" spans="2:26" ht="24">
      <c r="B15" s="566" t="s">
        <v>1146</v>
      </c>
      <c r="C15" s="567">
        <v>101388</v>
      </c>
      <c r="D15" s="562" t="s">
        <v>373</v>
      </c>
      <c r="E15" s="563" t="s">
        <v>1104</v>
      </c>
      <c r="F15" s="1565"/>
      <c r="G15" s="1566"/>
      <c r="H15" s="564">
        <v>3511.46</v>
      </c>
      <c r="I15" s="1567">
        <f>10*0.5</f>
        <v>5</v>
      </c>
      <c r="J15" s="1568"/>
      <c r="K15" s="1568"/>
      <c r="L15" s="1568"/>
      <c r="M15" s="1569"/>
      <c r="N15" s="1570">
        <f t="shared" si="0"/>
        <v>17557.3</v>
      </c>
      <c r="O15" s="1571"/>
    </row>
    <row r="16" spans="2:26" ht="24">
      <c r="B16" s="566" t="s">
        <v>1149</v>
      </c>
      <c r="C16" s="567">
        <v>88249</v>
      </c>
      <c r="D16" s="562" t="s">
        <v>373</v>
      </c>
      <c r="E16" s="563" t="s">
        <v>92</v>
      </c>
      <c r="F16" s="1565"/>
      <c r="G16" s="1566"/>
      <c r="H16" s="564">
        <v>32.32</v>
      </c>
      <c r="I16" s="1567">
        <f>80*10</f>
        <v>800</v>
      </c>
      <c r="J16" s="1568"/>
      <c r="K16" s="1568"/>
      <c r="L16" s="1568"/>
      <c r="M16" s="1569"/>
      <c r="N16" s="1570">
        <f t="shared" si="0"/>
        <v>25856</v>
      </c>
      <c r="O16" s="1571"/>
    </row>
    <row r="17" spans="2:20" ht="24">
      <c r="B17" s="566" t="s">
        <v>1147</v>
      </c>
      <c r="C17" s="567">
        <v>88253</v>
      </c>
      <c r="D17" s="562" t="s">
        <v>373</v>
      </c>
      <c r="E17" s="563" t="s">
        <v>92</v>
      </c>
      <c r="F17" s="1565"/>
      <c r="G17" s="1566"/>
      <c r="H17" s="564">
        <v>14.53</v>
      </c>
      <c r="I17" s="1567">
        <f>80*10</f>
        <v>800</v>
      </c>
      <c r="J17" s="1568"/>
      <c r="K17" s="1568"/>
      <c r="L17" s="1568"/>
      <c r="M17" s="1569"/>
      <c r="N17" s="1570">
        <f t="shared" si="0"/>
        <v>11624</v>
      </c>
      <c r="O17" s="1571"/>
    </row>
    <row r="18" spans="2:20" ht="24">
      <c r="B18" s="566" t="s">
        <v>1150</v>
      </c>
      <c r="C18" s="567">
        <v>90777</v>
      </c>
      <c r="D18" s="562" t="s">
        <v>373</v>
      </c>
      <c r="E18" s="563" t="s">
        <v>92</v>
      </c>
      <c r="F18" s="1565"/>
      <c r="G18" s="1566"/>
      <c r="H18" s="564">
        <v>103.74</v>
      </c>
      <c r="I18" s="1567">
        <f>10*160</f>
        <v>1600</v>
      </c>
      <c r="J18" s="1568"/>
      <c r="K18" s="1568"/>
      <c r="L18" s="1568"/>
      <c r="M18" s="1569"/>
      <c r="N18" s="1570">
        <f t="shared" si="0"/>
        <v>165984</v>
      </c>
      <c r="O18" s="1571"/>
    </row>
    <row r="19" spans="2:20">
      <c r="B19" s="566" t="s">
        <v>365</v>
      </c>
      <c r="C19" s="567">
        <v>20089</v>
      </c>
      <c r="D19" s="562" t="s">
        <v>1141</v>
      </c>
      <c r="E19" s="563" t="s">
        <v>1104</v>
      </c>
      <c r="F19" s="1565"/>
      <c r="G19" s="1566"/>
      <c r="H19" s="564">
        <v>6225.79</v>
      </c>
      <c r="I19" s="1567">
        <f>10*0.25</f>
        <v>2.5</v>
      </c>
      <c r="J19" s="1568"/>
      <c r="K19" s="1568"/>
      <c r="L19" s="1568"/>
      <c r="M19" s="1569"/>
      <c r="N19" s="1570">
        <f t="shared" si="0"/>
        <v>15564.47</v>
      </c>
      <c r="O19" s="1571"/>
    </row>
    <row r="20" spans="2:20">
      <c r="B20" s="291" t="s">
        <v>1151</v>
      </c>
      <c r="C20" s="567">
        <v>90781</v>
      </c>
      <c r="D20" s="562" t="s">
        <v>373</v>
      </c>
      <c r="E20" s="563" t="s">
        <v>92</v>
      </c>
      <c r="F20" s="1565"/>
      <c r="G20" s="1566"/>
      <c r="H20" s="564">
        <v>30.45</v>
      </c>
      <c r="I20" s="1567">
        <f>10*80</f>
        <v>800</v>
      </c>
      <c r="J20" s="1568"/>
      <c r="K20" s="1568"/>
      <c r="L20" s="1568"/>
      <c r="M20" s="1569"/>
      <c r="N20" s="1570">
        <f t="shared" si="0"/>
        <v>24360</v>
      </c>
      <c r="O20" s="1571"/>
    </row>
    <row r="21" spans="2:20">
      <c r="B21" s="291" t="s">
        <v>1152</v>
      </c>
      <c r="C21" s="567">
        <v>100289</v>
      </c>
      <c r="D21" s="562" t="s">
        <v>373</v>
      </c>
      <c r="E21" s="563" t="s">
        <v>92</v>
      </c>
      <c r="F21" s="1565"/>
      <c r="G21" s="1566"/>
      <c r="H21" s="564">
        <v>19.47</v>
      </c>
      <c r="I21" s="1567">
        <f>10*360</f>
        <v>3600</v>
      </c>
      <c r="J21" s="1568"/>
      <c r="K21" s="1568"/>
      <c r="L21" s="1568"/>
      <c r="M21" s="1569"/>
      <c r="N21" s="1570">
        <f t="shared" si="0"/>
        <v>70092</v>
      </c>
      <c r="O21" s="1571"/>
    </row>
    <row r="22" spans="2:20" ht="15" customHeight="1">
      <c r="B22" s="1295" t="s">
        <v>174</v>
      </c>
      <c r="C22" s="1094"/>
      <c r="D22" s="1121"/>
      <c r="E22" s="1121"/>
      <c r="F22" s="1121"/>
      <c r="G22" s="1121"/>
      <c r="H22" s="1094"/>
      <c r="I22" s="1094"/>
      <c r="J22" s="1094"/>
      <c r="K22" s="1095"/>
      <c r="L22" s="1096">
        <f>SUM(N14:O21)</f>
        <v>373821.77</v>
      </c>
      <c r="M22" s="1097"/>
      <c r="N22" s="1097"/>
      <c r="O22" s="1277"/>
    </row>
    <row r="23" spans="2:20" ht="15" customHeight="1">
      <c r="B23" s="235"/>
      <c r="C23" s="236"/>
      <c r="D23" s="236"/>
      <c r="E23" s="236"/>
      <c r="F23" s="236"/>
      <c r="G23" s="236"/>
      <c r="H23" s="236"/>
      <c r="I23" s="236"/>
      <c r="J23" s="236"/>
      <c r="K23" s="236"/>
      <c r="L23" s="148"/>
      <c r="M23" s="148"/>
      <c r="N23" s="148"/>
      <c r="O23" s="237"/>
    </row>
    <row r="24" spans="2:20" ht="24">
      <c r="B24" s="232" t="s">
        <v>175</v>
      </c>
      <c r="C24" s="233" t="s">
        <v>161</v>
      </c>
      <c r="D24" s="1381" t="s">
        <v>176</v>
      </c>
      <c r="E24" s="1382"/>
      <c r="F24" s="332" t="s">
        <v>177</v>
      </c>
      <c r="G24" s="1381" t="s">
        <v>178</v>
      </c>
      <c r="H24" s="1377"/>
      <c r="I24" s="332" t="s">
        <v>179</v>
      </c>
      <c r="J24" s="1381" t="s">
        <v>180</v>
      </c>
      <c r="K24" s="1377"/>
      <c r="L24" s="1377"/>
      <c r="M24" s="1377"/>
      <c r="N24" s="1377"/>
      <c r="O24" s="1378"/>
      <c r="R24" s="23">
        <v>2.17</v>
      </c>
    </row>
    <row r="25" spans="2:20" ht="15" customHeight="1">
      <c r="B25" s="1295" t="s">
        <v>181</v>
      </c>
      <c r="C25" s="1094"/>
      <c r="D25" s="1094"/>
      <c r="E25" s="1094"/>
      <c r="F25" s="1094"/>
      <c r="G25" s="1121"/>
      <c r="H25" s="1121"/>
      <c r="I25" s="1121"/>
      <c r="J25" s="1094"/>
      <c r="K25" s="1095"/>
      <c r="L25" s="1096">
        <v>0</v>
      </c>
      <c r="M25" s="1097"/>
      <c r="N25" s="1097"/>
      <c r="O25" s="1277"/>
    </row>
    <row r="26" spans="2:20" ht="15" customHeight="1">
      <c r="B26" s="235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41"/>
    </row>
    <row r="27" spans="2:20" ht="15" customHeight="1">
      <c r="B27" s="1276" t="s">
        <v>182</v>
      </c>
      <c r="C27" s="1119"/>
      <c r="D27" s="1119"/>
      <c r="E27" s="1119"/>
      <c r="F27" s="1119"/>
      <c r="G27" s="1119"/>
      <c r="H27" s="1119"/>
      <c r="I27" s="1120"/>
      <c r="J27" s="1097">
        <f>TRUNC(L22+L25+L11,2)</f>
        <v>373821.77</v>
      </c>
      <c r="K27" s="1097"/>
      <c r="L27" s="1097"/>
      <c r="M27" s="1097"/>
      <c r="N27" s="1097"/>
      <c r="O27" s="1277"/>
    </row>
    <row r="28" spans="2:20" ht="15" customHeight="1">
      <c r="B28" s="1276" t="s">
        <v>183</v>
      </c>
      <c r="C28" s="1119"/>
      <c r="D28" s="1119"/>
      <c r="E28" s="1119"/>
      <c r="F28" s="1119"/>
      <c r="G28" s="1119"/>
      <c r="H28" s="1119"/>
      <c r="I28" s="1120"/>
      <c r="J28" s="1379">
        <v>1</v>
      </c>
      <c r="K28" s="1379"/>
      <c r="L28" s="1379"/>
      <c r="M28" s="1379"/>
      <c r="N28" s="1379"/>
      <c r="O28" s="1380"/>
    </row>
    <row r="29" spans="2:20" ht="15" customHeight="1">
      <c r="B29" s="1276" t="s">
        <v>184</v>
      </c>
      <c r="C29" s="1119"/>
      <c r="D29" s="1119"/>
      <c r="E29" s="1119"/>
      <c r="F29" s="1119"/>
      <c r="G29" s="1119"/>
      <c r="H29" s="1119"/>
      <c r="I29" s="1120"/>
      <c r="J29" s="1097">
        <f>TRUNC(J27/J28,2)</f>
        <v>373821.77</v>
      </c>
      <c r="K29" s="1097"/>
      <c r="L29" s="1097"/>
      <c r="M29" s="1097"/>
      <c r="N29" s="1097"/>
      <c r="O29" s="1277"/>
    </row>
    <row r="30" spans="2:20" ht="15" customHeight="1">
      <c r="B30" s="242"/>
      <c r="C30" s="155"/>
      <c r="D30" s="155"/>
      <c r="E30" s="155"/>
      <c r="F30" s="155"/>
      <c r="G30" s="155"/>
      <c r="H30" s="155"/>
      <c r="I30" s="155"/>
      <c r="J30" s="156"/>
      <c r="K30" s="156"/>
      <c r="L30" s="157"/>
      <c r="M30" s="157"/>
      <c r="N30" s="157"/>
      <c r="O30" s="243"/>
      <c r="Q30" s="23">
        <v>24</v>
      </c>
      <c r="R30" s="23">
        <v>100</v>
      </c>
    </row>
    <row r="31" spans="2:20" ht="24">
      <c r="B31" s="244" t="s">
        <v>185</v>
      </c>
      <c r="C31" s="245" t="s">
        <v>161</v>
      </c>
      <c r="D31" s="560" t="s">
        <v>1142</v>
      </c>
      <c r="E31" s="561" t="s">
        <v>186</v>
      </c>
      <c r="F31" s="1372" t="s">
        <v>70</v>
      </c>
      <c r="G31" s="1373"/>
      <c r="H31" s="1374"/>
      <c r="I31" s="1362" t="s">
        <v>173</v>
      </c>
      <c r="J31" s="1363"/>
      <c r="K31" s="1375"/>
      <c r="L31" s="1376" t="s">
        <v>187</v>
      </c>
      <c r="M31" s="1377"/>
      <c r="N31" s="1377"/>
      <c r="O31" s="1378"/>
      <c r="R31" s="23">
        <v>5</v>
      </c>
      <c r="T31" s="23">
        <f>(33.67*5)/100</f>
        <v>1.6835</v>
      </c>
    </row>
    <row r="32" spans="2:20">
      <c r="B32" s="530" t="s">
        <v>366</v>
      </c>
      <c r="C32" s="292">
        <v>10582</v>
      </c>
      <c r="D32" s="559" t="s">
        <v>1141</v>
      </c>
      <c r="E32" s="295" t="s">
        <v>367</v>
      </c>
      <c r="F32" s="1556">
        <v>523.83000000000004</v>
      </c>
      <c r="G32" s="1557"/>
      <c r="H32" s="1558"/>
      <c r="I32" s="1559">
        <f>10*1</f>
        <v>10</v>
      </c>
      <c r="J32" s="1560"/>
      <c r="K32" s="1561"/>
      <c r="L32" s="1562">
        <f t="shared" ref="L32:L35" si="1">TRUNC(F32*I32,2)</f>
        <v>5238.3</v>
      </c>
      <c r="M32" s="1563"/>
      <c r="N32" s="1563"/>
      <c r="O32" s="1564"/>
    </row>
    <row r="33" spans="2:17" ht="36">
      <c r="B33" s="530" t="s">
        <v>1555</v>
      </c>
      <c r="C33" s="292">
        <v>10591</v>
      </c>
      <c r="D33" s="559" t="s">
        <v>1141</v>
      </c>
      <c r="E33" s="295" t="s">
        <v>367</v>
      </c>
      <c r="F33" s="1556">
        <v>370</v>
      </c>
      <c r="G33" s="1557"/>
      <c r="H33" s="1558"/>
      <c r="I33" s="1559">
        <f>10*1</f>
        <v>10</v>
      </c>
      <c r="J33" s="1560"/>
      <c r="K33" s="1561"/>
      <c r="L33" s="1562">
        <f t="shared" si="1"/>
        <v>3700</v>
      </c>
      <c r="M33" s="1563"/>
      <c r="N33" s="1563"/>
      <c r="O33" s="1564"/>
    </row>
    <row r="34" spans="2:17">
      <c r="B34" s="530" t="s">
        <v>1148</v>
      </c>
      <c r="C34" s="292">
        <v>10588</v>
      </c>
      <c r="D34" s="559" t="s">
        <v>1141</v>
      </c>
      <c r="E34" s="295" t="s">
        <v>367</v>
      </c>
      <c r="F34" s="1556">
        <v>4233.1099999999997</v>
      </c>
      <c r="G34" s="1557"/>
      <c r="H34" s="1558"/>
      <c r="I34" s="1559">
        <f>10*0.5</f>
        <v>5</v>
      </c>
      <c r="J34" s="1560"/>
      <c r="K34" s="1561"/>
      <c r="L34" s="1562">
        <f t="shared" si="1"/>
        <v>21165.55</v>
      </c>
      <c r="M34" s="1563"/>
      <c r="N34" s="1563"/>
      <c r="O34" s="1564"/>
    </row>
    <row r="35" spans="2:17" s="293" customFormat="1">
      <c r="B35" s="565" t="s">
        <v>1143</v>
      </c>
      <c r="C35" s="292">
        <v>10587</v>
      </c>
      <c r="D35" s="559" t="s">
        <v>1141</v>
      </c>
      <c r="E35" s="295" t="s">
        <v>367</v>
      </c>
      <c r="F35" s="1556">
        <v>2920.3</v>
      </c>
      <c r="G35" s="1557"/>
      <c r="H35" s="1558"/>
      <c r="I35" s="1559">
        <f>10*0.5</f>
        <v>5</v>
      </c>
      <c r="J35" s="1560"/>
      <c r="K35" s="1561"/>
      <c r="L35" s="1562">
        <f t="shared" si="1"/>
        <v>14601.5</v>
      </c>
      <c r="M35" s="1563"/>
      <c r="N35" s="1563"/>
      <c r="O35" s="1564"/>
    </row>
    <row r="36" spans="2:17" ht="15" customHeight="1">
      <c r="B36" s="1351" t="s">
        <v>188</v>
      </c>
      <c r="C36" s="1352"/>
      <c r="D36" s="1352"/>
      <c r="E36" s="1352"/>
      <c r="F36" s="1352"/>
      <c r="G36" s="1352"/>
      <c r="H36" s="1352"/>
      <c r="I36" s="1352"/>
      <c r="J36" s="1352"/>
      <c r="K36" s="1352"/>
      <c r="L36" s="1359">
        <f>SUM(L32:O35)</f>
        <v>44705.35</v>
      </c>
      <c r="M36" s="1353"/>
      <c r="N36" s="1353"/>
      <c r="O36" s="1354"/>
    </row>
    <row r="37" spans="2:17" ht="15" customHeight="1">
      <c r="B37" s="246"/>
      <c r="C37" s="247"/>
      <c r="D37" s="247"/>
      <c r="E37" s="247"/>
      <c r="F37" s="247"/>
      <c r="G37" s="247"/>
      <c r="H37" s="247"/>
      <c r="I37" s="247"/>
      <c r="J37" s="247"/>
      <c r="K37" s="247"/>
      <c r="L37" s="148"/>
      <c r="M37" s="148"/>
      <c r="N37" s="148"/>
      <c r="O37" s="248"/>
    </row>
    <row r="38" spans="2:17" ht="24">
      <c r="B38" s="244" t="s">
        <v>189</v>
      </c>
      <c r="C38" s="245" t="s">
        <v>161</v>
      </c>
      <c r="D38" s="560" t="s">
        <v>1142</v>
      </c>
      <c r="E38" s="635" t="s">
        <v>186</v>
      </c>
      <c r="F38" s="1361" t="s">
        <v>70</v>
      </c>
      <c r="G38" s="1361"/>
      <c r="H38" s="1361"/>
      <c r="I38" s="1360" t="s">
        <v>173</v>
      </c>
      <c r="J38" s="1360"/>
      <c r="K38" s="1360"/>
      <c r="L38" s="1375" t="s">
        <v>187</v>
      </c>
      <c r="M38" s="1360"/>
      <c r="N38" s="1360"/>
      <c r="O38" s="1548"/>
    </row>
    <row r="39" spans="2:17" ht="12.75" hidden="1" customHeight="1">
      <c r="B39" s="291" t="str">
        <f>VLOOKUP(C39,[52]SERVIÇOS!$B$2:$F$1526,2,0)</f>
        <v>NADA</v>
      </c>
      <c r="C39" s="294">
        <v>0</v>
      </c>
      <c r="D39" s="559" t="s">
        <v>1141</v>
      </c>
      <c r="E39" s="634" t="e">
        <f>VLOOKUP(D39,[52]SERVIÇOS!$B$2:$F$1526,3,0)</f>
        <v>#N/A</v>
      </c>
      <c r="F39" s="1549">
        <f>VLOOKUP(C39,[52]SERVIÇOS!$B$2:$F$1526,5,0)</f>
        <v>0</v>
      </c>
      <c r="G39" s="1550"/>
      <c r="H39" s="1551"/>
      <c r="I39" s="1552"/>
      <c r="J39" s="1553"/>
      <c r="K39" s="1553"/>
      <c r="L39" s="1554">
        <f t="shared" ref="L39" si="2">F39*I39</f>
        <v>0</v>
      </c>
      <c r="M39" s="1554"/>
      <c r="N39" s="1554"/>
      <c r="O39" s="1555"/>
    </row>
    <row r="40" spans="2:17" ht="24">
      <c r="B40" s="531" t="s">
        <v>368</v>
      </c>
      <c r="C40" s="295">
        <v>42878</v>
      </c>
      <c r="D40" s="559" t="s">
        <v>1141</v>
      </c>
      <c r="E40" s="559" t="s">
        <v>367</v>
      </c>
      <c r="F40" s="1543">
        <v>7988.59</v>
      </c>
      <c r="G40" s="1544"/>
      <c r="H40" s="1545"/>
      <c r="I40" s="1158">
        <f>10*0.5</f>
        <v>5</v>
      </c>
      <c r="J40" s="1159"/>
      <c r="K40" s="1160"/>
      <c r="L40" s="1546">
        <f>TRUNC(F40*I40,2)</f>
        <v>39942.949999999997</v>
      </c>
      <c r="M40" s="1546"/>
      <c r="N40" s="1546"/>
      <c r="O40" s="1547"/>
    </row>
    <row r="41" spans="2:17" ht="15" customHeight="1">
      <c r="B41" s="1351" t="s">
        <v>190</v>
      </c>
      <c r="C41" s="1352"/>
      <c r="D41" s="1352"/>
      <c r="E41" s="1352"/>
      <c r="F41" s="1352"/>
      <c r="G41" s="1352"/>
      <c r="H41" s="1352"/>
      <c r="I41" s="1352"/>
      <c r="J41" s="1352"/>
      <c r="K41" s="1352"/>
      <c r="L41" s="1359">
        <f>SUM(L39:O40)</f>
        <v>39942.949999999997</v>
      </c>
      <c r="M41" s="1353"/>
      <c r="N41" s="1353"/>
      <c r="O41" s="1354"/>
    </row>
    <row r="42" spans="2:17" ht="15" customHeight="1">
      <c r="B42" s="235"/>
      <c r="C42" s="236"/>
      <c r="D42" s="236"/>
      <c r="E42" s="236"/>
      <c r="F42" s="236"/>
      <c r="G42" s="236"/>
      <c r="H42" s="236"/>
      <c r="I42" s="236"/>
      <c r="J42" s="236"/>
      <c r="K42" s="236"/>
      <c r="L42" s="148"/>
      <c r="M42" s="148"/>
      <c r="N42" s="148"/>
      <c r="O42" s="249"/>
    </row>
    <row r="43" spans="2:17" ht="24">
      <c r="B43" s="250" t="s">
        <v>191</v>
      </c>
      <c r="C43" s="251" t="s">
        <v>161</v>
      </c>
      <c r="D43" s="326" t="s">
        <v>186</v>
      </c>
      <c r="E43" s="1318" t="s">
        <v>192</v>
      </c>
      <c r="F43" s="1320"/>
      <c r="G43" s="1320"/>
      <c r="H43" s="1319"/>
      <c r="I43" s="252" t="s">
        <v>193</v>
      </c>
      <c r="J43" s="253" t="s">
        <v>194</v>
      </c>
      <c r="K43" s="1318" t="s">
        <v>180</v>
      </c>
      <c r="L43" s="1319"/>
      <c r="M43" s="1318" t="s">
        <v>173</v>
      </c>
      <c r="N43" s="1319"/>
      <c r="O43" s="254" t="s">
        <v>195</v>
      </c>
      <c r="Q43" s="27">
        <f>L41+L36+L44+J29</f>
        <v>458470.07</v>
      </c>
    </row>
    <row r="44" spans="2:17" ht="15" customHeight="1">
      <c r="B44" s="1351" t="s">
        <v>196</v>
      </c>
      <c r="C44" s="1352"/>
      <c r="D44" s="1352"/>
      <c r="E44" s="1352"/>
      <c r="F44" s="1352"/>
      <c r="G44" s="1352"/>
      <c r="H44" s="1352"/>
      <c r="I44" s="1352"/>
      <c r="J44" s="1352"/>
      <c r="K44" s="1352"/>
      <c r="L44" s="1353">
        <v>0</v>
      </c>
      <c r="M44" s="1353"/>
      <c r="N44" s="1353"/>
      <c r="O44" s="1354"/>
    </row>
    <row r="45" spans="2:17" ht="15" customHeight="1">
      <c r="B45" s="235"/>
      <c r="C45" s="236"/>
      <c r="D45" s="236"/>
      <c r="E45" s="236"/>
      <c r="F45" s="236"/>
      <c r="G45" s="236"/>
      <c r="H45" s="236"/>
      <c r="I45" s="236"/>
      <c r="J45" s="236"/>
      <c r="K45" s="236"/>
      <c r="L45" s="148"/>
      <c r="M45" s="148"/>
      <c r="N45" s="148"/>
      <c r="O45" s="255"/>
    </row>
    <row r="46" spans="2:17" ht="15" customHeight="1">
      <c r="B46" s="1276" t="s">
        <v>197</v>
      </c>
      <c r="C46" s="1119"/>
      <c r="D46" s="1119"/>
      <c r="E46" s="1119"/>
      <c r="F46" s="1119"/>
      <c r="G46" s="1119"/>
      <c r="H46" s="1119"/>
      <c r="I46" s="1119"/>
      <c r="J46" s="1119"/>
      <c r="K46" s="1119"/>
      <c r="L46" s="1096">
        <f>TRUNC(J29+L36+L41+L44,2)</f>
        <v>458470.07</v>
      </c>
      <c r="M46" s="1097"/>
      <c r="N46" s="1097"/>
      <c r="O46" s="1277"/>
      <c r="P46" s="25">
        <f>L46</f>
        <v>458470.07</v>
      </c>
    </row>
    <row r="47" spans="2:17" ht="15" customHeight="1">
      <c r="B47" s="1278" t="s">
        <v>1065</v>
      </c>
      <c r="C47" s="1154"/>
      <c r="D47" s="1154"/>
      <c r="E47" s="1154"/>
      <c r="F47" s="1154"/>
      <c r="G47" s="1154"/>
      <c r="H47" s="1154"/>
      <c r="I47" s="1154"/>
      <c r="J47" s="1154"/>
      <c r="K47" s="1154"/>
      <c r="L47" s="1096">
        <v>0</v>
      </c>
      <c r="M47" s="1097"/>
      <c r="N47" s="1097"/>
      <c r="O47" s="1277"/>
    </row>
    <row r="48" spans="2:17" ht="15" customHeight="1">
      <c r="B48" s="1538" t="s">
        <v>198</v>
      </c>
      <c r="C48" s="1539"/>
      <c r="D48" s="1539"/>
      <c r="E48" s="1539"/>
      <c r="F48" s="1539"/>
      <c r="G48" s="1539"/>
      <c r="H48" s="1539"/>
      <c r="I48" s="1539"/>
      <c r="J48" s="1539"/>
      <c r="K48" s="1539"/>
      <c r="L48" s="1540">
        <f>TRUNC(L46+L47,2)</f>
        <v>458470.07</v>
      </c>
      <c r="M48" s="1541"/>
      <c r="N48" s="1541"/>
      <c r="O48" s="1542"/>
    </row>
    <row r="54" spans="2:6">
      <c r="B54" s="28"/>
      <c r="C54" s="28"/>
      <c r="F54" s="30"/>
    </row>
    <row r="61" spans="2:6">
      <c r="B61" s="28"/>
      <c r="C61" s="28"/>
      <c r="F61" s="30"/>
    </row>
    <row r="68" spans="2:6">
      <c r="B68" s="28"/>
      <c r="F68" s="30"/>
    </row>
    <row r="75" spans="2:6">
      <c r="F75" s="30"/>
    </row>
  </sheetData>
  <mergeCells count="98">
    <mergeCell ref="I15:M15"/>
    <mergeCell ref="N15:O15"/>
    <mergeCell ref="F16:G16"/>
    <mergeCell ref="I16:M16"/>
    <mergeCell ref="N16:O16"/>
    <mergeCell ref="B2:O2"/>
    <mergeCell ref="B3:O3"/>
    <mergeCell ref="B4:O4"/>
    <mergeCell ref="B5:O5"/>
    <mergeCell ref="B6:O7"/>
    <mergeCell ref="B11:K11"/>
    <mergeCell ref="L11:O11"/>
    <mergeCell ref="D12:E12"/>
    <mergeCell ref="F12:G12"/>
    <mergeCell ref="I12:J12"/>
    <mergeCell ref="K12:M12"/>
    <mergeCell ref="N12:O12"/>
    <mergeCell ref="B8:O8"/>
    <mergeCell ref="B9:O9"/>
    <mergeCell ref="D10:E10"/>
    <mergeCell ref="F10:G10"/>
    <mergeCell ref="I10:J10"/>
    <mergeCell ref="K10:M10"/>
    <mergeCell ref="N10:O10"/>
    <mergeCell ref="J27:O27"/>
    <mergeCell ref="B28:I28"/>
    <mergeCell ref="J28:O28"/>
    <mergeCell ref="D24:E24"/>
    <mergeCell ref="G24:H24"/>
    <mergeCell ref="J24:O24"/>
    <mergeCell ref="B25:K25"/>
    <mergeCell ref="L25:O25"/>
    <mergeCell ref="B27:I27"/>
    <mergeCell ref="F13:G13"/>
    <mergeCell ref="I13:M13"/>
    <mergeCell ref="N13:O13"/>
    <mergeCell ref="F21:G21"/>
    <mergeCell ref="I21:M21"/>
    <mergeCell ref="N21:O21"/>
    <mergeCell ref="F17:G17"/>
    <mergeCell ref="I17:M17"/>
    <mergeCell ref="N17:O17"/>
    <mergeCell ref="F18:G18"/>
    <mergeCell ref="I18:M18"/>
    <mergeCell ref="N18:O18"/>
    <mergeCell ref="F15:G15"/>
    <mergeCell ref="F14:G14"/>
    <mergeCell ref="I14:M14"/>
    <mergeCell ref="N14:O14"/>
    <mergeCell ref="B22:K22"/>
    <mergeCell ref="L22:O22"/>
    <mergeCell ref="F19:G19"/>
    <mergeCell ref="I19:M19"/>
    <mergeCell ref="N19:O19"/>
    <mergeCell ref="F20:G20"/>
    <mergeCell ref="I20:M20"/>
    <mergeCell ref="N20:O20"/>
    <mergeCell ref="B29:I29"/>
    <mergeCell ref="J29:O29"/>
    <mergeCell ref="F31:H31"/>
    <mergeCell ref="I31:K31"/>
    <mergeCell ref="L31:O31"/>
    <mergeCell ref="F34:H34"/>
    <mergeCell ref="I34:K34"/>
    <mergeCell ref="L34:O34"/>
    <mergeCell ref="F35:H35"/>
    <mergeCell ref="I35:K35"/>
    <mergeCell ref="L35:O35"/>
    <mergeCell ref="F32:H32"/>
    <mergeCell ref="I32:K32"/>
    <mergeCell ref="L32:O32"/>
    <mergeCell ref="F33:H33"/>
    <mergeCell ref="I33:K33"/>
    <mergeCell ref="L33:O33"/>
    <mergeCell ref="F40:H40"/>
    <mergeCell ref="I40:K40"/>
    <mergeCell ref="L40:O40"/>
    <mergeCell ref="B36:K36"/>
    <mergeCell ref="L36:O36"/>
    <mergeCell ref="F38:H38"/>
    <mergeCell ref="I38:K38"/>
    <mergeCell ref="L38:O38"/>
    <mergeCell ref="F39:H39"/>
    <mergeCell ref="I39:K39"/>
    <mergeCell ref="L39:O39"/>
    <mergeCell ref="B46:K46"/>
    <mergeCell ref="L46:O46"/>
    <mergeCell ref="B47:K47"/>
    <mergeCell ref="L47:O47"/>
    <mergeCell ref="B48:K48"/>
    <mergeCell ref="L48:O48"/>
    <mergeCell ref="B44:K44"/>
    <mergeCell ref="L44:O44"/>
    <mergeCell ref="B41:K41"/>
    <mergeCell ref="L41:O41"/>
    <mergeCell ref="E43:H43"/>
    <mergeCell ref="K43:L43"/>
    <mergeCell ref="M43:N43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B7C57-A5BA-455C-8E32-EF3BF6898003}">
  <sheetPr codeName="Planilha126">
    <tabColor rgb="FF92D050"/>
    <pageSetUpPr fitToPage="1"/>
  </sheetPr>
  <dimension ref="B1:Z69"/>
  <sheetViews>
    <sheetView workbookViewId="0"/>
  </sheetViews>
  <sheetFormatPr defaultColWidth="9.140625" defaultRowHeight="12.75"/>
  <cols>
    <col min="1" max="1" width="9.140625" style="23" customWidth="1"/>
    <col min="2" max="2" width="44.28515625" style="23" customWidth="1"/>
    <col min="3" max="3" width="7.28515625" style="23" customWidth="1"/>
    <col min="4" max="4" width="9.140625" style="23" bestFit="1" customWidth="1"/>
    <col min="5" max="5" width="9.85546875" style="23" bestFit="1" customWidth="1"/>
    <col min="6" max="6" width="8" style="23" customWidth="1"/>
    <col min="7" max="7" width="3" style="23" customWidth="1"/>
    <col min="8" max="8" width="10.140625" style="23" bestFit="1" customWidth="1"/>
    <col min="9" max="9" width="5.140625" style="23" customWidth="1"/>
    <col min="10" max="10" width="4.855468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8.7109375" style="23" customWidth="1"/>
    <col min="15" max="15" width="9.5703125" style="23" bestFit="1" customWidth="1"/>
    <col min="16" max="23" width="0" style="23" hidden="1" customWidth="1"/>
    <col min="24" max="25" width="9.140625" style="23"/>
    <col min="26" max="26" width="14.5703125" style="23" bestFit="1" customWidth="1"/>
    <col min="27" max="16384" width="9.140625" style="23"/>
  </cols>
  <sheetData>
    <row r="1" spans="2:26" ht="13.5" thickBot="1"/>
    <row r="2" spans="2:26" ht="13.5">
      <c r="B2" s="1572" t="s">
        <v>157</v>
      </c>
      <c r="C2" s="1573"/>
      <c r="D2" s="1573"/>
      <c r="E2" s="1573"/>
      <c r="F2" s="1573"/>
      <c r="G2" s="1573"/>
      <c r="H2" s="1573"/>
      <c r="I2" s="1573"/>
      <c r="J2" s="1573"/>
      <c r="K2" s="1573"/>
      <c r="L2" s="1573"/>
      <c r="M2" s="1573"/>
      <c r="N2" s="1573"/>
      <c r="O2" s="1574"/>
    </row>
    <row r="3" spans="2:26" ht="13.5">
      <c r="B3" s="1413"/>
      <c r="C3" s="1414"/>
      <c r="D3" s="1414"/>
      <c r="E3" s="1414"/>
      <c r="F3" s="1414"/>
      <c r="G3" s="1414"/>
      <c r="H3" s="1414"/>
      <c r="I3" s="1414"/>
      <c r="J3" s="1414"/>
      <c r="K3" s="1414"/>
      <c r="L3" s="1414"/>
      <c r="M3" s="1414"/>
      <c r="N3" s="1414"/>
      <c r="O3" s="1415"/>
    </row>
    <row r="4" spans="2:26" ht="13.5">
      <c r="B4" s="1413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5"/>
    </row>
    <row r="5" spans="2:26" ht="13.5">
      <c r="B5" s="1416" t="s">
        <v>1587</v>
      </c>
      <c r="C5" s="1417"/>
      <c r="D5" s="1417"/>
      <c r="E5" s="1417"/>
      <c r="F5" s="1417"/>
      <c r="G5" s="1417"/>
      <c r="H5" s="1417"/>
      <c r="I5" s="1417"/>
      <c r="J5" s="1417"/>
      <c r="K5" s="1417"/>
      <c r="L5" s="1417"/>
      <c r="M5" s="1417"/>
      <c r="N5" s="1417"/>
      <c r="O5" s="1418"/>
    </row>
    <row r="6" spans="2:26" ht="12.75" customHeight="1">
      <c r="B6" s="1404" t="s">
        <v>1626</v>
      </c>
      <c r="C6" s="1405"/>
      <c r="D6" s="1405"/>
      <c r="E6" s="1405"/>
      <c r="F6" s="1405"/>
      <c r="G6" s="1405"/>
      <c r="H6" s="1405"/>
      <c r="I6" s="1405"/>
      <c r="J6" s="1405"/>
      <c r="K6" s="1405"/>
      <c r="L6" s="1405"/>
      <c r="M6" s="1405"/>
      <c r="N6" s="1405"/>
      <c r="O6" s="1406"/>
    </row>
    <row r="7" spans="2:26">
      <c r="B7" s="1404"/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5"/>
      <c r="N7" s="1405"/>
      <c r="O7" s="1406"/>
    </row>
    <row r="8" spans="2:26">
      <c r="B8" s="1396"/>
      <c r="C8" s="1397"/>
      <c r="D8" s="1397"/>
      <c r="E8" s="1397"/>
      <c r="F8" s="1397"/>
      <c r="G8" s="1397"/>
      <c r="H8" s="1397"/>
      <c r="I8" s="1397"/>
      <c r="J8" s="1397"/>
      <c r="K8" s="1397"/>
      <c r="L8" s="1397"/>
      <c r="M8" s="1397"/>
      <c r="N8" s="1397"/>
      <c r="O8" s="1398"/>
      <c r="Y8" s="227"/>
    </row>
    <row r="9" spans="2:26" ht="15" customHeight="1">
      <c r="B9" s="1399" t="s">
        <v>1439</v>
      </c>
      <c r="C9" s="1400"/>
      <c r="D9" s="1400"/>
      <c r="E9" s="1400"/>
      <c r="F9" s="1400"/>
      <c r="G9" s="1400"/>
      <c r="H9" s="1400"/>
      <c r="I9" s="1400"/>
      <c r="J9" s="1400"/>
      <c r="K9" s="1400"/>
      <c r="L9" s="1400"/>
      <c r="M9" s="1400"/>
      <c r="N9" s="1400"/>
      <c r="O9" s="1401"/>
      <c r="Z9" s="862"/>
    </row>
    <row r="10" spans="2:26" ht="24">
      <c r="B10" s="228" t="s">
        <v>160</v>
      </c>
      <c r="C10" s="229" t="s">
        <v>161</v>
      </c>
      <c r="D10" s="1381" t="s">
        <v>162</v>
      </c>
      <c r="E10" s="1377"/>
      <c r="F10" s="1402" t="s">
        <v>303</v>
      </c>
      <c r="G10" s="1403"/>
      <c r="H10" s="332" t="s">
        <v>164</v>
      </c>
      <c r="I10" s="1381" t="s">
        <v>165</v>
      </c>
      <c r="J10" s="1382"/>
      <c r="K10" s="1381" t="s">
        <v>166</v>
      </c>
      <c r="L10" s="1377"/>
      <c r="M10" s="1382"/>
      <c r="N10" s="1381" t="s">
        <v>167</v>
      </c>
      <c r="O10" s="1378"/>
      <c r="R10" s="23" t="s">
        <v>304</v>
      </c>
      <c r="Z10" s="862"/>
    </row>
    <row r="11" spans="2:26" ht="15" customHeight="1">
      <c r="B11" s="1295" t="s">
        <v>168</v>
      </c>
      <c r="C11" s="1094"/>
      <c r="D11" s="1094"/>
      <c r="E11" s="1094"/>
      <c r="F11" s="1094"/>
      <c r="G11" s="1094"/>
      <c r="H11" s="1094"/>
      <c r="I11" s="1094"/>
      <c r="J11" s="1094"/>
      <c r="K11" s="1095"/>
      <c r="L11" s="1096">
        <v>0</v>
      </c>
      <c r="M11" s="1097"/>
      <c r="N11" s="1097"/>
      <c r="O11" s="1277"/>
      <c r="Z11" s="863"/>
    </row>
    <row r="12" spans="2:26" s="227" customFormat="1">
      <c r="B12" s="230"/>
      <c r="C12" s="231"/>
      <c r="D12" s="1390"/>
      <c r="E12" s="1391"/>
      <c r="F12" s="1392"/>
      <c r="G12" s="1393"/>
      <c r="H12" s="333"/>
      <c r="I12" s="1390"/>
      <c r="J12" s="1394"/>
      <c r="K12" s="1390"/>
      <c r="L12" s="1391"/>
      <c r="M12" s="1394"/>
      <c r="N12" s="1390"/>
      <c r="O12" s="1395"/>
    </row>
    <row r="13" spans="2:26" ht="24">
      <c r="B13" s="232" t="s">
        <v>169</v>
      </c>
      <c r="C13" s="233" t="s">
        <v>161</v>
      </c>
      <c r="D13" s="560" t="s">
        <v>1142</v>
      </c>
      <c r="E13" s="561" t="s">
        <v>186</v>
      </c>
      <c r="F13" s="1381" t="s">
        <v>171</v>
      </c>
      <c r="G13" s="1382"/>
      <c r="H13" s="534" t="s">
        <v>1145</v>
      </c>
      <c r="I13" s="1107" t="s">
        <v>173</v>
      </c>
      <c r="J13" s="1109"/>
      <c r="K13" s="1109"/>
      <c r="L13" s="1109"/>
      <c r="M13" s="1108"/>
      <c r="N13" s="1107" t="s">
        <v>167</v>
      </c>
      <c r="O13" s="1300"/>
    </row>
    <row r="14" spans="2:26">
      <c r="B14" s="291"/>
      <c r="C14" s="567"/>
      <c r="D14" s="562"/>
      <c r="E14" s="563"/>
      <c r="F14" s="1565"/>
      <c r="G14" s="1566"/>
      <c r="H14" s="564"/>
      <c r="I14" s="1567"/>
      <c r="J14" s="1568"/>
      <c r="K14" s="1568"/>
      <c r="L14" s="1568"/>
      <c r="M14" s="1569"/>
      <c r="N14" s="1570">
        <f t="shared" ref="N14" si="0">TRUNC(I14*H14,2)</f>
        <v>0</v>
      </c>
      <c r="O14" s="1571"/>
    </row>
    <row r="15" spans="2:26" ht="15" customHeight="1">
      <c r="B15" s="1295" t="s">
        <v>174</v>
      </c>
      <c r="C15" s="1094"/>
      <c r="D15" s="1121"/>
      <c r="E15" s="1121"/>
      <c r="F15" s="1121"/>
      <c r="G15" s="1121"/>
      <c r="H15" s="1094"/>
      <c r="I15" s="1094"/>
      <c r="J15" s="1094"/>
      <c r="K15" s="1095"/>
      <c r="L15" s="1096">
        <f>SUM(N14:O14)</f>
        <v>0</v>
      </c>
      <c r="M15" s="1097"/>
      <c r="N15" s="1097"/>
      <c r="O15" s="1277"/>
    </row>
    <row r="16" spans="2:26" ht="15" customHeight="1">
      <c r="B16" s="235"/>
      <c r="C16" s="236"/>
      <c r="D16" s="236"/>
      <c r="E16" s="236"/>
      <c r="F16" s="236"/>
      <c r="G16" s="236"/>
      <c r="H16" s="236"/>
      <c r="I16" s="236"/>
      <c r="J16" s="236"/>
      <c r="K16" s="236"/>
      <c r="L16" s="148"/>
      <c r="M16" s="148"/>
      <c r="N16" s="148"/>
      <c r="O16" s="237"/>
    </row>
    <row r="17" spans="2:20" ht="24">
      <c r="B17" s="232" t="s">
        <v>175</v>
      </c>
      <c r="C17" s="233" t="s">
        <v>161</v>
      </c>
      <c r="D17" s="1381" t="s">
        <v>176</v>
      </c>
      <c r="E17" s="1382"/>
      <c r="F17" s="332" t="s">
        <v>177</v>
      </c>
      <c r="G17" s="1381" t="s">
        <v>178</v>
      </c>
      <c r="H17" s="1377"/>
      <c r="I17" s="332" t="s">
        <v>179</v>
      </c>
      <c r="J17" s="1381" t="s">
        <v>180</v>
      </c>
      <c r="K17" s="1377"/>
      <c r="L17" s="1377"/>
      <c r="M17" s="1377"/>
      <c r="N17" s="1377"/>
      <c r="O17" s="1378"/>
      <c r="R17" s="23">
        <v>2.17</v>
      </c>
    </row>
    <row r="18" spans="2:20" ht="15" customHeight="1">
      <c r="B18" s="1295" t="s">
        <v>181</v>
      </c>
      <c r="C18" s="1094"/>
      <c r="D18" s="1094"/>
      <c r="E18" s="1094"/>
      <c r="F18" s="1094"/>
      <c r="G18" s="1121"/>
      <c r="H18" s="1121"/>
      <c r="I18" s="1121"/>
      <c r="J18" s="1094"/>
      <c r="K18" s="1095"/>
      <c r="L18" s="1096">
        <v>0</v>
      </c>
      <c r="M18" s="1097"/>
      <c r="N18" s="1097"/>
      <c r="O18" s="1277"/>
    </row>
    <row r="19" spans="2:20" ht="15" customHeight="1">
      <c r="B19" s="235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41"/>
    </row>
    <row r="20" spans="2:20" ht="15" customHeight="1">
      <c r="B20" s="1276" t="s">
        <v>182</v>
      </c>
      <c r="C20" s="1119"/>
      <c r="D20" s="1119"/>
      <c r="E20" s="1119"/>
      <c r="F20" s="1119"/>
      <c r="G20" s="1119"/>
      <c r="H20" s="1119"/>
      <c r="I20" s="1120"/>
      <c r="J20" s="1097">
        <f>TRUNC(L15+L18+L11,2)</f>
        <v>0</v>
      </c>
      <c r="K20" s="1097"/>
      <c r="L20" s="1097"/>
      <c r="M20" s="1097"/>
      <c r="N20" s="1097"/>
      <c r="O20" s="1277"/>
    </row>
    <row r="21" spans="2:20" ht="15" customHeight="1">
      <c r="B21" s="1276" t="s">
        <v>183</v>
      </c>
      <c r="C21" s="1119"/>
      <c r="D21" s="1119"/>
      <c r="E21" s="1119"/>
      <c r="F21" s="1119"/>
      <c r="G21" s="1119"/>
      <c r="H21" s="1119"/>
      <c r="I21" s="1120"/>
      <c r="J21" s="1379">
        <v>1</v>
      </c>
      <c r="K21" s="1379"/>
      <c r="L21" s="1379"/>
      <c r="M21" s="1379"/>
      <c r="N21" s="1379"/>
      <c r="O21" s="1380"/>
    </row>
    <row r="22" spans="2:20" ht="15" customHeight="1">
      <c r="B22" s="1276" t="s">
        <v>184</v>
      </c>
      <c r="C22" s="1119"/>
      <c r="D22" s="1119"/>
      <c r="E22" s="1119"/>
      <c r="F22" s="1119"/>
      <c r="G22" s="1119"/>
      <c r="H22" s="1119"/>
      <c r="I22" s="1120"/>
      <c r="J22" s="1097">
        <f>TRUNC(J20/J21,2)</f>
        <v>0</v>
      </c>
      <c r="K22" s="1097"/>
      <c r="L22" s="1097"/>
      <c r="M22" s="1097"/>
      <c r="N22" s="1097"/>
      <c r="O22" s="1277"/>
    </row>
    <row r="23" spans="2:20" ht="15" customHeight="1">
      <c r="B23" s="242"/>
      <c r="C23" s="155"/>
      <c r="D23" s="155"/>
      <c r="E23" s="155"/>
      <c r="F23" s="155"/>
      <c r="G23" s="155"/>
      <c r="H23" s="155"/>
      <c r="I23" s="155"/>
      <c r="J23" s="156"/>
      <c r="K23" s="156"/>
      <c r="L23" s="157"/>
      <c r="M23" s="157"/>
      <c r="N23" s="157"/>
      <c r="O23" s="243"/>
      <c r="Q23" s="23">
        <v>24</v>
      </c>
      <c r="R23" s="23">
        <v>100</v>
      </c>
    </row>
    <row r="24" spans="2:20" ht="24">
      <c r="B24" s="244" t="s">
        <v>185</v>
      </c>
      <c r="C24" s="245" t="s">
        <v>161</v>
      </c>
      <c r="D24" s="560" t="s">
        <v>1142</v>
      </c>
      <c r="E24" s="561" t="s">
        <v>186</v>
      </c>
      <c r="F24" s="1372" t="s">
        <v>70</v>
      </c>
      <c r="G24" s="1373"/>
      <c r="H24" s="1374"/>
      <c r="I24" s="1362" t="s">
        <v>173</v>
      </c>
      <c r="J24" s="1363"/>
      <c r="K24" s="1375"/>
      <c r="L24" s="1376" t="s">
        <v>187</v>
      </c>
      <c r="M24" s="1377"/>
      <c r="N24" s="1377"/>
      <c r="O24" s="1378"/>
      <c r="R24" s="23">
        <v>5</v>
      </c>
      <c r="T24" s="23">
        <f>(33.67*5)/100</f>
        <v>1.6835</v>
      </c>
    </row>
    <row r="25" spans="2:20">
      <c r="B25" s="530"/>
      <c r="C25" s="292"/>
      <c r="D25" s="559"/>
      <c r="E25" s="295"/>
      <c r="F25" s="1556"/>
      <c r="G25" s="1557"/>
      <c r="H25" s="1558"/>
      <c r="I25" s="1559"/>
      <c r="J25" s="1560"/>
      <c r="K25" s="1561"/>
      <c r="L25" s="1562">
        <f t="shared" ref="L25" si="1">TRUNC(F25*I25,2)</f>
        <v>0</v>
      </c>
      <c r="M25" s="1563"/>
      <c r="N25" s="1563"/>
      <c r="O25" s="1564"/>
    </row>
    <row r="26" spans="2:20" ht="15" customHeight="1">
      <c r="B26" s="1351" t="s">
        <v>188</v>
      </c>
      <c r="C26" s="1352"/>
      <c r="D26" s="1352"/>
      <c r="E26" s="1352"/>
      <c r="F26" s="1352"/>
      <c r="G26" s="1352"/>
      <c r="H26" s="1352"/>
      <c r="I26" s="1352"/>
      <c r="J26" s="1352"/>
      <c r="K26" s="1352"/>
      <c r="L26" s="1359">
        <f>SUM(L25:O25)</f>
        <v>0</v>
      </c>
      <c r="M26" s="1353"/>
      <c r="N26" s="1353"/>
      <c r="O26" s="1354"/>
    </row>
    <row r="27" spans="2:20" ht="15" customHeight="1">
      <c r="B27" s="246"/>
      <c r="C27" s="247"/>
      <c r="D27" s="247"/>
      <c r="E27" s="247"/>
      <c r="F27" s="247"/>
      <c r="G27" s="247"/>
      <c r="H27" s="247"/>
      <c r="I27" s="247"/>
      <c r="J27" s="247"/>
      <c r="K27" s="247"/>
      <c r="L27" s="148"/>
      <c r="M27" s="148"/>
      <c r="N27" s="148"/>
      <c r="O27" s="248"/>
    </row>
    <row r="28" spans="2:20" ht="24">
      <c r="B28" s="244" t="s">
        <v>189</v>
      </c>
      <c r="C28" s="245" t="s">
        <v>161</v>
      </c>
      <c r="D28" s="560" t="s">
        <v>1142</v>
      </c>
      <c r="E28" s="635" t="s">
        <v>186</v>
      </c>
      <c r="F28" s="1361" t="s">
        <v>70</v>
      </c>
      <c r="G28" s="1361"/>
      <c r="H28" s="1361"/>
      <c r="I28" s="1360" t="s">
        <v>173</v>
      </c>
      <c r="J28" s="1360"/>
      <c r="K28" s="1360"/>
      <c r="L28" s="1375" t="s">
        <v>187</v>
      </c>
      <c r="M28" s="1360"/>
      <c r="N28" s="1360"/>
      <c r="O28" s="1548"/>
    </row>
    <row r="29" spans="2:20" ht="52.5" customHeight="1">
      <c r="B29" s="531" t="s">
        <v>1625</v>
      </c>
      <c r="C29" s="295">
        <v>20350</v>
      </c>
      <c r="D29" s="559" t="s">
        <v>1627</v>
      </c>
      <c r="E29" s="559" t="s">
        <v>146</v>
      </c>
      <c r="F29" s="1543">
        <v>198.45</v>
      </c>
      <c r="G29" s="1544"/>
      <c r="H29" s="1545"/>
      <c r="I29" s="1158">
        <v>310</v>
      </c>
      <c r="J29" s="1159"/>
      <c r="K29" s="1160"/>
      <c r="L29" s="1546">
        <f t="shared" ref="L29" si="2">F29*I29</f>
        <v>61519.5</v>
      </c>
      <c r="M29" s="1546"/>
      <c r="N29" s="1546"/>
      <c r="O29" s="1547"/>
    </row>
    <row r="30" spans="2:20" ht="48">
      <c r="B30" s="531" t="s">
        <v>1628</v>
      </c>
      <c r="C30" s="295">
        <v>20713</v>
      </c>
      <c r="D30" s="559" t="s">
        <v>1627</v>
      </c>
      <c r="E30" s="559" t="s">
        <v>146</v>
      </c>
      <c r="F30" s="1543">
        <v>499.68</v>
      </c>
      <c r="G30" s="1544"/>
      <c r="H30" s="1545"/>
      <c r="I30" s="1158">
        <v>20</v>
      </c>
      <c r="J30" s="1159"/>
      <c r="K30" s="1160"/>
      <c r="L30" s="1546">
        <f t="shared" ref="L30:L34" si="3">F30*I30</f>
        <v>9993.6</v>
      </c>
      <c r="M30" s="1546"/>
      <c r="N30" s="1546"/>
      <c r="O30" s="1547"/>
    </row>
    <row r="31" spans="2:20" ht="48">
      <c r="B31" s="531" t="s">
        <v>1629</v>
      </c>
      <c r="C31" s="295">
        <v>20712</v>
      </c>
      <c r="D31" s="559" t="s">
        <v>1627</v>
      </c>
      <c r="E31" s="559" t="s">
        <v>146</v>
      </c>
      <c r="F31" s="1543">
        <v>51.51</v>
      </c>
      <c r="G31" s="1544"/>
      <c r="H31" s="1545"/>
      <c r="I31" s="1158">
        <v>20</v>
      </c>
      <c r="J31" s="1159"/>
      <c r="K31" s="1160"/>
      <c r="L31" s="1546">
        <f t="shared" si="3"/>
        <v>1030.2</v>
      </c>
      <c r="M31" s="1546"/>
      <c r="N31" s="1546"/>
      <c r="O31" s="1547"/>
    </row>
    <row r="32" spans="2:20" ht="12.75" customHeight="1">
      <c r="B32" s="531" t="s">
        <v>298</v>
      </c>
      <c r="C32" s="295">
        <v>41555</v>
      </c>
      <c r="D32" s="559" t="s">
        <v>1141</v>
      </c>
      <c r="E32" s="559" t="s">
        <v>7</v>
      </c>
      <c r="F32" s="1543">
        <v>6803.59</v>
      </c>
      <c r="G32" s="1544"/>
      <c r="H32" s="1545"/>
      <c r="I32" s="1158">
        <v>1</v>
      </c>
      <c r="J32" s="1159"/>
      <c r="K32" s="1160"/>
      <c r="L32" s="1546">
        <f t="shared" si="3"/>
        <v>6803.59</v>
      </c>
      <c r="M32" s="1546"/>
      <c r="N32" s="1546"/>
      <c r="O32" s="1547"/>
    </row>
    <row r="33" spans="2:17" ht="48">
      <c r="B33" s="531" t="s">
        <v>1639</v>
      </c>
      <c r="C33" s="295">
        <v>89714</v>
      </c>
      <c r="D33" s="559" t="s">
        <v>141</v>
      </c>
      <c r="E33" s="559" t="s">
        <v>779</v>
      </c>
      <c r="F33" s="1543">
        <v>51.66</v>
      </c>
      <c r="G33" s="1544"/>
      <c r="H33" s="1545"/>
      <c r="I33" s="1158">
        <v>20</v>
      </c>
      <c r="J33" s="1159"/>
      <c r="K33" s="1160"/>
      <c r="L33" s="1546">
        <f t="shared" ref="L33" si="4">F33*I33</f>
        <v>1033.2</v>
      </c>
      <c r="M33" s="1546"/>
      <c r="N33" s="1546"/>
      <c r="O33" s="1547"/>
    </row>
    <row r="34" spans="2:17" ht="36">
      <c r="B34" s="531" t="s">
        <v>1630</v>
      </c>
      <c r="C34" s="295">
        <v>20711</v>
      </c>
      <c r="D34" s="559" t="s">
        <v>1627</v>
      </c>
      <c r="E34" s="559" t="s">
        <v>7</v>
      </c>
      <c r="F34" s="1543">
        <v>2563.84</v>
      </c>
      <c r="G34" s="1544"/>
      <c r="H34" s="1545"/>
      <c r="I34" s="1158">
        <v>1</v>
      </c>
      <c r="J34" s="1159"/>
      <c r="K34" s="1160"/>
      <c r="L34" s="1546">
        <f t="shared" si="3"/>
        <v>2563.84</v>
      </c>
      <c r="M34" s="1546"/>
      <c r="N34" s="1546"/>
      <c r="O34" s="1547"/>
    </row>
    <row r="35" spans="2:17" ht="15" customHeight="1">
      <c r="B35" s="1351" t="s">
        <v>190</v>
      </c>
      <c r="C35" s="1352"/>
      <c r="D35" s="1352"/>
      <c r="E35" s="1352"/>
      <c r="F35" s="1352"/>
      <c r="G35" s="1352"/>
      <c r="H35" s="1352"/>
      <c r="I35" s="1352"/>
      <c r="J35" s="1352"/>
      <c r="K35" s="1352"/>
      <c r="L35" s="1359">
        <f>SUM(L29:O34)</f>
        <v>82943.929999999993</v>
      </c>
      <c r="M35" s="1353"/>
      <c r="N35" s="1353"/>
      <c r="O35" s="1354"/>
    </row>
    <row r="36" spans="2:17" ht="15" customHeight="1">
      <c r="B36" s="235"/>
      <c r="C36" s="236"/>
      <c r="D36" s="236"/>
      <c r="E36" s="236"/>
      <c r="F36" s="236"/>
      <c r="G36" s="236"/>
      <c r="H36" s="236"/>
      <c r="I36" s="236"/>
      <c r="J36" s="236"/>
      <c r="K36" s="236"/>
      <c r="L36" s="148"/>
      <c r="M36" s="148"/>
      <c r="N36" s="148"/>
      <c r="O36" s="249"/>
    </row>
    <row r="37" spans="2:17" ht="24">
      <c r="B37" s="250" t="s">
        <v>191</v>
      </c>
      <c r="C37" s="251" t="s">
        <v>161</v>
      </c>
      <c r="D37" s="326" t="s">
        <v>186</v>
      </c>
      <c r="E37" s="1318" t="s">
        <v>192</v>
      </c>
      <c r="F37" s="1320"/>
      <c r="G37" s="1320"/>
      <c r="H37" s="1319"/>
      <c r="I37" s="252" t="s">
        <v>193</v>
      </c>
      <c r="J37" s="253" t="s">
        <v>194</v>
      </c>
      <c r="K37" s="1318" t="s">
        <v>180</v>
      </c>
      <c r="L37" s="1319"/>
      <c r="M37" s="1318" t="s">
        <v>173</v>
      </c>
      <c r="N37" s="1319"/>
      <c r="O37" s="254" t="s">
        <v>195</v>
      </c>
      <c r="Q37" s="27">
        <f>L35+L26+L38+J22</f>
        <v>82943.929999999993</v>
      </c>
    </row>
    <row r="38" spans="2:17" ht="15" customHeight="1">
      <c r="B38" s="1351" t="s">
        <v>196</v>
      </c>
      <c r="C38" s="1352"/>
      <c r="D38" s="1352"/>
      <c r="E38" s="1352"/>
      <c r="F38" s="1352"/>
      <c r="G38" s="1352"/>
      <c r="H38" s="1352"/>
      <c r="I38" s="1352"/>
      <c r="J38" s="1352"/>
      <c r="K38" s="1352"/>
      <c r="L38" s="1353">
        <v>0</v>
      </c>
      <c r="M38" s="1353"/>
      <c r="N38" s="1353"/>
      <c r="O38" s="1354"/>
    </row>
    <row r="39" spans="2:17" ht="15" customHeight="1">
      <c r="B39" s="235"/>
      <c r="C39" s="236"/>
      <c r="D39" s="236"/>
      <c r="E39" s="236"/>
      <c r="F39" s="236"/>
      <c r="G39" s="236"/>
      <c r="H39" s="236"/>
      <c r="I39" s="236"/>
      <c r="J39" s="236"/>
      <c r="K39" s="236"/>
      <c r="L39" s="148"/>
      <c r="M39" s="148"/>
      <c r="N39" s="148"/>
      <c r="O39" s="255"/>
    </row>
    <row r="40" spans="2:17" ht="15" customHeight="1">
      <c r="B40" s="1276" t="s">
        <v>197</v>
      </c>
      <c r="C40" s="1119"/>
      <c r="D40" s="1119"/>
      <c r="E40" s="1119"/>
      <c r="F40" s="1119"/>
      <c r="G40" s="1119"/>
      <c r="H40" s="1119"/>
      <c r="I40" s="1119"/>
      <c r="J40" s="1119"/>
      <c r="K40" s="1119"/>
      <c r="L40" s="1096">
        <f>TRUNC(J22+L26+L35+L38,2)</f>
        <v>82943.929999999993</v>
      </c>
      <c r="M40" s="1097"/>
      <c r="N40" s="1097"/>
      <c r="O40" s="1277"/>
      <c r="P40" s="25">
        <f>L40</f>
        <v>82943.929999999993</v>
      </c>
    </row>
    <row r="41" spans="2:17" ht="15" customHeight="1">
      <c r="B41" s="1278" t="s">
        <v>1065</v>
      </c>
      <c r="C41" s="1154"/>
      <c r="D41" s="1154"/>
      <c r="E41" s="1154"/>
      <c r="F41" s="1154"/>
      <c r="G41" s="1154"/>
      <c r="H41" s="1154"/>
      <c r="I41" s="1154"/>
      <c r="J41" s="1154"/>
      <c r="K41" s="1154"/>
      <c r="L41" s="1096">
        <v>0</v>
      </c>
      <c r="M41" s="1097"/>
      <c r="N41" s="1097"/>
      <c r="O41" s="1277"/>
    </row>
    <row r="42" spans="2:17" ht="15" customHeight="1" thickBot="1">
      <c r="B42" s="1279" t="s">
        <v>198</v>
      </c>
      <c r="C42" s="1280"/>
      <c r="D42" s="1280"/>
      <c r="E42" s="1280"/>
      <c r="F42" s="1280"/>
      <c r="G42" s="1280"/>
      <c r="H42" s="1280"/>
      <c r="I42" s="1280"/>
      <c r="J42" s="1280"/>
      <c r="K42" s="1280"/>
      <c r="L42" s="1281">
        <f>TRUNC(L40+L41,2)</f>
        <v>82943.929999999993</v>
      </c>
      <c r="M42" s="1282"/>
      <c r="N42" s="1282"/>
      <c r="O42" s="1283"/>
    </row>
    <row r="48" spans="2:17">
      <c r="B48" s="28"/>
      <c r="C48" s="28"/>
      <c r="F48" s="30"/>
    </row>
    <row r="55" spans="2:6">
      <c r="B55" s="28"/>
      <c r="C55" s="28"/>
      <c r="F55" s="30"/>
    </row>
    <row r="62" spans="2:6">
      <c r="B62" s="28"/>
      <c r="F62" s="30"/>
    </row>
    <row r="69" spans="6:6">
      <c r="F69" s="30"/>
    </row>
  </sheetData>
  <mergeCells count="80">
    <mergeCell ref="B42:K42"/>
    <mergeCell ref="L42:O42"/>
    <mergeCell ref="I34:K34"/>
    <mergeCell ref="L34:O34"/>
    <mergeCell ref="F30:H30"/>
    <mergeCell ref="I30:K30"/>
    <mergeCell ref="L30:O30"/>
    <mergeCell ref="F31:H31"/>
    <mergeCell ref="I31:K31"/>
    <mergeCell ref="L31:O31"/>
    <mergeCell ref="M37:N37"/>
    <mergeCell ref="B40:K40"/>
    <mergeCell ref="L40:O40"/>
    <mergeCell ref="B41:K41"/>
    <mergeCell ref="L41:O41"/>
    <mergeCell ref="B38:K38"/>
    <mergeCell ref="L38:O38"/>
    <mergeCell ref="F29:H29"/>
    <mergeCell ref="I29:K29"/>
    <mergeCell ref="L29:O29"/>
    <mergeCell ref="F32:H32"/>
    <mergeCell ref="I32:K32"/>
    <mergeCell ref="L32:O32"/>
    <mergeCell ref="F34:H34"/>
    <mergeCell ref="F33:H33"/>
    <mergeCell ref="I33:K33"/>
    <mergeCell ref="L33:O33"/>
    <mergeCell ref="B35:K35"/>
    <mergeCell ref="L35:O35"/>
    <mergeCell ref="E37:H37"/>
    <mergeCell ref="K37:L37"/>
    <mergeCell ref="B26:K26"/>
    <mergeCell ref="L26:O26"/>
    <mergeCell ref="F28:H28"/>
    <mergeCell ref="I28:K28"/>
    <mergeCell ref="L28:O28"/>
    <mergeCell ref="F25:H25"/>
    <mergeCell ref="I25:K25"/>
    <mergeCell ref="L25:O25"/>
    <mergeCell ref="B18:K18"/>
    <mergeCell ref="L18:O18"/>
    <mergeCell ref="B20:I20"/>
    <mergeCell ref="J20:O20"/>
    <mergeCell ref="B21:I21"/>
    <mergeCell ref="J21:O21"/>
    <mergeCell ref="B22:I22"/>
    <mergeCell ref="J22:O22"/>
    <mergeCell ref="F24:H24"/>
    <mergeCell ref="I24:K24"/>
    <mergeCell ref="L24:O24"/>
    <mergeCell ref="D17:E17"/>
    <mergeCell ref="G17:H17"/>
    <mergeCell ref="J17:O17"/>
    <mergeCell ref="F13:G13"/>
    <mergeCell ref="I13:M13"/>
    <mergeCell ref="N13:O13"/>
    <mergeCell ref="F14:G14"/>
    <mergeCell ref="I14:M14"/>
    <mergeCell ref="N14:O14"/>
    <mergeCell ref="B15:K15"/>
    <mergeCell ref="L15:O15"/>
    <mergeCell ref="B11:K11"/>
    <mergeCell ref="L11:O11"/>
    <mergeCell ref="D12:E12"/>
    <mergeCell ref="F12:G12"/>
    <mergeCell ref="I12:J12"/>
    <mergeCell ref="K12:M12"/>
    <mergeCell ref="N12:O12"/>
    <mergeCell ref="B9:O9"/>
    <mergeCell ref="D10:E10"/>
    <mergeCell ref="F10:G10"/>
    <mergeCell ref="I10:J10"/>
    <mergeCell ref="K10:M10"/>
    <mergeCell ref="N10:O10"/>
    <mergeCell ref="B8:O8"/>
    <mergeCell ref="B2:O2"/>
    <mergeCell ref="B3:O3"/>
    <mergeCell ref="B4:O4"/>
    <mergeCell ref="B5:O5"/>
    <mergeCell ref="B6:O7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B02A1-22AF-4074-8619-0AF2A637639E}">
  <sheetPr codeName="Planilha127">
    <tabColor rgb="FF92D050"/>
    <pageSetUpPr fitToPage="1"/>
  </sheetPr>
  <dimension ref="B1:Z68"/>
  <sheetViews>
    <sheetView workbookViewId="0"/>
  </sheetViews>
  <sheetFormatPr defaultColWidth="9.140625" defaultRowHeight="12.75"/>
  <cols>
    <col min="1" max="1" width="9.140625" style="23" customWidth="1"/>
    <col min="2" max="2" width="44.28515625" style="23" customWidth="1"/>
    <col min="3" max="3" width="7.28515625" style="23" customWidth="1"/>
    <col min="4" max="4" width="9.140625" style="23" bestFit="1" customWidth="1"/>
    <col min="5" max="5" width="9.85546875" style="23" bestFit="1" customWidth="1"/>
    <col min="6" max="6" width="8" style="23" customWidth="1"/>
    <col min="7" max="7" width="3" style="23" customWidth="1"/>
    <col min="8" max="8" width="10.140625" style="23" bestFit="1" customWidth="1"/>
    <col min="9" max="9" width="5.140625" style="23" customWidth="1"/>
    <col min="10" max="10" width="4.855468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8.7109375" style="23" customWidth="1"/>
    <col min="15" max="15" width="9.5703125" style="23" bestFit="1" customWidth="1"/>
    <col min="16" max="23" width="0" style="23" hidden="1" customWidth="1"/>
    <col min="24" max="25" width="9.140625" style="23"/>
    <col min="26" max="26" width="14.5703125" style="23" bestFit="1" customWidth="1"/>
    <col min="27" max="16384" width="9.140625" style="23"/>
  </cols>
  <sheetData>
    <row r="1" spans="2:26" ht="13.5" thickBot="1"/>
    <row r="2" spans="2:26" ht="13.5">
      <c r="B2" s="1572" t="s">
        <v>157</v>
      </c>
      <c r="C2" s="1573"/>
      <c r="D2" s="1573"/>
      <c r="E2" s="1573"/>
      <c r="F2" s="1573"/>
      <c r="G2" s="1573"/>
      <c r="H2" s="1573"/>
      <c r="I2" s="1573"/>
      <c r="J2" s="1573"/>
      <c r="K2" s="1573"/>
      <c r="L2" s="1573"/>
      <c r="M2" s="1573"/>
      <c r="N2" s="1573"/>
      <c r="O2" s="1574"/>
    </row>
    <row r="3" spans="2:26" ht="13.5">
      <c r="B3" s="1413"/>
      <c r="C3" s="1414"/>
      <c r="D3" s="1414"/>
      <c r="E3" s="1414"/>
      <c r="F3" s="1414"/>
      <c r="G3" s="1414"/>
      <c r="H3" s="1414"/>
      <c r="I3" s="1414"/>
      <c r="J3" s="1414"/>
      <c r="K3" s="1414"/>
      <c r="L3" s="1414"/>
      <c r="M3" s="1414"/>
      <c r="N3" s="1414"/>
      <c r="O3" s="1415"/>
    </row>
    <row r="4" spans="2:26" ht="13.5">
      <c r="B4" s="1413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5"/>
    </row>
    <row r="5" spans="2:26" ht="13.5">
      <c r="B5" s="1416" t="s">
        <v>1587</v>
      </c>
      <c r="C5" s="1417"/>
      <c r="D5" s="1417"/>
      <c r="E5" s="1417"/>
      <c r="F5" s="1417"/>
      <c r="G5" s="1417"/>
      <c r="H5" s="1417"/>
      <c r="I5" s="1417"/>
      <c r="J5" s="1417"/>
      <c r="K5" s="1417"/>
      <c r="L5" s="1417"/>
      <c r="M5" s="1417"/>
      <c r="N5" s="1417"/>
      <c r="O5" s="1418"/>
    </row>
    <row r="6" spans="2:26" ht="12.75" customHeight="1">
      <c r="B6" s="1404" t="s">
        <v>1631</v>
      </c>
      <c r="C6" s="1405"/>
      <c r="D6" s="1405"/>
      <c r="E6" s="1405"/>
      <c r="F6" s="1405"/>
      <c r="G6" s="1405"/>
      <c r="H6" s="1405"/>
      <c r="I6" s="1405"/>
      <c r="J6" s="1405"/>
      <c r="K6" s="1405"/>
      <c r="L6" s="1405"/>
      <c r="M6" s="1405"/>
      <c r="N6" s="1405"/>
      <c r="O6" s="1406"/>
    </row>
    <row r="7" spans="2:26">
      <c r="B7" s="1404"/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5"/>
      <c r="N7" s="1405"/>
      <c r="O7" s="1406"/>
    </row>
    <row r="8" spans="2:26">
      <c r="B8" s="1396"/>
      <c r="C8" s="1397"/>
      <c r="D8" s="1397"/>
      <c r="E8" s="1397"/>
      <c r="F8" s="1397"/>
      <c r="G8" s="1397"/>
      <c r="H8" s="1397"/>
      <c r="I8" s="1397"/>
      <c r="J8" s="1397"/>
      <c r="K8" s="1397"/>
      <c r="L8" s="1397"/>
      <c r="M8" s="1397"/>
      <c r="N8" s="1397"/>
      <c r="O8" s="1398"/>
      <c r="Y8" s="227"/>
    </row>
    <row r="9" spans="2:26" ht="15" customHeight="1">
      <c r="B9" s="1399" t="s">
        <v>1439</v>
      </c>
      <c r="C9" s="1400"/>
      <c r="D9" s="1400"/>
      <c r="E9" s="1400"/>
      <c r="F9" s="1400"/>
      <c r="G9" s="1400"/>
      <c r="H9" s="1400"/>
      <c r="I9" s="1400"/>
      <c r="J9" s="1400"/>
      <c r="K9" s="1400"/>
      <c r="L9" s="1400"/>
      <c r="M9" s="1400"/>
      <c r="N9" s="1400"/>
      <c r="O9" s="1401"/>
      <c r="Z9" s="862"/>
    </row>
    <row r="10" spans="2:26" ht="24">
      <c r="B10" s="228" t="s">
        <v>160</v>
      </c>
      <c r="C10" s="229" t="s">
        <v>161</v>
      </c>
      <c r="D10" s="1381" t="s">
        <v>162</v>
      </c>
      <c r="E10" s="1377"/>
      <c r="F10" s="1402" t="s">
        <v>303</v>
      </c>
      <c r="G10" s="1403"/>
      <c r="H10" s="332" t="s">
        <v>164</v>
      </c>
      <c r="I10" s="1381" t="s">
        <v>165</v>
      </c>
      <c r="J10" s="1382"/>
      <c r="K10" s="1381" t="s">
        <v>166</v>
      </c>
      <c r="L10" s="1377"/>
      <c r="M10" s="1382"/>
      <c r="N10" s="1381" t="s">
        <v>167</v>
      </c>
      <c r="O10" s="1378"/>
      <c r="R10" s="23" t="s">
        <v>304</v>
      </c>
      <c r="Z10" s="862"/>
    </row>
    <row r="11" spans="2:26" ht="15" customHeight="1">
      <c r="B11" s="1295" t="s">
        <v>168</v>
      </c>
      <c r="C11" s="1094"/>
      <c r="D11" s="1094"/>
      <c r="E11" s="1094"/>
      <c r="F11" s="1094"/>
      <c r="G11" s="1094"/>
      <c r="H11" s="1094"/>
      <c r="I11" s="1094"/>
      <c r="J11" s="1094"/>
      <c r="K11" s="1095"/>
      <c r="L11" s="1096">
        <v>0</v>
      </c>
      <c r="M11" s="1097"/>
      <c r="N11" s="1097"/>
      <c r="O11" s="1277"/>
      <c r="Z11" s="863"/>
    </row>
    <row r="12" spans="2:26" s="227" customFormat="1">
      <c r="B12" s="230"/>
      <c r="C12" s="231"/>
      <c r="D12" s="1390"/>
      <c r="E12" s="1391"/>
      <c r="F12" s="1392"/>
      <c r="G12" s="1393"/>
      <c r="H12" s="333"/>
      <c r="I12" s="1390"/>
      <c r="J12" s="1394"/>
      <c r="K12" s="1390"/>
      <c r="L12" s="1391"/>
      <c r="M12" s="1394"/>
      <c r="N12" s="1390"/>
      <c r="O12" s="1395"/>
    </row>
    <row r="13" spans="2:26" ht="24">
      <c r="B13" s="232" t="s">
        <v>169</v>
      </c>
      <c r="C13" s="233" t="s">
        <v>161</v>
      </c>
      <c r="D13" s="560" t="s">
        <v>1142</v>
      </c>
      <c r="E13" s="561" t="s">
        <v>186</v>
      </c>
      <c r="F13" s="1381" t="s">
        <v>171</v>
      </c>
      <c r="G13" s="1382"/>
      <c r="H13" s="534" t="s">
        <v>1145</v>
      </c>
      <c r="I13" s="1107" t="s">
        <v>173</v>
      </c>
      <c r="J13" s="1109"/>
      <c r="K13" s="1109"/>
      <c r="L13" s="1109"/>
      <c r="M13" s="1108"/>
      <c r="N13" s="1107" t="s">
        <v>167</v>
      </c>
      <c r="O13" s="1300"/>
    </row>
    <row r="14" spans="2:26">
      <c r="B14" s="291"/>
      <c r="C14" s="567"/>
      <c r="D14" s="562"/>
      <c r="E14" s="563"/>
      <c r="F14" s="1565"/>
      <c r="G14" s="1566"/>
      <c r="H14" s="564"/>
      <c r="I14" s="1567"/>
      <c r="J14" s="1568"/>
      <c r="K14" s="1568"/>
      <c r="L14" s="1568"/>
      <c r="M14" s="1569"/>
      <c r="N14" s="1570">
        <f t="shared" ref="N14" si="0">TRUNC(I14*H14,2)</f>
        <v>0</v>
      </c>
      <c r="O14" s="1571"/>
    </row>
    <row r="15" spans="2:26" ht="15" customHeight="1">
      <c r="B15" s="1295" t="s">
        <v>174</v>
      </c>
      <c r="C15" s="1094"/>
      <c r="D15" s="1121"/>
      <c r="E15" s="1121"/>
      <c r="F15" s="1121"/>
      <c r="G15" s="1121"/>
      <c r="H15" s="1094"/>
      <c r="I15" s="1094"/>
      <c r="J15" s="1094"/>
      <c r="K15" s="1095"/>
      <c r="L15" s="1096">
        <f>SUM(N14:O14)</f>
        <v>0</v>
      </c>
      <c r="M15" s="1097"/>
      <c r="N15" s="1097"/>
      <c r="O15" s="1277"/>
    </row>
    <row r="16" spans="2:26" ht="15" customHeight="1">
      <c r="B16" s="235"/>
      <c r="C16" s="236"/>
      <c r="D16" s="236"/>
      <c r="E16" s="236"/>
      <c r="F16" s="236"/>
      <c r="G16" s="236"/>
      <c r="H16" s="236"/>
      <c r="I16" s="236"/>
      <c r="J16" s="236"/>
      <c r="K16" s="236"/>
      <c r="L16" s="148"/>
      <c r="M16" s="148"/>
      <c r="N16" s="148"/>
      <c r="O16" s="237"/>
    </row>
    <row r="17" spans="2:20" ht="24">
      <c r="B17" s="232" t="s">
        <v>175</v>
      </c>
      <c r="C17" s="233" t="s">
        <v>161</v>
      </c>
      <c r="D17" s="1381" t="s">
        <v>176</v>
      </c>
      <c r="E17" s="1382"/>
      <c r="F17" s="332" t="s">
        <v>177</v>
      </c>
      <c r="G17" s="1381" t="s">
        <v>178</v>
      </c>
      <c r="H17" s="1377"/>
      <c r="I17" s="332" t="s">
        <v>179</v>
      </c>
      <c r="J17" s="1381" t="s">
        <v>180</v>
      </c>
      <c r="K17" s="1377"/>
      <c r="L17" s="1377"/>
      <c r="M17" s="1377"/>
      <c r="N17" s="1377"/>
      <c r="O17" s="1378"/>
      <c r="R17" s="23">
        <v>2.17</v>
      </c>
    </row>
    <row r="18" spans="2:20" ht="15" customHeight="1">
      <c r="B18" s="1295" t="s">
        <v>181</v>
      </c>
      <c r="C18" s="1094"/>
      <c r="D18" s="1094"/>
      <c r="E18" s="1094"/>
      <c r="F18" s="1094"/>
      <c r="G18" s="1121"/>
      <c r="H18" s="1121"/>
      <c r="I18" s="1121"/>
      <c r="J18" s="1094"/>
      <c r="K18" s="1095"/>
      <c r="L18" s="1096">
        <v>0</v>
      </c>
      <c r="M18" s="1097"/>
      <c r="N18" s="1097"/>
      <c r="O18" s="1277"/>
    </row>
    <row r="19" spans="2:20" ht="15" customHeight="1">
      <c r="B19" s="235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41"/>
    </row>
    <row r="20" spans="2:20" ht="15" customHeight="1">
      <c r="B20" s="1276" t="s">
        <v>182</v>
      </c>
      <c r="C20" s="1119"/>
      <c r="D20" s="1119"/>
      <c r="E20" s="1119"/>
      <c r="F20" s="1119"/>
      <c r="G20" s="1119"/>
      <c r="H20" s="1119"/>
      <c r="I20" s="1120"/>
      <c r="J20" s="1097">
        <f>TRUNC(L15+L18+L11,2)</f>
        <v>0</v>
      </c>
      <c r="K20" s="1097"/>
      <c r="L20" s="1097"/>
      <c r="M20" s="1097"/>
      <c r="N20" s="1097"/>
      <c r="O20" s="1277"/>
    </row>
    <row r="21" spans="2:20" ht="15" customHeight="1">
      <c r="B21" s="1276" t="s">
        <v>183</v>
      </c>
      <c r="C21" s="1119"/>
      <c r="D21" s="1119"/>
      <c r="E21" s="1119"/>
      <c r="F21" s="1119"/>
      <c r="G21" s="1119"/>
      <c r="H21" s="1119"/>
      <c r="I21" s="1120"/>
      <c r="J21" s="1379">
        <v>1</v>
      </c>
      <c r="K21" s="1379"/>
      <c r="L21" s="1379"/>
      <c r="M21" s="1379"/>
      <c r="N21" s="1379"/>
      <c r="O21" s="1380"/>
    </row>
    <row r="22" spans="2:20" ht="15" customHeight="1">
      <c r="B22" s="1276" t="s">
        <v>184</v>
      </c>
      <c r="C22" s="1119"/>
      <c r="D22" s="1119"/>
      <c r="E22" s="1119"/>
      <c r="F22" s="1119"/>
      <c r="G22" s="1119"/>
      <c r="H22" s="1119"/>
      <c r="I22" s="1120"/>
      <c r="J22" s="1097">
        <f>TRUNC(J20/J21,2)</f>
        <v>0</v>
      </c>
      <c r="K22" s="1097"/>
      <c r="L22" s="1097"/>
      <c r="M22" s="1097"/>
      <c r="N22" s="1097"/>
      <c r="O22" s="1277"/>
    </row>
    <row r="23" spans="2:20" ht="15" customHeight="1">
      <c r="B23" s="242"/>
      <c r="C23" s="155"/>
      <c r="D23" s="155"/>
      <c r="E23" s="155"/>
      <c r="F23" s="155"/>
      <c r="G23" s="155"/>
      <c r="H23" s="155"/>
      <c r="I23" s="155"/>
      <c r="J23" s="156"/>
      <c r="K23" s="156"/>
      <c r="L23" s="157"/>
      <c r="M23" s="157"/>
      <c r="N23" s="157"/>
      <c r="O23" s="243"/>
      <c r="Q23" s="23">
        <v>24</v>
      </c>
      <c r="R23" s="23">
        <v>100</v>
      </c>
    </row>
    <row r="24" spans="2:20" ht="24">
      <c r="B24" s="244" t="s">
        <v>185</v>
      </c>
      <c r="C24" s="245" t="s">
        <v>161</v>
      </c>
      <c r="D24" s="560" t="s">
        <v>1142</v>
      </c>
      <c r="E24" s="561" t="s">
        <v>186</v>
      </c>
      <c r="F24" s="1372" t="s">
        <v>70</v>
      </c>
      <c r="G24" s="1373"/>
      <c r="H24" s="1374"/>
      <c r="I24" s="1362" t="s">
        <v>173</v>
      </c>
      <c r="J24" s="1363"/>
      <c r="K24" s="1375"/>
      <c r="L24" s="1376" t="s">
        <v>187</v>
      </c>
      <c r="M24" s="1377"/>
      <c r="N24" s="1377"/>
      <c r="O24" s="1378"/>
      <c r="R24" s="23">
        <v>5</v>
      </c>
      <c r="T24" s="23">
        <f>(33.67*5)/100</f>
        <v>1.6835</v>
      </c>
    </row>
    <row r="25" spans="2:20">
      <c r="B25" s="530"/>
      <c r="C25" s="292"/>
      <c r="D25" s="559"/>
      <c r="E25" s="295"/>
      <c r="F25" s="1556"/>
      <c r="G25" s="1557"/>
      <c r="H25" s="1558"/>
      <c r="I25" s="1559"/>
      <c r="J25" s="1560"/>
      <c r="K25" s="1561"/>
      <c r="L25" s="1562">
        <f t="shared" ref="L25" si="1">TRUNC(F25*I25,2)</f>
        <v>0</v>
      </c>
      <c r="M25" s="1563"/>
      <c r="N25" s="1563"/>
      <c r="O25" s="1564"/>
    </row>
    <row r="26" spans="2:20" ht="15" customHeight="1">
      <c r="B26" s="1351" t="s">
        <v>188</v>
      </c>
      <c r="C26" s="1352"/>
      <c r="D26" s="1352"/>
      <c r="E26" s="1352"/>
      <c r="F26" s="1352"/>
      <c r="G26" s="1352"/>
      <c r="H26" s="1352"/>
      <c r="I26" s="1352"/>
      <c r="J26" s="1352"/>
      <c r="K26" s="1352"/>
      <c r="L26" s="1359">
        <f>SUM(L25:O25)</f>
        <v>0</v>
      </c>
      <c r="M26" s="1353"/>
      <c r="N26" s="1353"/>
      <c r="O26" s="1354"/>
    </row>
    <row r="27" spans="2:20" ht="15" customHeight="1">
      <c r="B27" s="246"/>
      <c r="C27" s="247"/>
      <c r="D27" s="247"/>
      <c r="E27" s="247"/>
      <c r="F27" s="247"/>
      <c r="G27" s="247"/>
      <c r="H27" s="247"/>
      <c r="I27" s="247"/>
      <c r="J27" s="247"/>
      <c r="K27" s="247"/>
      <c r="L27" s="148"/>
      <c r="M27" s="148"/>
      <c r="N27" s="148"/>
      <c r="O27" s="248"/>
    </row>
    <row r="28" spans="2:20" ht="24">
      <c r="B28" s="244" t="s">
        <v>189</v>
      </c>
      <c r="C28" s="245" t="s">
        <v>161</v>
      </c>
      <c r="D28" s="560" t="s">
        <v>1142</v>
      </c>
      <c r="E28" s="635" t="s">
        <v>186</v>
      </c>
      <c r="F28" s="1361" t="s">
        <v>70</v>
      </c>
      <c r="G28" s="1361"/>
      <c r="H28" s="1361"/>
      <c r="I28" s="1360" t="s">
        <v>173</v>
      </c>
      <c r="J28" s="1360"/>
      <c r="K28" s="1360"/>
      <c r="L28" s="1375" t="s">
        <v>187</v>
      </c>
      <c r="M28" s="1360"/>
      <c r="N28" s="1360"/>
      <c r="O28" s="1548"/>
    </row>
    <row r="29" spans="2:20" ht="36">
      <c r="B29" s="531" t="s">
        <v>1530</v>
      </c>
      <c r="C29" s="295">
        <v>41578</v>
      </c>
      <c r="D29" s="559" t="s">
        <v>1141</v>
      </c>
      <c r="E29" s="559" t="s">
        <v>1104</v>
      </c>
      <c r="F29" s="1543">
        <v>1050</v>
      </c>
      <c r="G29" s="1544"/>
      <c r="H29" s="1545"/>
      <c r="I29" s="1158">
        <v>3</v>
      </c>
      <c r="J29" s="1159"/>
      <c r="K29" s="1160"/>
      <c r="L29" s="1546">
        <f t="shared" ref="L29:L33" si="2">F29*I29</f>
        <v>3150</v>
      </c>
      <c r="M29" s="1546"/>
      <c r="N29" s="1546"/>
      <c r="O29" s="1547"/>
    </row>
    <row r="30" spans="2:20" ht="24">
      <c r="B30" s="531" t="s">
        <v>1632</v>
      </c>
      <c r="C30" s="295">
        <v>41678</v>
      </c>
      <c r="D30" s="559" t="s">
        <v>1141</v>
      </c>
      <c r="E30" s="559" t="s">
        <v>1104</v>
      </c>
      <c r="F30" s="1543">
        <v>1000</v>
      </c>
      <c r="G30" s="1544"/>
      <c r="H30" s="1545"/>
      <c r="I30" s="1158">
        <v>1</v>
      </c>
      <c r="J30" s="1159"/>
      <c r="K30" s="1160"/>
      <c r="L30" s="1546">
        <f t="shared" si="2"/>
        <v>1000</v>
      </c>
      <c r="M30" s="1546"/>
      <c r="N30" s="1546"/>
      <c r="O30" s="1547"/>
    </row>
    <row r="31" spans="2:20" ht="24">
      <c r="B31" s="531" t="s">
        <v>1633</v>
      </c>
      <c r="C31" s="295">
        <v>41580</v>
      </c>
      <c r="D31" s="559" t="s">
        <v>1141</v>
      </c>
      <c r="E31" s="559" t="s">
        <v>1104</v>
      </c>
      <c r="F31" s="1543">
        <v>1033.33</v>
      </c>
      <c r="G31" s="1544"/>
      <c r="H31" s="1545"/>
      <c r="I31" s="1158">
        <v>1</v>
      </c>
      <c r="J31" s="1159"/>
      <c r="K31" s="1160"/>
      <c r="L31" s="1546">
        <f t="shared" si="2"/>
        <v>1033.33</v>
      </c>
      <c r="M31" s="1546"/>
      <c r="N31" s="1546"/>
      <c r="O31" s="1547"/>
    </row>
    <row r="32" spans="2:20" ht="12.75" customHeight="1">
      <c r="B32" s="531" t="s">
        <v>1105</v>
      </c>
      <c r="C32" s="295">
        <v>41579</v>
      </c>
      <c r="D32" s="559" t="s">
        <v>1141</v>
      </c>
      <c r="E32" s="559" t="s">
        <v>1104</v>
      </c>
      <c r="F32" s="1543">
        <v>710</v>
      </c>
      <c r="G32" s="1544"/>
      <c r="H32" s="1545"/>
      <c r="I32" s="1158">
        <v>1</v>
      </c>
      <c r="J32" s="1159"/>
      <c r="K32" s="1160"/>
      <c r="L32" s="1546">
        <f t="shared" si="2"/>
        <v>710</v>
      </c>
      <c r="M32" s="1546"/>
      <c r="N32" s="1546"/>
      <c r="O32" s="1547"/>
    </row>
    <row r="33" spans="2:17">
      <c r="B33" s="531" t="s">
        <v>1606</v>
      </c>
      <c r="C33" s="295">
        <v>41495</v>
      </c>
      <c r="D33" s="559" t="s">
        <v>1141</v>
      </c>
      <c r="E33" s="559" t="s">
        <v>7</v>
      </c>
      <c r="F33" s="1543">
        <v>934.43</v>
      </c>
      <c r="G33" s="1544"/>
      <c r="H33" s="1545"/>
      <c r="I33" s="1158">
        <f>6/10</f>
        <v>0.6</v>
      </c>
      <c r="J33" s="1159"/>
      <c r="K33" s="1160"/>
      <c r="L33" s="1546">
        <f t="shared" si="2"/>
        <v>560.66</v>
      </c>
      <c r="M33" s="1546"/>
      <c r="N33" s="1546"/>
      <c r="O33" s="1547"/>
    </row>
    <row r="34" spans="2:17" ht="15" customHeight="1">
      <c r="B34" s="1351" t="s">
        <v>190</v>
      </c>
      <c r="C34" s="1352"/>
      <c r="D34" s="1352"/>
      <c r="E34" s="1352"/>
      <c r="F34" s="1352"/>
      <c r="G34" s="1352"/>
      <c r="H34" s="1352"/>
      <c r="I34" s="1352"/>
      <c r="J34" s="1352"/>
      <c r="K34" s="1352"/>
      <c r="L34" s="1359">
        <f>SUM(L29:O33)</f>
        <v>6453.99</v>
      </c>
      <c r="M34" s="1353"/>
      <c r="N34" s="1353"/>
      <c r="O34" s="1354"/>
    </row>
    <row r="35" spans="2:17" ht="15" customHeight="1">
      <c r="B35" s="235"/>
      <c r="C35" s="236"/>
      <c r="D35" s="236"/>
      <c r="E35" s="236"/>
      <c r="F35" s="236"/>
      <c r="G35" s="236"/>
      <c r="H35" s="236"/>
      <c r="I35" s="236"/>
      <c r="J35" s="236"/>
      <c r="K35" s="236"/>
      <c r="L35" s="148"/>
      <c r="M35" s="148"/>
      <c r="N35" s="148"/>
      <c r="O35" s="249"/>
    </row>
    <row r="36" spans="2:17" ht="24">
      <c r="B36" s="250" t="s">
        <v>191</v>
      </c>
      <c r="C36" s="251" t="s">
        <v>161</v>
      </c>
      <c r="D36" s="326" t="s">
        <v>186</v>
      </c>
      <c r="E36" s="1318" t="s">
        <v>192</v>
      </c>
      <c r="F36" s="1320"/>
      <c r="G36" s="1320"/>
      <c r="H36" s="1319"/>
      <c r="I36" s="252" t="s">
        <v>193</v>
      </c>
      <c r="J36" s="253" t="s">
        <v>194</v>
      </c>
      <c r="K36" s="1318" t="s">
        <v>180</v>
      </c>
      <c r="L36" s="1319"/>
      <c r="M36" s="1318" t="s">
        <v>173</v>
      </c>
      <c r="N36" s="1319"/>
      <c r="O36" s="254" t="s">
        <v>195</v>
      </c>
      <c r="Q36" s="27">
        <f>L34+L26+L37+J22</f>
        <v>6453.99</v>
      </c>
    </row>
    <row r="37" spans="2:17" ht="15" customHeight="1">
      <c r="B37" s="1351" t="s">
        <v>196</v>
      </c>
      <c r="C37" s="1352"/>
      <c r="D37" s="1352"/>
      <c r="E37" s="1352"/>
      <c r="F37" s="1352"/>
      <c r="G37" s="1352"/>
      <c r="H37" s="1352"/>
      <c r="I37" s="1352"/>
      <c r="J37" s="1352"/>
      <c r="K37" s="1352"/>
      <c r="L37" s="1353">
        <v>0</v>
      </c>
      <c r="M37" s="1353"/>
      <c r="N37" s="1353"/>
      <c r="O37" s="1354"/>
    </row>
    <row r="38" spans="2:17" ht="15" customHeight="1">
      <c r="B38" s="235"/>
      <c r="C38" s="236"/>
      <c r="D38" s="236"/>
      <c r="E38" s="236"/>
      <c r="F38" s="236"/>
      <c r="G38" s="236"/>
      <c r="H38" s="236"/>
      <c r="I38" s="236"/>
      <c r="J38" s="236"/>
      <c r="K38" s="236"/>
      <c r="L38" s="148"/>
      <c r="M38" s="148"/>
      <c r="N38" s="148"/>
      <c r="O38" s="255"/>
    </row>
    <row r="39" spans="2:17" ht="15" customHeight="1">
      <c r="B39" s="1276" t="s">
        <v>197</v>
      </c>
      <c r="C39" s="1119"/>
      <c r="D39" s="1119"/>
      <c r="E39" s="1119"/>
      <c r="F39" s="1119"/>
      <c r="G39" s="1119"/>
      <c r="H39" s="1119"/>
      <c r="I39" s="1119"/>
      <c r="J39" s="1119"/>
      <c r="K39" s="1119"/>
      <c r="L39" s="1096">
        <f>TRUNC(J22+L26+L34+L37,2)</f>
        <v>6453.99</v>
      </c>
      <c r="M39" s="1097"/>
      <c r="N39" s="1097"/>
      <c r="O39" s="1277"/>
      <c r="P39" s="25">
        <f>L39</f>
        <v>6453.99</v>
      </c>
    </row>
    <row r="40" spans="2:17" ht="15" customHeight="1">
      <c r="B40" s="1278" t="s">
        <v>1065</v>
      </c>
      <c r="C40" s="1154"/>
      <c r="D40" s="1154"/>
      <c r="E40" s="1154"/>
      <c r="F40" s="1154"/>
      <c r="G40" s="1154"/>
      <c r="H40" s="1154"/>
      <c r="I40" s="1154"/>
      <c r="J40" s="1154"/>
      <c r="K40" s="1154"/>
      <c r="L40" s="1096">
        <v>0</v>
      </c>
      <c r="M40" s="1097"/>
      <c r="N40" s="1097"/>
      <c r="O40" s="1277"/>
    </row>
    <row r="41" spans="2:17" ht="15" customHeight="1" thickBot="1">
      <c r="B41" s="1279" t="s">
        <v>198</v>
      </c>
      <c r="C41" s="1280"/>
      <c r="D41" s="1280"/>
      <c r="E41" s="1280"/>
      <c r="F41" s="1280"/>
      <c r="G41" s="1280"/>
      <c r="H41" s="1280"/>
      <c r="I41" s="1280"/>
      <c r="J41" s="1280"/>
      <c r="K41" s="1280"/>
      <c r="L41" s="1281">
        <f>TRUNC(L39+L40,2)</f>
        <v>6453.99</v>
      </c>
      <c r="M41" s="1282"/>
      <c r="N41" s="1282"/>
      <c r="O41" s="1283"/>
    </row>
    <row r="47" spans="2:17">
      <c r="B47" s="28"/>
      <c r="C47" s="28"/>
      <c r="F47" s="30"/>
    </row>
    <row r="54" spans="2:6">
      <c r="B54" s="28"/>
      <c r="C54" s="28"/>
      <c r="F54" s="30"/>
    </row>
    <row r="61" spans="2:6">
      <c r="B61" s="28"/>
      <c r="F61" s="30"/>
    </row>
    <row r="68" spans="6:6">
      <c r="F68" s="30"/>
    </row>
  </sheetData>
  <mergeCells count="77">
    <mergeCell ref="B39:K39"/>
    <mergeCell ref="L39:O39"/>
    <mergeCell ref="B40:K40"/>
    <mergeCell ref="L40:O40"/>
    <mergeCell ref="B41:K41"/>
    <mergeCell ref="L41:O41"/>
    <mergeCell ref="B37:K37"/>
    <mergeCell ref="L37:O37"/>
    <mergeCell ref="F32:H32"/>
    <mergeCell ref="I32:K32"/>
    <mergeCell ref="L32:O32"/>
    <mergeCell ref="F33:H33"/>
    <mergeCell ref="I33:K33"/>
    <mergeCell ref="L33:O33"/>
    <mergeCell ref="B34:K34"/>
    <mergeCell ref="L34:O34"/>
    <mergeCell ref="E36:H36"/>
    <mergeCell ref="K36:L36"/>
    <mergeCell ref="M36:N36"/>
    <mergeCell ref="F30:H30"/>
    <mergeCell ref="I30:K30"/>
    <mergeCell ref="L30:O30"/>
    <mergeCell ref="F31:H31"/>
    <mergeCell ref="I31:K31"/>
    <mergeCell ref="L31:O31"/>
    <mergeCell ref="F29:H29"/>
    <mergeCell ref="I29:K29"/>
    <mergeCell ref="L29:O29"/>
    <mergeCell ref="F24:H24"/>
    <mergeCell ref="I24:K24"/>
    <mergeCell ref="L24:O24"/>
    <mergeCell ref="F25:H25"/>
    <mergeCell ref="I25:K25"/>
    <mergeCell ref="L25:O25"/>
    <mergeCell ref="B26:K26"/>
    <mergeCell ref="L26:O26"/>
    <mergeCell ref="F28:H28"/>
    <mergeCell ref="I28:K28"/>
    <mergeCell ref="L28:O28"/>
    <mergeCell ref="B20:I20"/>
    <mergeCell ref="J20:O20"/>
    <mergeCell ref="B21:I21"/>
    <mergeCell ref="J21:O21"/>
    <mergeCell ref="B22:I22"/>
    <mergeCell ref="J22:O22"/>
    <mergeCell ref="B18:K18"/>
    <mergeCell ref="L18:O18"/>
    <mergeCell ref="F13:G13"/>
    <mergeCell ref="I13:M13"/>
    <mergeCell ref="N13:O13"/>
    <mergeCell ref="F14:G14"/>
    <mergeCell ref="I14:M14"/>
    <mergeCell ref="N14:O14"/>
    <mergeCell ref="B15:K15"/>
    <mergeCell ref="L15:O15"/>
    <mergeCell ref="D17:E17"/>
    <mergeCell ref="G17:H17"/>
    <mergeCell ref="J17:O17"/>
    <mergeCell ref="B11:K11"/>
    <mergeCell ref="L11:O11"/>
    <mergeCell ref="D12:E12"/>
    <mergeCell ref="F12:G12"/>
    <mergeCell ref="I12:J12"/>
    <mergeCell ref="K12:M12"/>
    <mergeCell ref="N12:O12"/>
    <mergeCell ref="B9:O9"/>
    <mergeCell ref="D10:E10"/>
    <mergeCell ref="F10:G10"/>
    <mergeCell ref="I10:J10"/>
    <mergeCell ref="K10:M10"/>
    <mergeCell ref="N10:O10"/>
    <mergeCell ref="B8:O8"/>
    <mergeCell ref="B2:O2"/>
    <mergeCell ref="B3:O3"/>
    <mergeCell ref="B4:O4"/>
    <mergeCell ref="B5:O5"/>
    <mergeCell ref="B6:O7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356FB-C59A-4BDE-9C48-7A866B9B5D98}">
  <sheetPr codeName="Planilha19">
    <tabColor rgb="FF92D050"/>
    <pageSetUpPr fitToPage="1"/>
  </sheetPr>
  <dimension ref="A1:AA68"/>
  <sheetViews>
    <sheetView topLeftCell="A49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3.85546875" style="26" bestFit="1" customWidth="1"/>
    <col min="4" max="6" width="13.140625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0.5703125" style="23" customWidth="1"/>
    <col min="14" max="14" width="6" style="23" customWidth="1"/>
    <col min="15" max="15" width="9.5703125" style="23" bestFit="1" customWidth="1"/>
    <col min="16" max="20" width="9.140625" style="23"/>
    <col min="21" max="21" width="7.28515625" style="23" bestFit="1" customWidth="1"/>
    <col min="22" max="16384" width="9.140625" style="23"/>
  </cols>
  <sheetData>
    <row r="1" spans="1:17" ht="23.25" thickBot="1">
      <c r="A1" s="544"/>
      <c r="B1" s="545"/>
      <c r="C1" s="545"/>
      <c r="D1" s="545"/>
      <c r="E1" s="545"/>
      <c r="F1" s="545"/>
      <c r="G1" s="545"/>
      <c r="H1" s="545"/>
      <c r="I1" s="546"/>
      <c r="J1" s="34"/>
      <c r="K1" s="34"/>
      <c r="L1" s="34"/>
      <c r="M1" s="34"/>
      <c r="N1" s="32"/>
      <c r="O1" s="32"/>
      <c r="P1" s="32"/>
      <c r="Q1" s="32"/>
    </row>
    <row r="2" spans="1:17" ht="19.5" customHeight="1">
      <c r="A2" s="547"/>
      <c r="B2" s="548"/>
      <c r="C2" s="548"/>
      <c r="D2" s="548"/>
      <c r="E2" s="548"/>
      <c r="F2" s="542"/>
      <c r="G2" s="541"/>
      <c r="H2" s="548"/>
      <c r="I2" s="549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/>
      <c r="B3" s="48"/>
      <c r="C3" s="48" t="s">
        <v>1057</v>
      </c>
      <c r="D3" s="49" t="s">
        <v>1457</v>
      </c>
      <c r="E3" s="48"/>
      <c r="G3" s="50"/>
      <c r="H3" s="51" t="s">
        <v>1056</v>
      </c>
      <c r="I3" s="52" t="s">
        <v>146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53" t="s">
        <v>1055</v>
      </c>
      <c r="B4" s="1028" t="s">
        <v>1229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101" t="s">
        <v>147</v>
      </c>
      <c r="B7" s="83" t="s">
        <v>1456</v>
      </c>
      <c r="C7" s="88">
        <v>0.40161000000000002</v>
      </c>
      <c r="D7" s="87">
        <v>1</v>
      </c>
      <c r="E7" s="87">
        <v>0</v>
      </c>
      <c r="F7" s="134">
        <v>391.06139999999999</v>
      </c>
      <c r="G7" s="136">
        <v>191.0806</v>
      </c>
      <c r="H7" s="131"/>
      <c r="I7" s="170">
        <f>C7*(D7*F7)</f>
        <v>157.05420000000001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7">
        <f>SUM(I7:I7)</f>
        <v>157.05420000000001</v>
      </c>
      <c r="J8" s="32"/>
      <c r="K8" s="32"/>
      <c r="L8" s="32"/>
      <c r="M8" s="32"/>
      <c r="N8" s="32"/>
      <c r="O8" s="32"/>
      <c r="P8" s="32"/>
      <c r="Q8" s="32"/>
    </row>
    <row r="9" spans="1:17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  <c r="P9" s="32"/>
      <c r="Q9" s="32"/>
    </row>
    <row r="10" spans="1:17" ht="12.75" customHeight="1">
      <c r="A10" s="92" t="s">
        <v>127</v>
      </c>
      <c r="B10" s="93" t="s">
        <v>128</v>
      </c>
      <c r="C10" s="94">
        <v>1.20482</v>
      </c>
      <c r="D10" s="95" t="s">
        <v>92</v>
      </c>
      <c r="E10" s="1041">
        <v>18.146100000000001</v>
      </c>
      <c r="F10" s="1041"/>
      <c r="G10" s="96"/>
      <c r="H10" s="96"/>
      <c r="I10" s="97">
        <f>E10*C10</f>
        <v>21.8628</v>
      </c>
      <c r="J10" s="32"/>
      <c r="K10" s="32"/>
      <c r="L10" s="32"/>
      <c r="M10" s="32"/>
      <c r="N10" s="32"/>
      <c r="O10" s="32"/>
      <c r="P10" s="32"/>
      <c r="Q10" s="32"/>
    </row>
    <row r="11" spans="1:17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I10</f>
        <v>21.8628</v>
      </c>
      <c r="I11" s="1045"/>
      <c r="J11" s="32"/>
      <c r="K11" s="32"/>
      <c r="L11" s="32"/>
      <c r="M11" s="32"/>
      <c r="N11" s="32"/>
      <c r="O11" s="32"/>
      <c r="P11" s="32"/>
      <c r="Q11" s="32"/>
    </row>
    <row r="12" spans="1:17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139">
        <f>H11+I8</f>
        <v>178.917</v>
      </c>
      <c r="J12" s="32"/>
      <c r="K12" s="32"/>
      <c r="L12" s="32"/>
      <c r="M12" s="32"/>
      <c r="N12" s="32"/>
      <c r="O12" s="32"/>
      <c r="P12" s="32"/>
      <c r="Q12" s="32"/>
    </row>
    <row r="13" spans="1:17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67">
        <v>138.50970000000001</v>
      </c>
      <c r="J13" s="32"/>
      <c r="K13" s="32"/>
      <c r="L13" s="32"/>
      <c r="M13" s="32"/>
      <c r="N13" s="32"/>
      <c r="O13" s="32"/>
      <c r="P13" s="32"/>
      <c r="Q13" s="32"/>
    </row>
    <row r="14" spans="1:17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67"/>
      <c r="J14" s="32"/>
      <c r="K14" s="32"/>
      <c r="L14" s="32"/>
      <c r="M14" s="32"/>
      <c r="N14" s="32"/>
      <c r="O14" s="32"/>
      <c r="P14" s="32"/>
      <c r="Q14" s="32"/>
    </row>
    <row r="15" spans="1:17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68" t="s">
        <v>94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 thickBot="1">
      <c r="A16" s="57" t="s">
        <v>99</v>
      </c>
      <c r="B16" s="130"/>
      <c r="C16" s="129" t="s">
        <v>79</v>
      </c>
      <c r="D16" s="129" t="s">
        <v>90</v>
      </c>
      <c r="E16" s="1039" t="s">
        <v>100</v>
      </c>
      <c r="F16" s="1039"/>
      <c r="G16" s="1039" t="s">
        <v>70</v>
      </c>
      <c r="H16" s="1039"/>
      <c r="I16" s="1040"/>
      <c r="J16" s="32"/>
      <c r="K16" s="32"/>
      <c r="L16" s="32"/>
      <c r="M16" s="32"/>
      <c r="N16" s="32"/>
      <c r="O16" s="32"/>
      <c r="P16" s="32"/>
      <c r="Q16" s="32"/>
    </row>
    <row r="17" spans="1:2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543">
        <v>0</v>
      </c>
      <c r="J17" s="32"/>
      <c r="K17" s="32"/>
      <c r="L17" s="32"/>
      <c r="M17" s="32"/>
      <c r="N17" s="32"/>
      <c r="O17" s="32"/>
      <c r="P17" s="32"/>
      <c r="Q17" s="32"/>
    </row>
    <row r="18" spans="1:2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27" ht="15" customHeight="1">
      <c r="A19" s="102">
        <v>2003867</v>
      </c>
      <c r="B19" s="103" t="s">
        <v>148</v>
      </c>
      <c r="C19" s="109">
        <v>1.84283</v>
      </c>
      <c r="D19" s="108" t="s">
        <v>8</v>
      </c>
      <c r="E19" s="128"/>
      <c r="F19" s="104">
        <v>18.61</v>
      </c>
      <c r="G19" s="128"/>
      <c r="H19" s="128"/>
      <c r="I19" s="106">
        <f>F19*C19</f>
        <v>34.295099999999998</v>
      </c>
      <c r="J19" s="32"/>
      <c r="K19" s="32"/>
      <c r="L19" s="32"/>
      <c r="M19" s="32"/>
      <c r="N19" s="32"/>
      <c r="O19" s="32"/>
      <c r="P19" s="32"/>
      <c r="Q19" s="32"/>
    </row>
    <row r="20" spans="1:27" ht="15" customHeight="1">
      <c r="A20" s="101">
        <v>1109669</v>
      </c>
      <c r="B20" s="65" t="s">
        <v>149</v>
      </c>
      <c r="C20" s="88">
        <v>0.15562000000000001</v>
      </c>
      <c r="D20" s="90" t="s">
        <v>10</v>
      </c>
      <c r="E20" s="123"/>
      <c r="F20" s="111">
        <v>450.56</v>
      </c>
      <c r="G20" s="123"/>
      <c r="H20" s="123"/>
      <c r="I20" s="137">
        <f>C20*F20</f>
        <v>70.116100000000003</v>
      </c>
      <c r="J20" s="32"/>
      <c r="K20" s="32"/>
      <c r="L20" s="32"/>
      <c r="M20" s="32"/>
      <c r="N20" s="32"/>
      <c r="O20" s="32"/>
      <c r="P20" s="32"/>
      <c r="Q20" s="32"/>
    </row>
    <row r="21" spans="1:27" ht="29.25">
      <c r="A21" s="101">
        <v>1106057</v>
      </c>
      <c r="B21" s="83" t="s">
        <v>150</v>
      </c>
      <c r="C21" s="88">
        <v>0.45</v>
      </c>
      <c r="D21" s="90" t="s">
        <v>10</v>
      </c>
      <c r="E21" s="123"/>
      <c r="F21" s="111">
        <v>372.33</v>
      </c>
      <c r="G21" s="123"/>
      <c r="H21" s="123"/>
      <c r="I21" s="137">
        <f t="shared" ref="I21:I22" si="0">C21*F21</f>
        <v>167.54849999999999</v>
      </c>
      <c r="J21" s="32"/>
      <c r="K21" s="32"/>
      <c r="L21" s="32"/>
      <c r="M21" s="32"/>
      <c r="N21" s="32"/>
      <c r="O21" s="32"/>
      <c r="P21" s="32"/>
      <c r="Q21" s="32"/>
    </row>
    <row r="22" spans="1:27" ht="29.25">
      <c r="A22" s="101" t="s">
        <v>1231</v>
      </c>
      <c r="B22" s="83" t="s">
        <v>1230</v>
      </c>
      <c r="C22" s="88">
        <v>1</v>
      </c>
      <c r="D22" s="90" t="s">
        <v>146</v>
      </c>
      <c r="E22" s="123"/>
      <c r="F22" s="111">
        <f>I67</f>
        <v>5406.71</v>
      </c>
      <c r="G22" s="123"/>
      <c r="H22" s="123"/>
      <c r="I22" s="137">
        <f t="shared" si="0"/>
        <v>5406.71</v>
      </c>
      <c r="J22" s="32"/>
      <c r="K22" s="32"/>
      <c r="L22" s="32"/>
      <c r="M22" s="32"/>
      <c r="N22" s="32"/>
      <c r="O22" s="32"/>
      <c r="P22" s="32"/>
      <c r="Q22" s="32"/>
    </row>
    <row r="23" spans="1:2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SUM(I19:I22)</f>
        <v>5678.6697000000004</v>
      </c>
      <c r="J23" s="32"/>
      <c r="K23" s="32"/>
      <c r="L23" s="32"/>
      <c r="M23" s="32"/>
      <c r="N23" s="32"/>
      <c r="O23" s="32"/>
      <c r="P23" s="32"/>
      <c r="Q23" s="32"/>
    </row>
    <row r="24" spans="1:2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I23+I13+I17</f>
        <v>5817.1794</v>
      </c>
      <c r="J24" s="32"/>
      <c r="K24" s="32"/>
      <c r="L24" s="32"/>
      <c r="M24" s="32"/>
      <c r="N24" s="32"/>
      <c r="O24" s="32"/>
      <c r="P24" s="32"/>
      <c r="Q24" s="32"/>
    </row>
    <row r="25" spans="1:2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  <c r="P25" s="32"/>
      <c r="Q25" s="32"/>
    </row>
    <row r="26" spans="1:2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/>
      <c r="J26" s="32"/>
      <c r="K26" s="32"/>
      <c r="L26" s="32"/>
      <c r="M26" s="32"/>
      <c r="N26" s="32"/>
      <c r="O26" s="32"/>
      <c r="P26" s="32"/>
      <c r="Q26" s="32"/>
    </row>
    <row r="27" spans="1:2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  <c r="P27" s="32"/>
      <c r="Q27" s="32"/>
    </row>
    <row r="28" spans="1:2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  <c r="P28" s="32"/>
      <c r="Q28" s="32"/>
    </row>
    <row r="29" spans="1:27" ht="45">
      <c r="A29" s="298" t="s">
        <v>1231</v>
      </c>
      <c r="B29" s="313" t="s">
        <v>1433</v>
      </c>
      <c r="C29" s="133">
        <v>3.8972000000000002</v>
      </c>
      <c r="D29" s="133" t="s">
        <v>113</v>
      </c>
      <c r="E29" s="133"/>
      <c r="F29" s="133"/>
      <c r="G29" s="133">
        <v>90</v>
      </c>
      <c r="H29" s="133"/>
      <c r="I29" s="299">
        <f>G29*C29</f>
        <v>350.74799999999999</v>
      </c>
      <c r="J29" s="32"/>
      <c r="K29" s="32"/>
      <c r="L29" s="32"/>
      <c r="M29" s="32"/>
      <c r="N29" s="32"/>
      <c r="O29" s="32"/>
      <c r="P29" s="32"/>
      <c r="Q29" s="32"/>
    </row>
    <row r="30" spans="1:27" s="24" customFormat="1" ht="24" customHeight="1">
      <c r="A30" s="73"/>
      <c r="B30" s="74"/>
      <c r="C30" s="1042" t="s">
        <v>114</v>
      </c>
      <c r="D30" s="1042"/>
      <c r="E30" s="1042"/>
      <c r="F30" s="1042"/>
      <c r="G30" s="1042"/>
      <c r="H30" s="123"/>
      <c r="I30" s="112">
        <f>I29</f>
        <v>350.74799999999999</v>
      </c>
      <c r="J30" s="32"/>
      <c r="K30" s="32"/>
      <c r="L30" s="32"/>
      <c r="M30" s="32"/>
      <c r="N30" s="32"/>
      <c r="O30" s="32"/>
      <c r="P30" s="32"/>
      <c r="Q30" s="32"/>
      <c r="V30" s="32"/>
      <c r="W30" s="23"/>
      <c r="X30" s="23"/>
      <c r="Y30" s="23"/>
      <c r="Z30" s="23"/>
      <c r="AA30" s="23"/>
    </row>
    <row r="31" spans="1:27" ht="15" customHeight="1">
      <c r="A31" s="73"/>
      <c r="B31" s="74"/>
      <c r="C31" s="123"/>
      <c r="D31" s="123"/>
      <c r="E31" s="1042" t="s">
        <v>115</v>
      </c>
      <c r="F31" s="1042"/>
      <c r="G31" s="1042"/>
      <c r="H31" s="74"/>
      <c r="I31" s="117">
        <f>I24+I30</f>
        <v>6167.93</v>
      </c>
      <c r="J31" s="32"/>
      <c r="K31" s="32"/>
      <c r="L31" s="32"/>
      <c r="M31" s="32"/>
      <c r="N31" s="32"/>
      <c r="O31" s="32"/>
      <c r="P31" s="32"/>
      <c r="Q31" s="32"/>
      <c r="V31" s="32"/>
    </row>
    <row r="32" spans="1:27" ht="15" customHeight="1">
      <c r="A32" s="73"/>
      <c r="B32" s="74"/>
      <c r="C32" s="123"/>
      <c r="D32" s="123"/>
      <c r="E32" s="123"/>
      <c r="F32" s="123"/>
      <c r="G32" s="123" t="s">
        <v>151</v>
      </c>
      <c r="H32" s="74"/>
      <c r="I32" s="138"/>
      <c r="J32" s="32"/>
      <c r="K32" s="32"/>
      <c r="L32" s="32"/>
      <c r="M32" s="32"/>
      <c r="N32" s="32"/>
      <c r="O32" s="32"/>
      <c r="P32" s="32"/>
      <c r="Q32" s="32"/>
      <c r="V32" s="32"/>
    </row>
    <row r="33" spans="1:22" ht="15" customHeight="1">
      <c r="A33" s="76"/>
      <c r="B33"/>
      <c r="C33"/>
      <c r="D33"/>
      <c r="E33"/>
      <c r="F33"/>
      <c r="G33" s="123" t="s">
        <v>140</v>
      </c>
      <c r="H33"/>
      <c r="I33" s="120">
        <f>I31</f>
        <v>6167.93</v>
      </c>
      <c r="J33" s="32"/>
      <c r="K33" s="32"/>
      <c r="L33" s="32"/>
      <c r="M33" s="32"/>
      <c r="N33" s="32"/>
      <c r="O33" s="32"/>
      <c r="P33" s="32"/>
      <c r="Q33" s="32"/>
      <c r="V33" s="32"/>
    </row>
    <row r="34" spans="1:22" ht="15" customHeight="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</row>
    <row r="35" spans="1:22" ht="13.5" thickBo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</row>
    <row r="36" spans="1:22" ht="23.25" thickBot="1">
      <c r="A36" s="113" t="s">
        <v>71</v>
      </c>
      <c r="B36" s="42"/>
      <c r="C36" s="42"/>
      <c r="D36" s="42"/>
      <c r="E36" s="42"/>
      <c r="F36" s="42"/>
      <c r="G36" s="42"/>
      <c r="H36" s="42"/>
      <c r="I36" s="43" t="s">
        <v>72</v>
      </c>
      <c r="J36" s="116"/>
      <c r="K36" s="116"/>
      <c r="L36" s="116"/>
      <c r="M36" s="116"/>
      <c r="N36" s="116"/>
      <c r="O36" s="116"/>
      <c r="P36" s="116"/>
      <c r="Q36" s="116"/>
    </row>
    <row r="37" spans="1:22" ht="18.75" thickTop="1">
      <c r="A37" s="44" t="s">
        <v>73</v>
      </c>
      <c r="B37" s="45"/>
      <c r="C37" s="45"/>
      <c r="D37" s="45"/>
      <c r="E37" s="45" t="s">
        <v>116</v>
      </c>
      <c r="G37" s="48"/>
      <c r="H37" s="45"/>
      <c r="I37" s="46"/>
      <c r="J37" s="116"/>
      <c r="K37" s="116"/>
      <c r="L37" s="116"/>
      <c r="M37" s="116"/>
      <c r="N37" s="116"/>
      <c r="O37" s="116"/>
      <c r="P37" s="116"/>
      <c r="Q37" s="116"/>
    </row>
    <row r="38" spans="1:22" ht="15.75">
      <c r="A38" s="47" t="s">
        <v>74</v>
      </c>
      <c r="B38" s="48"/>
      <c r="C38" s="48"/>
      <c r="D38" s="507">
        <v>43739</v>
      </c>
      <c r="E38" s="48"/>
      <c r="G38" s="50" t="s">
        <v>76</v>
      </c>
      <c r="H38" s="51">
        <v>10.61</v>
      </c>
      <c r="I38" s="52" t="s">
        <v>146</v>
      </c>
    </row>
    <row r="39" spans="1:22" ht="16.5" thickBot="1">
      <c r="A39" s="53" t="s">
        <v>1231</v>
      </c>
      <c r="B39" s="1028" t="s">
        <v>1230</v>
      </c>
      <c r="C39" s="1028"/>
      <c r="D39" s="1028"/>
      <c r="E39" s="1028"/>
      <c r="F39" s="1028"/>
      <c r="G39" s="1028"/>
      <c r="H39" s="1029" t="s">
        <v>77</v>
      </c>
      <c r="I39" s="1030"/>
    </row>
    <row r="40" spans="1:22" ht="15.75" thickBot="1">
      <c r="A40" s="1031" t="s">
        <v>78</v>
      </c>
      <c r="B40" s="1032"/>
      <c r="C40" s="1035" t="s">
        <v>79</v>
      </c>
      <c r="D40" s="1037" t="s">
        <v>80</v>
      </c>
      <c r="E40" s="1037"/>
      <c r="F40" s="1037" t="s">
        <v>81</v>
      </c>
      <c r="G40" s="1037"/>
      <c r="H40" s="135"/>
      <c r="I40" s="86" t="s">
        <v>82</v>
      </c>
    </row>
    <row r="41" spans="1:22" ht="15.75" thickBot="1">
      <c r="A41" s="1033"/>
      <c r="B41" s="1034"/>
      <c r="C41" s="1036"/>
      <c r="D41" s="38" t="s">
        <v>83</v>
      </c>
      <c r="E41" s="38" t="s">
        <v>84</v>
      </c>
      <c r="F41" s="38" t="s">
        <v>85</v>
      </c>
      <c r="G41" s="38" t="s">
        <v>86</v>
      </c>
      <c r="H41" s="38"/>
      <c r="I41" s="54" t="s">
        <v>87</v>
      </c>
    </row>
    <row r="42" spans="1:22" ht="28.5">
      <c r="A42" s="101" t="s">
        <v>1232</v>
      </c>
      <c r="B42" s="115" t="s">
        <v>1458</v>
      </c>
      <c r="C42" s="88">
        <v>2</v>
      </c>
      <c r="D42" s="87">
        <v>1</v>
      </c>
      <c r="E42" s="87">
        <v>0</v>
      </c>
      <c r="F42" s="134">
        <v>225.31890000000001</v>
      </c>
      <c r="G42" s="136">
        <v>100.5253</v>
      </c>
      <c r="H42" s="131"/>
      <c r="I42" s="170">
        <f>C42*(D42*F42)</f>
        <v>450.63780000000003</v>
      </c>
    </row>
    <row r="43" spans="1:22" ht="14.25">
      <c r="A43" s="101" t="s">
        <v>1089</v>
      </c>
      <c r="B43" s="115" t="s">
        <v>1092</v>
      </c>
      <c r="C43" s="88">
        <v>1</v>
      </c>
      <c r="D43" s="87">
        <v>1</v>
      </c>
      <c r="E43" s="87">
        <v>0</v>
      </c>
      <c r="F43" s="134">
        <v>37.3155</v>
      </c>
      <c r="G43" s="136">
        <v>3.6465000000000001</v>
      </c>
      <c r="H43" s="131"/>
      <c r="I43" s="170">
        <f t="shared" ref="I43:I44" si="1">C43*(D43*F43)</f>
        <v>37.3155</v>
      </c>
    </row>
    <row r="44" spans="1:22" ht="14.25">
      <c r="A44" s="101" t="s">
        <v>1233</v>
      </c>
      <c r="B44" s="115" t="s">
        <v>1234</v>
      </c>
      <c r="C44" s="88">
        <v>1</v>
      </c>
      <c r="D44" s="87">
        <v>1</v>
      </c>
      <c r="E44" s="87">
        <v>0</v>
      </c>
      <c r="F44" s="134">
        <v>97.196700000000007</v>
      </c>
      <c r="G44" s="136">
        <v>69.802899999999994</v>
      </c>
      <c r="H44" s="131"/>
      <c r="I44" s="170">
        <f t="shared" si="1"/>
        <v>97.196700000000007</v>
      </c>
    </row>
    <row r="45" spans="1:22" ht="15.75" thickBot="1">
      <c r="A45" s="64"/>
      <c r="B45" s="65"/>
      <c r="C45" s="84"/>
      <c r="D45" s="65"/>
      <c r="E45" s="87"/>
      <c r="F45" s="65"/>
      <c r="G45" s="123" t="s">
        <v>88</v>
      </c>
      <c r="H45" s="131"/>
      <c r="I45" s="132">
        <f>SUM(I42:I44)</f>
        <v>585.15</v>
      </c>
    </row>
    <row r="46" spans="1:22" ht="15.75" thickBot="1">
      <c r="A46" s="57" t="s">
        <v>89</v>
      </c>
      <c r="B46" s="130"/>
      <c r="C46" s="129" t="s">
        <v>79</v>
      </c>
      <c r="D46" s="129" t="s">
        <v>90</v>
      </c>
      <c r="E46" s="1037" t="s">
        <v>81</v>
      </c>
      <c r="F46" s="1038"/>
      <c r="G46" s="1039" t="s">
        <v>91</v>
      </c>
      <c r="H46" s="1039"/>
      <c r="I46" s="1040"/>
    </row>
    <row r="47" spans="1:22" ht="14.25">
      <c r="A47" s="92" t="s">
        <v>127</v>
      </c>
      <c r="B47" s="93" t="s">
        <v>128</v>
      </c>
      <c r="C47" s="94">
        <v>2</v>
      </c>
      <c r="D47" s="95" t="s">
        <v>92</v>
      </c>
      <c r="E47" s="1041">
        <v>18.146100000000001</v>
      </c>
      <c r="F47" s="1041"/>
      <c r="G47" s="96"/>
      <c r="H47" s="96"/>
      <c r="I47" s="97">
        <f>E47*C47</f>
        <v>36.292200000000001</v>
      </c>
    </row>
    <row r="48" spans="1:22" ht="15">
      <c r="A48" s="64"/>
      <c r="B48" s="65"/>
      <c r="C48" s="1042" t="s">
        <v>93</v>
      </c>
      <c r="D48" s="1043"/>
      <c r="E48" s="1043"/>
      <c r="F48" s="1043"/>
      <c r="G48" s="1043"/>
      <c r="H48" s="1044">
        <f>I47</f>
        <v>36.292200000000001</v>
      </c>
      <c r="I48" s="1045"/>
    </row>
    <row r="49" spans="1:9" ht="15.75" thickBot="1">
      <c r="A49" s="66"/>
      <c r="B49" s="40"/>
      <c r="C49" s="1056" t="s">
        <v>95</v>
      </c>
      <c r="D49" s="1057"/>
      <c r="E49" s="1057"/>
      <c r="F49" s="1057"/>
      <c r="G49" s="1057"/>
      <c r="H49" s="127"/>
      <c r="I49" s="139">
        <f>H48+I45</f>
        <v>621.44219999999996</v>
      </c>
    </row>
    <row r="50" spans="1:9" ht="15">
      <c r="A50" s="64"/>
      <c r="B50" s="65"/>
      <c r="C50" s="1042" t="s">
        <v>96</v>
      </c>
      <c r="D50" s="1043"/>
      <c r="E50" s="1043"/>
      <c r="F50" s="1043"/>
      <c r="G50" s="1043"/>
      <c r="H50" s="131"/>
      <c r="I50" s="67">
        <v>36.276299999999999</v>
      </c>
    </row>
    <row r="51" spans="1:9" ht="15">
      <c r="A51" s="64"/>
      <c r="B51" s="65"/>
      <c r="C51" s="131"/>
      <c r="D51" s="131"/>
      <c r="E51" s="131"/>
      <c r="F51" s="131"/>
      <c r="G51" s="123" t="s">
        <v>97</v>
      </c>
      <c r="H51" s="131"/>
      <c r="I51" s="67"/>
    </row>
    <row r="52" spans="1:9" ht="15.75" thickBot="1">
      <c r="A52" s="66"/>
      <c r="B52" s="40"/>
      <c r="C52" s="127"/>
      <c r="D52" s="127"/>
      <c r="E52" s="127"/>
      <c r="F52" s="127"/>
      <c r="G52" s="126" t="s">
        <v>98</v>
      </c>
      <c r="H52" s="127"/>
      <c r="I52" s="68" t="s">
        <v>94</v>
      </c>
    </row>
    <row r="53" spans="1:9" ht="15.75" thickBot="1">
      <c r="A53" s="57" t="s">
        <v>99</v>
      </c>
      <c r="B53" s="130"/>
      <c r="C53" s="129" t="s">
        <v>79</v>
      </c>
      <c r="D53" s="129" t="s">
        <v>90</v>
      </c>
      <c r="E53" s="1039" t="s">
        <v>100</v>
      </c>
      <c r="F53" s="1039"/>
      <c r="G53" s="1039" t="s">
        <v>70</v>
      </c>
      <c r="H53" s="1039"/>
      <c r="I53" s="1040"/>
    </row>
    <row r="54" spans="1:9" ht="15.75" thickBot="1">
      <c r="A54" s="66"/>
      <c r="B54" s="40"/>
      <c r="C54" s="1056" t="s">
        <v>101</v>
      </c>
      <c r="D54" s="1057"/>
      <c r="E54" s="1057"/>
      <c r="F54" s="1057"/>
      <c r="G54" s="1057"/>
      <c r="H54" s="40"/>
      <c r="I54" s="540">
        <v>0</v>
      </c>
    </row>
    <row r="55" spans="1:9" ht="15.75" thickBot="1">
      <c r="A55" s="99" t="s">
        <v>102</v>
      </c>
      <c r="B55" s="100"/>
      <c r="C55" s="135" t="s">
        <v>79</v>
      </c>
      <c r="D55" s="135" t="s">
        <v>90</v>
      </c>
      <c r="E55" s="1054" t="s">
        <v>70</v>
      </c>
      <c r="F55" s="1054"/>
      <c r="G55" s="1054" t="s">
        <v>70</v>
      </c>
      <c r="H55" s="1054"/>
      <c r="I55" s="1055"/>
    </row>
    <row r="56" spans="1:9" ht="29.25">
      <c r="A56" s="102">
        <v>407819</v>
      </c>
      <c r="B56" s="107" t="s">
        <v>424</v>
      </c>
      <c r="C56" s="109">
        <v>245</v>
      </c>
      <c r="D56" s="108" t="s">
        <v>205</v>
      </c>
      <c r="E56" s="128"/>
      <c r="F56" s="104">
        <v>16.78</v>
      </c>
      <c r="G56" s="128"/>
      <c r="H56" s="128"/>
      <c r="I56" s="106">
        <f>F56*C56</f>
        <v>4111.1000000000004</v>
      </c>
    </row>
    <row r="57" spans="1:9" ht="29.25">
      <c r="A57" s="101">
        <v>1107890</v>
      </c>
      <c r="B57" s="83" t="s">
        <v>1434</v>
      </c>
      <c r="C57" s="88">
        <v>2.2599999999999998</v>
      </c>
      <c r="D57" s="90" t="s">
        <v>10</v>
      </c>
      <c r="E57" s="123"/>
      <c r="F57" s="111">
        <v>354.08</v>
      </c>
      <c r="G57" s="123"/>
      <c r="H57" s="123"/>
      <c r="I57" s="137">
        <f>C57*F57</f>
        <v>800.22080000000005</v>
      </c>
    </row>
    <row r="58" spans="1:9" ht="29.25">
      <c r="A58" s="101">
        <v>3117750</v>
      </c>
      <c r="B58" s="83" t="s">
        <v>1235</v>
      </c>
      <c r="C58" s="88">
        <v>17.399999999999999</v>
      </c>
      <c r="D58" s="90" t="s">
        <v>8</v>
      </c>
      <c r="E58" s="123"/>
      <c r="F58" s="111">
        <v>23.16</v>
      </c>
      <c r="G58" s="123"/>
      <c r="H58" s="123"/>
      <c r="I58" s="137">
        <f t="shared" ref="I58" si="2">C58*F58</f>
        <v>402.98399999999998</v>
      </c>
    </row>
    <row r="59" spans="1:9" ht="15.75" thickBot="1">
      <c r="A59" s="66"/>
      <c r="B59" s="40"/>
      <c r="C59" s="1056" t="s">
        <v>103</v>
      </c>
      <c r="D59" s="1057"/>
      <c r="E59" s="1057"/>
      <c r="F59" s="1057"/>
      <c r="G59" s="1057"/>
      <c r="H59" s="127"/>
      <c r="I59" s="105">
        <f>SUM(I56:I58)</f>
        <v>5314.3047999999999</v>
      </c>
    </row>
    <row r="60" spans="1:9" ht="15.75" thickBot="1">
      <c r="A60" s="57"/>
      <c r="B60" s="130"/>
      <c r="C60" s="125"/>
      <c r="D60" s="125"/>
      <c r="E60" s="125"/>
      <c r="F60" s="125"/>
      <c r="G60" s="125" t="s">
        <v>104</v>
      </c>
      <c r="H60" s="125"/>
      <c r="I60" s="70">
        <f>I59+I50+I54</f>
        <v>5350.5811000000003</v>
      </c>
    </row>
    <row r="61" spans="1:9" ht="15">
      <c r="A61" s="99" t="s">
        <v>105</v>
      </c>
      <c r="B61" s="100"/>
      <c r="C61" s="135" t="s">
        <v>106</v>
      </c>
      <c r="D61" s="135" t="s">
        <v>79</v>
      </c>
      <c r="E61" s="135" t="s">
        <v>90</v>
      </c>
      <c r="F61" s="1054" t="s">
        <v>70</v>
      </c>
      <c r="G61" s="1054"/>
      <c r="H61" s="1054" t="s">
        <v>70</v>
      </c>
      <c r="I61" s="1055"/>
    </row>
    <row r="62" spans="1:9" ht="42.75">
      <c r="A62" s="101">
        <v>1107890</v>
      </c>
      <c r="B62" s="115" t="s">
        <v>1435</v>
      </c>
      <c r="C62" s="90">
        <v>5909007</v>
      </c>
      <c r="D62" s="90">
        <v>3.2879999999999998</v>
      </c>
      <c r="E62" s="90" t="s">
        <v>57</v>
      </c>
      <c r="F62" s="318"/>
      <c r="G62" s="318">
        <v>17.07</v>
      </c>
      <c r="H62" s="318"/>
      <c r="I62" s="91">
        <f>G62*D62</f>
        <v>56.126159999999999</v>
      </c>
    </row>
    <row r="63" spans="1:9" ht="15.75" thickBot="1">
      <c r="A63" s="71"/>
      <c r="B63" s="41"/>
      <c r="C63" s="1056" t="s">
        <v>107</v>
      </c>
      <c r="D63" s="1056"/>
      <c r="E63" s="1056"/>
      <c r="F63" s="1056"/>
      <c r="G63" s="1056"/>
      <c r="H63" s="126"/>
      <c r="I63" s="72">
        <f>I62</f>
        <v>56.126199999999997</v>
      </c>
    </row>
    <row r="64" spans="1:9" ht="15.75" thickBot="1">
      <c r="A64" s="1031" t="s">
        <v>108</v>
      </c>
      <c r="B64" s="1032"/>
      <c r="C64" s="1035" t="s">
        <v>79</v>
      </c>
      <c r="D64" s="1035" t="s">
        <v>90</v>
      </c>
      <c r="E64" s="1059" t="s">
        <v>109</v>
      </c>
      <c r="F64" s="1059"/>
      <c r="G64" s="1059"/>
      <c r="H64" s="124"/>
      <c r="I64" s="1060" t="s">
        <v>70</v>
      </c>
    </row>
    <row r="65" spans="1:9" ht="15">
      <c r="A65" s="1046"/>
      <c r="B65" s="1047"/>
      <c r="C65" s="1048"/>
      <c r="D65" s="1048"/>
      <c r="E65" s="133" t="s">
        <v>110</v>
      </c>
      <c r="F65" s="133" t="s">
        <v>111</v>
      </c>
      <c r="G65" s="133" t="s">
        <v>112</v>
      </c>
      <c r="H65" s="133"/>
      <c r="I65" s="1049"/>
    </row>
    <row r="66" spans="1:9" ht="15">
      <c r="A66" s="73"/>
      <c r="B66" s="74"/>
      <c r="C66" s="1042" t="s">
        <v>114</v>
      </c>
      <c r="D66" s="1042"/>
      <c r="E66" s="1042"/>
      <c r="F66" s="1042"/>
      <c r="G66" s="1042"/>
      <c r="H66" s="123"/>
      <c r="I66" s="112">
        <v>0</v>
      </c>
    </row>
    <row r="67" spans="1:9" ht="15">
      <c r="A67" s="73"/>
      <c r="B67" s="74"/>
      <c r="C67" s="123"/>
      <c r="D67" s="123"/>
      <c r="E67" s="1042" t="s">
        <v>115</v>
      </c>
      <c r="F67" s="1042"/>
      <c r="G67" s="1042"/>
      <c r="H67" s="74"/>
      <c r="I67" s="117">
        <f>I60+I63</f>
        <v>5406.71</v>
      </c>
    </row>
    <row r="68" spans="1:9" ht="13.5" thickBot="1">
      <c r="A68" s="118"/>
      <c r="B68" s="119"/>
      <c r="C68" s="119"/>
      <c r="D68" s="119"/>
      <c r="E68" s="119"/>
      <c r="F68" s="119"/>
      <c r="G68" s="119"/>
      <c r="H68" s="119"/>
      <c r="I68" s="550"/>
    </row>
  </sheetData>
  <mergeCells count="58">
    <mergeCell ref="I64:I65"/>
    <mergeCell ref="C66:G66"/>
    <mergeCell ref="E67:G67"/>
    <mergeCell ref="C63:G63"/>
    <mergeCell ref="A64:B65"/>
    <mergeCell ref="C64:C65"/>
    <mergeCell ref="D64:D65"/>
    <mergeCell ref="E64:G64"/>
    <mergeCell ref="E55:F55"/>
    <mergeCell ref="G55:I55"/>
    <mergeCell ref="C59:G59"/>
    <mergeCell ref="F61:G61"/>
    <mergeCell ref="H61:I61"/>
    <mergeCell ref="C49:G49"/>
    <mergeCell ref="C50:G50"/>
    <mergeCell ref="E53:F53"/>
    <mergeCell ref="G53:I53"/>
    <mergeCell ref="C54:G54"/>
    <mergeCell ref="E46:F46"/>
    <mergeCell ref="G46:I46"/>
    <mergeCell ref="E47:F47"/>
    <mergeCell ref="C48:G48"/>
    <mergeCell ref="H48:I48"/>
    <mergeCell ref="B39:G39"/>
    <mergeCell ref="H39:I39"/>
    <mergeCell ref="A40:B41"/>
    <mergeCell ref="C40:C41"/>
    <mergeCell ref="D40:E40"/>
    <mergeCell ref="F40:G40"/>
    <mergeCell ref="C30:G30"/>
    <mergeCell ref="E31:G31"/>
    <mergeCell ref="C23:G23"/>
    <mergeCell ref="F25:G25"/>
    <mergeCell ref="H25:I25"/>
    <mergeCell ref="C26:G26"/>
    <mergeCell ref="A27:B28"/>
    <mergeCell ref="C27:C28"/>
    <mergeCell ref="D27:D28"/>
    <mergeCell ref="E27:G27"/>
    <mergeCell ref="I27:I28"/>
    <mergeCell ref="E18:F18"/>
    <mergeCell ref="G18:I18"/>
    <mergeCell ref="E9:F9"/>
    <mergeCell ref="G9:I9"/>
    <mergeCell ref="E10:F10"/>
    <mergeCell ref="C11:G11"/>
    <mergeCell ref="H11:I11"/>
    <mergeCell ref="C12:G12"/>
    <mergeCell ref="C13:G13"/>
    <mergeCell ref="E16:F16"/>
    <mergeCell ref="G16:I16"/>
    <mergeCell ref="C17:G17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F3F9E-23AA-4FF1-96C5-340D87125BF6}">
  <sheetPr codeName="Planilha6">
    <tabColor rgb="FF92D050"/>
    <pageSetUpPr fitToPage="1"/>
  </sheetPr>
  <dimension ref="A1:Q67"/>
  <sheetViews>
    <sheetView topLeftCell="A25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3.85546875" style="26" bestFit="1" customWidth="1"/>
    <col min="4" max="5" width="13.140625" style="23" bestFit="1" customWidth="1"/>
    <col min="6" max="6" width="14.85546875" style="23" customWidth="1"/>
    <col min="7" max="7" width="42" style="23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19.5" customHeight="1" thickBot="1">
      <c r="A1" s="44"/>
      <c r="B1" s="45"/>
      <c r="C1" s="45"/>
      <c r="D1" s="45"/>
      <c r="E1" s="45"/>
      <c r="G1" s="48"/>
      <c r="H1" s="45"/>
      <c r="I1" s="46"/>
      <c r="J1" s="32"/>
      <c r="K1" s="32"/>
      <c r="L1" s="32"/>
      <c r="M1" s="32"/>
      <c r="N1" s="32"/>
      <c r="O1" s="32"/>
      <c r="P1" s="32"/>
      <c r="Q1" s="32"/>
    </row>
    <row r="2" spans="1:17" ht="23.25" thickBot="1">
      <c r="A2" s="113" t="s">
        <v>71</v>
      </c>
      <c r="B2" s="42"/>
      <c r="C2" s="42"/>
      <c r="D2" s="42"/>
      <c r="E2" s="42"/>
      <c r="F2" s="42"/>
      <c r="G2" s="42"/>
      <c r="H2" s="42"/>
      <c r="I2" s="43" t="s">
        <v>72</v>
      </c>
      <c r="J2" s="32"/>
      <c r="K2" s="32"/>
      <c r="L2" s="32"/>
      <c r="M2" s="32"/>
      <c r="N2" s="32"/>
      <c r="O2" s="32"/>
      <c r="P2" s="32"/>
      <c r="Q2" s="32"/>
    </row>
    <row r="3" spans="1:17" ht="18.75" thickTop="1">
      <c r="A3" s="44" t="s">
        <v>73</v>
      </c>
      <c r="B3" s="45"/>
      <c r="C3" s="45"/>
      <c r="D3" s="45"/>
      <c r="E3" s="45" t="s">
        <v>116</v>
      </c>
      <c r="G3" s="48"/>
      <c r="H3" s="45"/>
      <c r="I3" s="46"/>
      <c r="J3" s="32"/>
      <c r="K3" s="32"/>
      <c r="L3" s="32"/>
      <c r="M3" s="32"/>
      <c r="N3" s="32"/>
      <c r="O3" s="32"/>
      <c r="P3" s="32"/>
      <c r="Q3" s="32"/>
    </row>
    <row r="4" spans="1:17" ht="13.5" customHeight="1">
      <c r="A4" s="47" t="s">
        <v>74</v>
      </c>
      <c r="B4" s="48"/>
      <c r="C4" s="48"/>
      <c r="D4" s="507" t="s">
        <v>1457</v>
      </c>
      <c r="E4" s="48"/>
      <c r="G4" s="50" t="s">
        <v>76</v>
      </c>
      <c r="H4" s="51">
        <v>3.32</v>
      </c>
      <c r="I4" s="52" t="s">
        <v>146</v>
      </c>
      <c r="J4" s="32"/>
      <c r="K4" s="32"/>
      <c r="L4" s="32"/>
      <c r="M4" s="32"/>
      <c r="N4" s="32"/>
      <c r="O4" s="32"/>
      <c r="P4" s="32"/>
      <c r="Q4" s="32"/>
    </row>
    <row r="5" spans="1:17" ht="15" customHeight="1" thickBot="1">
      <c r="A5" s="53">
        <v>6817829</v>
      </c>
      <c r="B5" s="1028" t="s">
        <v>1459</v>
      </c>
      <c r="C5" s="1028"/>
      <c r="D5" s="1028"/>
      <c r="E5" s="1028"/>
      <c r="F5" s="1028"/>
      <c r="G5" s="1028"/>
      <c r="H5" s="1029" t="s">
        <v>77</v>
      </c>
      <c r="I5" s="1030"/>
      <c r="J5" s="32"/>
      <c r="K5" s="32"/>
      <c r="L5" s="32"/>
      <c r="M5" s="32"/>
      <c r="N5" s="32"/>
      <c r="O5" s="32"/>
      <c r="P5" s="32"/>
      <c r="Q5" s="32"/>
    </row>
    <row r="6" spans="1:17" ht="15.75" thickBot="1">
      <c r="A6" s="1031" t="s">
        <v>78</v>
      </c>
      <c r="B6" s="1032"/>
      <c r="C6" s="1035" t="s">
        <v>79</v>
      </c>
      <c r="D6" s="1037" t="s">
        <v>80</v>
      </c>
      <c r="E6" s="1037"/>
      <c r="F6" s="1037" t="s">
        <v>81</v>
      </c>
      <c r="G6" s="1037"/>
      <c r="H6" s="135"/>
      <c r="I6" s="86" t="s">
        <v>82</v>
      </c>
      <c r="J6" s="32"/>
      <c r="K6" s="32"/>
      <c r="L6" s="32"/>
      <c r="M6" s="32"/>
      <c r="N6" s="32"/>
      <c r="O6" s="32"/>
      <c r="P6" s="32"/>
    </row>
    <row r="7" spans="1:17" ht="12.75" customHeight="1" thickBot="1">
      <c r="A7" s="1033"/>
      <c r="B7" s="1034"/>
      <c r="C7" s="1036"/>
      <c r="D7" s="38" t="s">
        <v>83</v>
      </c>
      <c r="E7" s="38" t="s">
        <v>84</v>
      </c>
      <c r="F7" s="38" t="s">
        <v>85</v>
      </c>
      <c r="G7" s="38" t="s">
        <v>86</v>
      </c>
      <c r="H7" s="38"/>
      <c r="I7" s="54" t="s">
        <v>87</v>
      </c>
      <c r="J7" s="32"/>
      <c r="K7" s="32"/>
      <c r="L7" s="32"/>
      <c r="M7" s="32"/>
      <c r="N7" s="32"/>
      <c r="O7" s="32"/>
      <c r="P7" s="32"/>
    </row>
    <row r="8" spans="1:17" ht="28.5">
      <c r="A8" s="101" t="s">
        <v>147</v>
      </c>
      <c r="B8" s="83" t="s">
        <v>1456</v>
      </c>
      <c r="C8" s="88">
        <v>1</v>
      </c>
      <c r="D8" s="87">
        <v>1</v>
      </c>
      <c r="E8" s="87">
        <v>0</v>
      </c>
      <c r="F8" s="134">
        <v>391.06139999999999</v>
      </c>
      <c r="G8" s="136">
        <v>191.0806</v>
      </c>
      <c r="H8" s="131"/>
      <c r="I8" s="91">
        <f>F8*D8*C8</f>
        <v>391.06139999999999</v>
      </c>
      <c r="J8" s="32"/>
      <c r="K8" s="32"/>
      <c r="L8" s="32"/>
      <c r="M8" s="32"/>
      <c r="N8" s="32"/>
      <c r="O8" s="32"/>
      <c r="P8" s="32"/>
    </row>
    <row r="9" spans="1:17" ht="24" customHeight="1" thickBot="1">
      <c r="A9" s="64"/>
      <c r="B9" s="65"/>
      <c r="C9" s="84"/>
      <c r="D9" s="65"/>
      <c r="E9" s="87"/>
      <c r="F9" s="65"/>
      <c r="G9" s="123" t="s">
        <v>88</v>
      </c>
      <c r="H9" s="131"/>
      <c r="I9" s="132">
        <f>SUM(I8:I8)</f>
        <v>391.06139999999999</v>
      </c>
      <c r="J9" s="32"/>
      <c r="K9" s="32"/>
      <c r="L9" s="32"/>
      <c r="M9" s="32"/>
      <c r="N9" s="32"/>
      <c r="O9" s="32"/>
      <c r="P9" s="32"/>
    </row>
    <row r="10" spans="1:17" ht="24" customHeight="1" thickBot="1">
      <c r="A10" s="57" t="s">
        <v>89</v>
      </c>
      <c r="B10" s="130"/>
      <c r="C10" s="129" t="s">
        <v>79</v>
      </c>
      <c r="D10" s="129" t="s">
        <v>90</v>
      </c>
      <c r="E10" s="1037" t="s">
        <v>81</v>
      </c>
      <c r="F10" s="1038"/>
      <c r="G10" s="1039" t="s">
        <v>91</v>
      </c>
      <c r="H10" s="1039"/>
      <c r="I10" s="1040"/>
      <c r="J10" s="32"/>
      <c r="K10" s="32"/>
      <c r="L10" s="32"/>
      <c r="M10" s="32"/>
      <c r="N10" s="32"/>
      <c r="O10" s="32"/>
      <c r="P10" s="32"/>
      <c r="Q10" s="32"/>
    </row>
    <row r="11" spans="1:17" ht="15" customHeight="1">
      <c r="A11" s="92" t="s">
        <v>127</v>
      </c>
      <c r="B11" s="93" t="s">
        <v>128</v>
      </c>
      <c r="C11" s="94">
        <v>3</v>
      </c>
      <c r="D11" s="95" t="s">
        <v>92</v>
      </c>
      <c r="E11" s="1041">
        <v>18.146100000000001</v>
      </c>
      <c r="F11" s="1041"/>
      <c r="G11" s="96"/>
      <c r="H11" s="96"/>
      <c r="I11" s="97">
        <f>E11*C11</f>
        <v>54.438299999999998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042" t="s">
        <v>93</v>
      </c>
      <c r="D12" s="1043"/>
      <c r="E12" s="1043"/>
      <c r="F12" s="1043"/>
      <c r="G12" s="1043"/>
      <c r="H12" s="1044">
        <f>I11</f>
        <v>54.438299999999998</v>
      </c>
      <c r="I12" s="1045"/>
      <c r="J12" s="32"/>
      <c r="K12" s="32"/>
      <c r="L12" s="32"/>
      <c r="M12" s="32"/>
      <c r="N12" s="32"/>
      <c r="O12" s="32"/>
      <c r="P12" s="32"/>
      <c r="Q12" s="32"/>
    </row>
    <row r="13" spans="1:17" ht="24" customHeight="1" thickBot="1">
      <c r="A13" s="66"/>
      <c r="B13" s="40"/>
      <c r="C13" s="1056" t="s">
        <v>95</v>
      </c>
      <c r="D13" s="1057"/>
      <c r="E13" s="1057"/>
      <c r="F13" s="1057"/>
      <c r="G13" s="1057"/>
      <c r="H13" s="127"/>
      <c r="I13" s="139">
        <f>H12+I9</f>
        <v>445.49970000000002</v>
      </c>
      <c r="J13" s="32"/>
      <c r="K13" s="32"/>
      <c r="L13" s="32"/>
      <c r="M13" s="32"/>
      <c r="N13" s="32"/>
      <c r="O13" s="32"/>
      <c r="P13" s="32"/>
      <c r="Q13" s="32"/>
    </row>
    <row r="14" spans="1:17" ht="15" customHeight="1">
      <c r="A14" s="64"/>
      <c r="B14" s="65"/>
      <c r="C14" s="1042" t="s">
        <v>96</v>
      </c>
      <c r="D14" s="1043"/>
      <c r="E14" s="1043"/>
      <c r="F14" s="1043"/>
      <c r="G14" s="1043"/>
      <c r="H14" s="131"/>
      <c r="I14" s="265">
        <f>I13/H4</f>
        <v>134.1867</v>
      </c>
      <c r="J14" s="32"/>
      <c r="K14" s="32"/>
      <c r="L14" s="32"/>
      <c r="M14" s="32"/>
      <c r="N14" s="32"/>
      <c r="O14" s="32"/>
      <c r="P14" s="32"/>
      <c r="Q14" s="32"/>
    </row>
    <row r="15" spans="1:17" ht="15" customHeight="1">
      <c r="A15" s="64"/>
      <c r="B15" s="65"/>
      <c r="C15" s="131"/>
      <c r="D15" s="131"/>
      <c r="E15" s="131"/>
      <c r="F15" s="131"/>
      <c r="G15" s="123" t="s">
        <v>97</v>
      </c>
      <c r="H15" s="131"/>
      <c r="I15" s="67"/>
      <c r="J15" s="32"/>
      <c r="K15" s="32"/>
      <c r="L15" s="32"/>
      <c r="M15" s="32"/>
      <c r="N15" s="32"/>
      <c r="O15" s="32"/>
      <c r="P15" s="32"/>
      <c r="Q15" s="32"/>
    </row>
    <row r="16" spans="1:17" ht="15" customHeight="1" thickBot="1">
      <c r="A16" s="66"/>
      <c r="B16" s="40"/>
      <c r="C16" s="127"/>
      <c r="D16" s="127"/>
      <c r="E16" s="127"/>
      <c r="F16" s="127"/>
      <c r="G16" s="126" t="s">
        <v>98</v>
      </c>
      <c r="H16" s="127"/>
      <c r="I16" s="68" t="s">
        <v>94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57" t="s">
        <v>99</v>
      </c>
      <c r="B17" s="130"/>
      <c r="C17" s="129" t="s">
        <v>79</v>
      </c>
      <c r="D17" s="129" t="s">
        <v>90</v>
      </c>
      <c r="E17" s="1039" t="s">
        <v>100</v>
      </c>
      <c r="F17" s="1039"/>
      <c r="G17" s="1039" t="s">
        <v>70</v>
      </c>
      <c r="H17" s="1039"/>
      <c r="I17" s="1040"/>
      <c r="J17" s="32"/>
      <c r="K17" s="32"/>
      <c r="L17" s="32"/>
      <c r="M17" s="32"/>
      <c r="N17" s="32"/>
      <c r="O17" s="32"/>
      <c r="P17" s="32"/>
      <c r="Q17" s="32"/>
    </row>
    <row r="18" spans="1:17" ht="15.75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540"/>
      <c r="J18" s="32"/>
      <c r="K18" s="32"/>
      <c r="L18" s="32"/>
      <c r="M18" s="32"/>
      <c r="N18" s="32"/>
      <c r="O18" s="32"/>
      <c r="P18" s="32"/>
      <c r="Q18" s="32"/>
    </row>
    <row r="19" spans="1:17" ht="15.75" thickBot="1">
      <c r="A19" s="99" t="s">
        <v>102</v>
      </c>
      <c r="B19" s="100"/>
      <c r="C19" s="135" t="s">
        <v>79</v>
      </c>
      <c r="D19" s="135" t="s">
        <v>90</v>
      </c>
      <c r="E19" s="1054" t="s">
        <v>70</v>
      </c>
      <c r="F19" s="1054"/>
      <c r="G19" s="1054" t="s">
        <v>70</v>
      </c>
      <c r="H19" s="1054"/>
      <c r="I19" s="1055"/>
      <c r="J19" s="32"/>
      <c r="K19" s="32"/>
      <c r="L19" s="32"/>
      <c r="M19" s="32"/>
      <c r="N19" s="32"/>
      <c r="O19" s="32"/>
      <c r="P19" s="32"/>
      <c r="Q19" s="32"/>
    </row>
    <row r="20" spans="1:17" ht="24" customHeight="1">
      <c r="A20" s="102">
        <v>2003867</v>
      </c>
      <c r="B20" s="103" t="s">
        <v>148</v>
      </c>
      <c r="C20" s="109">
        <v>1.68283</v>
      </c>
      <c r="D20" s="108" t="s">
        <v>8</v>
      </c>
      <c r="E20" s="128"/>
      <c r="F20" s="104">
        <v>18.61</v>
      </c>
      <c r="G20" s="128"/>
      <c r="H20" s="128"/>
      <c r="I20" s="106">
        <f>F20*C20</f>
        <v>31.317499999999999</v>
      </c>
      <c r="J20" s="32"/>
      <c r="K20" s="32"/>
      <c r="L20" s="32"/>
      <c r="M20" s="32"/>
      <c r="N20" s="32"/>
      <c r="O20" s="32"/>
      <c r="P20" s="32"/>
      <c r="Q20" s="32"/>
    </row>
    <row r="21" spans="1:17" ht="15" customHeight="1">
      <c r="A21" s="101">
        <v>1109669</v>
      </c>
      <c r="B21" s="65" t="s">
        <v>149</v>
      </c>
      <c r="C21" s="88">
        <v>9.0660000000000004E-2</v>
      </c>
      <c r="D21" s="90" t="s">
        <v>10</v>
      </c>
      <c r="E21" s="123"/>
      <c r="F21" s="111">
        <v>450.56</v>
      </c>
      <c r="G21" s="123"/>
      <c r="H21" s="123"/>
      <c r="I21" s="137">
        <f>C21*F21</f>
        <v>40.847799999999999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1106057</v>
      </c>
      <c r="B22" s="654" t="s">
        <v>150</v>
      </c>
      <c r="C22" s="88">
        <v>0.21</v>
      </c>
      <c r="D22" s="90" t="s">
        <v>10</v>
      </c>
      <c r="E22" s="123"/>
      <c r="F22" s="134">
        <v>372.33</v>
      </c>
      <c r="G22" s="123"/>
      <c r="H22" s="123"/>
      <c r="I22" s="137">
        <f t="shared" ref="I22:I23" si="0">C22*F22</f>
        <v>78.189300000000003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6817753</v>
      </c>
      <c r="B23" s="83" t="s">
        <v>1133</v>
      </c>
      <c r="C23" s="88">
        <v>1</v>
      </c>
      <c r="D23" s="90" t="s">
        <v>146</v>
      </c>
      <c r="E23" s="123"/>
      <c r="F23" s="134">
        <v>1644.55</v>
      </c>
      <c r="G23" s="123"/>
      <c r="H23" s="123"/>
      <c r="I23" s="137">
        <f t="shared" si="0"/>
        <v>1644.55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 thickBot="1">
      <c r="A24" s="66"/>
      <c r="B24" s="40"/>
      <c r="C24" s="1056" t="s">
        <v>103</v>
      </c>
      <c r="D24" s="1057"/>
      <c r="E24" s="1057"/>
      <c r="F24" s="1057"/>
      <c r="G24" s="1057"/>
      <c r="H24" s="127"/>
      <c r="I24" s="270">
        <f>SUM(I20:I23)</f>
        <v>1794.9046000000001</v>
      </c>
      <c r="J24" s="32"/>
      <c r="K24" s="32"/>
      <c r="L24" s="32"/>
      <c r="M24" s="32"/>
      <c r="N24" s="32"/>
      <c r="O24" s="32"/>
      <c r="P24" s="32"/>
      <c r="Q24" s="32"/>
    </row>
    <row r="25" spans="1:17" ht="24" customHeight="1" thickBot="1">
      <c r="A25" s="57"/>
      <c r="B25" s="130"/>
      <c r="C25" s="125"/>
      <c r="D25" s="125"/>
      <c r="E25" s="125"/>
      <c r="F25" s="125"/>
      <c r="G25" s="125" t="s">
        <v>104</v>
      </c>
      <c r="H25" s="125"/>
      <c r="I25" s="70">
        <f>I24+I14+I18</f>
        <v>1929.0913</v>
      </c>
      <c r="J25" s="32"/>
      <c r="K25" s="32"/>
      <c r="L25" s="32"/>
      <c r="M25" s="32"/>
      <c r="N25" s="32"/>
      <c r="O25" s="32"/>
      <c r="P25" s="32"/>
      <c r="Q25" s="32"/>
    </row>
    <row r="26" spans="1:17" s="24" customFormat="1" ht="24" customHeight="1">
      <c r="A26" s="99" t="s">
        <v>105</v>
      </c>
      <c r="B26" s="100"/>
      <c r="C26" s="135" t="s">
        <v>106</v>
      </c>
      <c r="D26" s="135" t="s">
        <v>79</v>
      </c>
      <c r="E26" s="135" t="s">
        <v>90</v>
      </c>
      <c r="F26" s="1054" t="s">
        <v>70</v>
      </c>
      <c r="G26" s="1054"/>
      <c r="H26" s="1054" t="s">
        <v>70</v>
      </c>
      <c r="I26" s="1055"/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71"/>
      <c r="B27" s="41"/>
      <c r="C27" s="1056" t="s">
        <v>107</v>
      </c>
      <c r="D27" s="1056"/>
      <c r="E27" s="1056"/>
      <c r="F27" s="1056"/>
      <c r="G27" s="1056"/>
      <c r="H27" s="126"/>
      <c r="I27" s="72"/>
      <c r="J27" s="32"/>
      <c r="K27" s="32"/>
      <c r="L27" s="32"/>
      <c r="M27" s="32"/>
      <c r="N27" s="32"/>
      <c r="O27" s="32"/>
      <c r="P27" s="32"/>
      <c r="Q27" s="32"/>
    </row>
    <row r="28" spans="1:17" ht="15" customHeight="1" thickBot="1">
      <c r="A28" s="1031" t="s">
        <v>108</v>
      </c>
      <c r="B28" s="1032"/>
      <c r="C28" s="1035" t="s">
        <v>79</v>
      </c>
      <c r="D28" s="1035" t="s">
        <v>90</v>
      </c>
      <c r="E28" s="1059" t="s">
        <v>109</v>
      </c>
      <c r="F28" s="1059"/>
      <c r="G28" s="1059"/>
      <c r="H28" s="124"/>
      <c r="I28" s="1060" t="s">
        <v>70</v>
      </c>
      <c r="J28" s="32"/>
      <c r="K28" s="32"/>
      <c r="L28" s="32"/>
      <c r="M28" s="32"/>
      <c r="N28" s="32"/>
      <c r="O28" s="32"/>
      <c r="P28" s="32"/>
      <c r="Q28" s="32"/>
    </row>
    <row r="29" spans="1:17" ht="18" customHeight="1">
      <c r="A29" s="1046"/>
      <c r="B29" s="1047"/>
      <c r="C29" s="1048"/>
      <c r="D29" s="1048"/>
      <c r="E29" s="133" t="s">
        <v>110</v>
      </c>
      <c r="F29" s="133" t="s">
        <v>111</v>
      </c>
      <c r="G29" s="133" t="s">
        <v>112</v>
      </c>
      <c r="H29" s="133"/>
      <c r="I29" s="1049"/>
      <c r="J29" s="32"/>
      <c r="K29" s="32"/>
      <c r="L29" s="32"/>
      <c r="M29" s="32"/>
      <c r="N29" s="32"/>
      <c r="O29" s="32"/>
      <c r="P29" s="32"/>
      <c r="Q29" s="32"/>
    </row>
    <row r="30" spans="1:17" ht="45">
      <c r="A30" s="298">
        <v>6817753</v>
      </c>
      <c r="B30" s="313" t="s">
        <v>1134</v>
      </c>
      <c r="C30" s="133">
        <v>2.7482500000000001</v>
      </c>
      <c r="D30" s="133" t="s">
        <v>113</v>
      </c>
      <c r="E30" s="133"/>
      <c r="F30" s="133"/>
      <c r="G30" s="133">
        <v>50.7</v>
      </c>
      <c r="H30" s="133"/>
      <c r="I30" s="299">
        <f>G30*C30</f>
        <v>139.336275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042" t="s">
        <v>114</v>
      </c>
      <c r="D31" s="1042"/>
      <c r="E31" s="1042"/>
      <c r="F31" s="1042"/>
      <c r="G31" s="1042"/>
      <c r="H31" s="123"/>
      <c r="I31" s="112">
        <f>I30</f>
        <v>139.33629999999999</v>
      </c>
      <c r="J31" s="116"/>
      <c r="K31" s="116"/>
      <c r="L31" s="116"/>
      <c r="M31" s="116"/>
      <c r="N31" s="116"/>
      <c r="O31" s="116"/>
      <c r="P31" s="116"/>
      <c r="Q31" s="116"/>
    </row>
    <row r="32" spans="1:17" ht="15" customHeight="1">
      <c r="A32" s="73"/>
      <c r="B32" s="74"/>
      <c r="C32" s="123"/>
      <c r="D32" s="123"/>
      <c r="E32" s="1042" t="s">
        <v>115</v>
      </c>
      <c r="F32" s="1042"/>
      <c r="G32" s="1042"/>
      <c r="H32" s="74"/>
      <c r="I32" s="117">
        <f>I25+I31</f>
        <v>2068.4299999999998</v>
      </c>
      <c r="J32" s="116"/>
      <c r="K32" s="116"/>
      <c r="L32" s="116"/>
      <c r="M32" s="116"/>
      <c r="N32" s="116"/>
      <c r="O32" s="116"/>
      <c r="P32" s="116"/>
      <c r="Q32" s="116"/>
    </row>
    <row r="33" spans="1:17" ht="15" customHeight="1">
      <c r="A33" s="73"/>
      <c r="B33" s="74"/>
      <c r="C33" s="123"/>
      <c r="D33" s="123"/>
      <c r="E33" s="123"/>
      <c r="F33" s="123"/>
      <c r="G33" s="123" t="s">
        <v>151</v>
      </c>
      <c r="H33" s="74"/>
      <c r="I33" s="138">
        <v>0.21079999999999999</v>
      </c>
      <c r="J33" s="116"/>
      <c r="K33" s="116"/>
      <c r="L33" s="116"/>
      <c r="M33" s="116"/>
      <c r="N33" s="116"/>
      <c r="O33" s="116"/>
      <c r="P33" s="116"/>
      <c r="Q33" s="116"/>
    </row>
    <row r="34" spans="1:17" ht="15" customHeight="1">
      <c r="A34" s="76"/>
      <c r="B34"/>
      <c r="C34"/>
      <c r="D34"/>
      <c r="E34"/>
      <c r="F34"/>
      <c r="G34" s="123" t="s">
        <v>140</v>
      </c>
      <c r="H34"/>
      <c r="I34" s="120">
        <f>(I32*1.2108)</f>
        <v>2504.46</v>
      </c>
      <c r="J34" s="116"/>
      <c r="K34" s="116"/>
      <c r="L34" s="116"/>
      <c r="M34" s="116"/>
      <c r="N34" s="116"/>
      <c r="O34" s="116"/>
      <c r="P34" s="116"/>
      <c r="Q34" s="116"/>
    </row>
    <row r="35" spans="1:17" ht="13.5" thickBot="1">
      <c r="A35" s="118"/>
      <c r="B35" s="119"/>
      <c r="C35" s="119"/>
      <c r="D35" s="119"/>
      <c r="E35" s="119"/>
      <c r="F35" s="119"/>
      <c r="G35" s="119"/>
      <c r="H35" s="119"/>
      <c r="I35" s="550"/>
    </row>
    <row r="36" spans="1:17">
      <c r="A36" s="116"/>
      <c r="B36" s="116"/>
      <c r="C36" s="116"/>
      <c r="D36" s="116"/>
      <c r="E36" s="116"/>
      <c r="F36" s="116"/>
      <c r="G36" s="116"/>
      <c r="H36" s="116"/>
      <c r="I36" s="116"/>
    </row>
    <row r="37" spans="1:17">
      <c r="A37" s="116"/>
      <c r="B37" s="116"/>
      <c r="C37" s="116"/>
      <c r="D37" s="116"/>
      <c r="E37" s="116"/>
      <c r="F37" s="116"/>
      <c r="G37" s="116"/>
      <c r="H37" s="116"/>
      <c r="I37" s="116"/>
    </row>
    <row r="38" spans="1:17">
      <c r="A38" s="116"/>
      <c r="B38" s="116"/>
      <c r="C38" s="116"/>
      <c r="D38" s="116"/>
      <c r="E38" s="116"/>
      <c r="F38" s="116"/>
      <c r="G38" s="116"/>
      <c r="H38" s="116"/>
      <c r="I38" s="116"/>
    </row>
    <row r="39" spans="1:17">
      <c r="B39" s="28"/>
      <c r="C39" s="29"/>
      <c r="F39" s="30"/>
      <c r="G39" s="28"/>
    </row>
    <row r="46" spans="1:17">
      <c r="B46" s="28"/>
      <c r="C46" s="29"/>
      <c r="F46" s="30"/>
    </row>
    <row r="53" spans="2:6">
      <c r="B53" s="28"/>
      <c r="C53" s="29"/>
      <c r="F53" s="30"/>
    </row>
    <row r="60" spans="2:6">
      <c r="B60" s="28"/>
      <c r="F60" s="30"/>
    </row>
    <row r="67" spans="6:6">
      <c r="F67" s="30"/>
    </row>
  </sheetData>
  <mergeCells count="29">
    <mergeCell ref="B5:G5"/>
    <mergeCell ref="H5:I5"/>
    <mergeCell ref="C31:G31"/>
    <mergeCell ref="E32:G32"/>
    <mergeCell ref="C24:G24"/>
    <mergeCell ref="F26:G26"/>
    <mergeCell ref="H26:I26"/>
    <mergeCell ref="C27:G27"/>
    <mergeCell ref="A28:B29"/>
    <mergeCell ref="C28:C29"/>
    <mergeCell ref="D28:D29"/>
    <mergeCell ref="E28:G28"/>
    <mergeCell ref="I28:I29"/>
    <mergeCell ref="C14:G14"/>
    <mergeCell ref="E17:F17"/>
    <mergeCell ref="G17:I17"/>
    <mergeCell ref="C18:G18"/>
    <mergeCell ref="E19:F19"/>
    <mergeCell ref="G19:I19"/>
    <mergeCell ref="C13:G13"/>
    <mergeCell ref="A6:B7"/>
    <mergeCell ref="C6:C7"/>
    <mergeCell ref="D6:E6"/>
    <mergeCell ref="F6:G6"/>
    <mergeCell ref="E10:F10"/>
    <mergeCell ref="G10:I10"/>
    <mergeCell ref="E11:F11"/>
    <mergeCell ref="C12:G12"/>
    <mergeCell ref="H12:I1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6C5BE-9C5C-42BE-8004-E5DBC6568CEB}">
  <sheetPr codeName="Planilha7">
    <tabColor rgb="FF92D050"/>
    <pageSetUpPr fitToPage="1"/>
  </sheetPr>
  <dimension ref="A1:Q79"/>
  <sheetViews>
    <sheetView topLeftCell="A25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>
        <v>43739</v>
      </c>
      <c r="E3" s="48"/>
      <c r="G3" s="50" t="s">
        <v>76</v>
      </c>
      <c r="H3" s="51">
        <v>1</v>
      </c>
      <c r="I3" s="52" t="s">
        <v>353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53">
        <v>2003622</v>
      </c>
      <c r="B4" s="1028" t="s">
        <v>352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2.75" customHeight="1">
      <c r="A9" s="92" t="s">
        <v>152</v>
      </c>
      <c r="B9" s="93" t="s">
        <v>153</v>
      </c>
      <c r="C9" s="94">
        <v>0.2</v>
      </c>
      <c r="D9" s="95" t="s">
        <v>92</v>
      </c>
      <c r="E9" s="1041">
        <v>23.212199999999999</v>
      </c>
      <c r="F9" s="1041"/>
      <c r="G9" s="96"/>
      <c r="H9" s="96"/>
      <c r="I9" s="97">
        <f>E9*C9</f>
        <v>4.6424000000000003</v>
      </c>
      <c r="J9" s="32"/>
      <c r="K9" s="32"/>
      <c r="L9" s="32"/>
      <c r="M9" s="32"/>
      <c r="N9" s="32"/>
      <c r="O9" s="32"/>
      <c r="P9" s="32"/>
      <c r="Q9" s="32"/>
    </row>
    <row r="10" spans="1:17" ht="12.75" customHeight="1">
      <c r="A10" s="58" t="s">
        <v>127</v>
      </c>
      <c r="B10" s="59" t="s">
        <v>128</v>
      </c>
      <c r="C10" s="60">
        <v>0.4</v>
      </c>
      <c r="D10" s="61" t="s">
        <v>92</v>
      </c>
      <c r="E10" s="1051">
        <v>18.146100000000001</v>
      </c>
      <c r="F10" s="1051"/>
      <c r="G10" s="62"/>
      <c r="H10" s="62"/>
      <c r="I10" s="63">
        <f>E10*C10</f>
        <v>7.2584</v>
      </c>
      <c r="J10" s="32"/>
      <c r="K10" s="32"/>
      <c r="L10" s="32"/>
      <c r="M10" s="32"/>
      <c r="N10" s="32"/>
      <c r="O10" s="32"/>
      <c r="P10" s="32"/>
      <c r="Q10" s="32"/>
    </row>
    <row r="11" spans="1:17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SUM(I9:I10)</f>
        <v>11.9008</v>
      </c>
      <c r="I11" s="1045"/>
      <c r="J11" s="32"/>
      <c r="K11" s="32"/>
      <c r="L11" s="32"/>
      <c r="M11" s="32"/>
      <c r="N11" s="32"/>
      <c r="O11" s="32"/>
      <c r="P11" s="32"/>
      <c r="Q11" s="32"/>
    </row>
    <row r="12" spans="1:17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139">
        <f>H11+I7</f>
        <v>11.9008</v>
      </c>
      <c r="J12" s="32"/>
      <c r="K12" s="32"/>
      <c r="L12" s="32"/>
      <c r="M12" s="32"/>
      <c r="N12" s="32"/>
      <c r="O12" s="32"/>
      <c r="P12" s="32"/>
      <c r="Q12" s="32"/>
    </row>
    <row r="13" spans="1:17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265">
        <f>I12</f>
        <v>11.9008</v>
      </c>
      <c r="J13" s="32"/>
      <c r="K13" s="32"/>
      <c r="L13" s="32"/>
      <c r="M13" s="32"/>
      <c r="N13" s="32"/>
      <c r="O13" s="32"/>
      <c r="P13" s="32"/>
      <c r="Q13" s="32"/>
    </row>
    <row r="14" spans="1:17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67"/>
      <c r="J14" s="32"/>
      <c r="K14" s="32"/>
      <c r="L14" s="32"/>
      <c r="M14" s="32"/>
      <c r="N14" s="32"/>
      <c r="O14" s="32"/>
      <c r="P14" s="32"/>
      <c r="Q14" s="32"/>
    </row>
    <row r="15" spans="1:17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68" t="s">
        <v>94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 thickBot="1">
      <c r="A16" s="57" t="s">
        <v>99</v>
      </c>
      <c r="B16" s="130"/>
      <c r="C16" s="129" t="s">
        <v>79</v>
      </c>
      <c r="D16" s="129" t="s">
        <v>90</v>
      </c>
      <c r="E16" s="1039" t="s">
        <v>100</v>
      </c>
      <c r="F16" s="1039"/>
      <c r="G16" s="1039" t="s">
        <v>70</v>
      </c>
      <c r="H16" s="1039"/>
      <c r="I16" s="1040"/>
      <c r="J16" s="32"/>
      <c r="K16" s="32"/>
      <c r="L16" s="32"/>
      <c r="M16" s="32"/>
      <c r="N16" s="32"/>
      <c r="O16" s="32"/>
      <c r="P16" s="32"/>
      <c r="Q16" s="32"/>
    </row>
    <row r="17" spans="1:17" ht="28.5">
      <c r="A17" s="101" t="s">
        <v>355</v>
      </c>
      <c r="B17" s="287" t="s">
        <v>356</v>
      </c>
      <c r="C17" s="134">
        <v>1</v>
      </c>
      <c r="D17" s="90" t="s">
        <v>90</v>
      </c>
      <c r="E17" s="1081">
        <v>457.5856</v>
      </c>
      <c r="F17" s="1081"/>
      <c r="G17" s="123"/>
      <c r="H17" s="123"/>
      <c r="I17" s="132">
        <f>C17*E17</f>
        <v>457.5856</v>
      </c>
      <c r="J17" s="32"/>
      <c r="K17" s="32"/>
      <c r="L17" s="32"/>
      <c r="M17" s="32"/>
      <c r="N17" s="32"/>
      <c r="O17" s="32"/>
      <c r="P17" s="32"/>
      <c r="Q17" s="32"/>
    </row>
    <row r="18" spans="1:17" ht="24" customHeight="1">
      <c r="A18" s="101" t="s">
        <v>354</v>
      </c>
      <c r="B18" s="169" t="s">
        <v>357</v>
      </c>
      <c r="C18" s="134">
        <v>1</v>
      </c>
      <c r="D18" s="90" t="s">
        <v>90</v>
      </c>
      <c r="E18" s="1082">
        <v>53.277900000000002</v>
      </c>
      <c r="F18" s="1082"/>
      <c r="G18" s="123"/>
      <c r="H18" s="123"/>
      <c r="I18" s="288">
        <f>C18*E18</f>
        <v>53.277999999999999</v>
      </c>
      <c r="J18" s="32"/>
      <c r="K18" s="32"/>
      <c r="L18" s="32"/>
      <c r="M18" s="32"/>
      <c r="N18" s="32"/>
      <c r="O18" s="32"/>
      <c r="P18" s="32"/>
      <c r="Q18" s="32"/>
    </row>
    <row r="19" spans="1:17" ht="15" customHeight="1" thickBot="1">
      <c r="A19" s="66"/>
      <c r="B19" s="40"/>
      <c r="C19" s="1056" t="s">
        <v>101</v>
      </c>
      <c r="D19" s="1057"/>
      <c r="E19" s="1057"/>
      <c r="F19" s="1057"/>
      <c r="G19" s="1057"/>
      <c r="H19" s="40"/>
      <c r="I19" s="69">
        <f>SUM(I17:I18)</f>
        <v>510.86360000000002</v>
      </c>
      <c r="J19" s="32"/>
      <c r="K19" s="32"/>
      <c r="L19" s="32"/>
      <c r="M19" s="32"/>
      <c r="N19" s="32"/>
      <c r="O19" s="32"/>
      <c r="P19" s="32"/>
      <c r="Q19" s="32"/>
    </row>
    <row r="20" spans="1:17" ht="15" customHeight="1" thickBot="1">
      <c r="A20" s="99" t="s">
        <v>102</v>
      </c>
      <c r="B20" s="100"/>
      <c r="C20" s="135" t="s">
        <v>79</v>
      </c>
      <c r="D20" s="135" t="s">
        <v>90</v>
      </c>
      <c r="E20" s="1054" t="s">
        <v>70</v>
      </c>
      <c r="F20" s="1054"/>
      <c r="G20" s="1054" t="s">
        <v>70</v>
      </c>
      <c r="H20" s="1054"/>
      <c r="I20" s="1055"/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2">
        <v>2009619</v>
      </c>
      <c r="B21" s="107" t="s">
        <v>358</v>
      </c>
      <c r="C21" s="109">
        <v>6.37</v>
      </c>
      <c r="D21" s="108" t="s">
        <v>8</v>
      </c>
      <c r="E21" s="128"/>
      <c r="F21" s="104">
        <v>99.37</v>
      </c>
      <c r="G21" s="128"/>
      <c r="H21" s="128"/>
      <c r="I21" s="106">
        <f>F21*C21</f>
        <v>632.98689999999999</v>
      </c>
      <c r="J21" s="32"/>
      <c r="K21" s="32"/>
      <c r="L21" s="32"/>
      <c r="M21" s="32"/>
      <c r="N21" s="32"/>
      <c r="O21" s="32"/>
      <c r="P21" s="32"/>
      <c r="Q21" s="32"/>
    </row>
    <row r="22" spans="1:17" ht="15" customHeight="1">
      <c r="A22" s="101">
        <v>1109669</v>
      </c>
      <c r="B22" s="65" t="s">
        <v>149</v>
      </c>
      <c r="C22" s="88">
        <v>0.11</v>
      </c>
      <c r="D22" s="90" t="s">
        <v>10</v>
      </c>
      <c r="E22" s="123"/>
      <c r="F22" s="111">
        <v>450.56</v>
      </c>
      <c r="G22" s="123"/>
      <c r="H22" s="123"/>
      <c r="I22" s="137">
        <f t="shared" ref="I22:I24" si="0">F22*C22</f>
        <v>49.561599999999999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690" t="s">
        <v>1460</v>
      </c>
      <c r="B23" s="83" t="s">
        <v>424</v>
      </c>
      <c r="C23" s="88">
        <v>15.1</v>
      </c>
      <c r="D23" s="90" t="s">
        <v>205</v>
      </c>
      <c r="E23" s="123"/>
      <c r="F23" s="111">
        <v>16.78</v>
      </c>
      <c r="G23" s="123"/>
      <c r="H23" s="123"/>
      <c r="I23" s="137">
        <f t="shared" si="0"/>
        <v>253.37799999999999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1107892</v>
      </c>
      <c r="B24" s="83" t="s">
        <v>156</v>
      </c>
      <c r="C24" s="88">
        <v>0.46</v>
      </c>
      <c r="D24" s="90" t="s">
        <v>10</v>
      </c>
      <c r="E24" s="123"/>
      <c r="F24" s="111">
        <v>387.44</v>
      </c>
      <c r="G24" s="123"/>
      <c r="H24" s="123"/>
      <c r="I24" s="137">
        <f t="shared" si="0"/>
        <v>178.22239999999999</v>
      </c>
      <c r="J24" s="32"/>
      <c r="K24" s="32"/>
      <c r="L24" s="32"/>
      <c r="M24" s="32"/>
      <c r="N24" s="32"/>
      <c r="O24" s="32"/>
      <c r="P24" s="32"/>
      <c r="Q24" s="32"/>
    </row>
    <row r="25" spans="1:17" ht="29.25">
      <c r="A25" s="101">
        <v>1107896</v>
      </c>
      <c r="B25" s="83" t="s">
        <v>360</v>
      </c>
      <c r="C25" s="88">
        <v>0.11</v>
      </c>
      <c r="D25" s="90" t="s">
        <v>10</v>
      </c>
      <c r="E25" s="123"/>
      <c r="F25" s="111">
        <v>402.5</v>
      </c>
      <c r="G25" s="123"/>
      <c r="H25" s="123"/>
      <c r="I25" s="137">
        <f>F25*C25</f>
        <v>44.274999999999999</v>
      </c>
      <c r="J25" s="32"/>
      <c r="K25" s="32"/>
      <c r="L25" s="32"/>
      <c r="M25" s="32"/>
      <c r="N25" s="32"/>
      <c r="O25" s="32"/>
      <c r="P25" s="32"/>
      <c r="Q25" s="32"/>
    </row>
    <row r="26" spans="1:17" ht="43.5">
      <c r="A26" s="101">
        <v>3103302</v>
      </c>
      <c r="B26" s="83" t="s">
        <v>154</v>
      </c>
      <c r="C26" s="88">
        <v>6.6</v>
      </c>
      <c r="D26" s="90" t="s">
        <v>8</v>
      </c>
      <c r="E26" s="123"/>
      <c r="F26" s="111">
        <v>62.24</v>
      </c>
      <c r="G26" s="123"/>
      <c r="H26" s="123"/>
      <c r="I26" s="137">
        <f>F26*C26</f>
        <v>410.78399999999999</v>
      </c>
      <c r="J26" s="32"/>
      <c r="K26" s="32"/>
      <c r="L26" s="32"/>
      <c r="M26" s="32"/>
      <c r="N26" s="32"/>
      <c r="O26" s="32"/>
      <c r="P26" s="32"/>
      <c r="Q26" s="32"/>
    </row>
    <row r="27" spans="1:17" ht="24" customHeight="1" thickBot="1">
      <c r="A27" s="66"/>
      <c r="B27" s="40"/>
      <c r="C27" s="1056" t="s">
        <v>103</v>
      </c>
      <c r="D27" s="1057"/>
      <c r="E27" s="1057"/>
      <c r="F27" s="1057"/>
      <c r="G27" s="1057"/>
      <c r="H27" s="127"/>
      <c r="I27" s="105">
        <f>SUM(I21:I26)</f>
        <v>1569.2079000000001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 thickBot="1">
      <c r="A28" s="57"/>
      <c r="B28" s="130"/>
      <c r="C28" s="125"/>
      <c r="D28" s="125"/>
      <c r="E28" s="125"/>
      <c r="F28" s="125"/>
      <c r="G28" s="125" t="s">
        <v>104</v>
      </c>
      <c r="H28" s="125"/>
      <c r="I28" s="70">
        <f>I27+I13+I19</f>
        <v>2091.9722999999999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A29" s="99" t="s">
        <v>105</v>
      </c>
      <c r="B29" s="100"/>
      <c r="C29" s="135" t="s">
        <v>106</v>
      </c>
      <c r="D29" s="135" t="s">
        <v>79</v>
      </c>
      <c r="E29" s="135" t="s">
        <v>90</v>
      </c>
      <c r="F29" s="1054" t="s">
        <v>70</v>
      </c>
      <c r="G29" s="1054"/>
      <c r="H29" s="1054" t="s">
        <v>70</v>
      </c>
      <c r="I29" s="1055"/>
      <c r="J29" s="32"/>
      <c r="K29" s="32"/>
      <c r="L29" s="32"/>
      <c r="M29" s="32"/>
      <c r="N29" s="32"/>
      <c r="O29" s="32"/>
      <c r="P29" s="32"/>
      <c r="Q29" s="32"/>
    </row>
    <row r="30" spans="1:17" ht="43.5">
      <c r="A30" s="101" t="s">
        <v>355</v>
      </c>
      <c r="B30" s="83" t="s">
        <v>361</v>
      </c>
      <c r="C30" s="90">
        <v>5914655</v>
      </c>
      <c r="D30" s="88">
        <v>4.2999999999999997E-2</v>
      </c>
      <c r="E30" s="90" t="s">
        <v>57</v>
      </c>
      <c r="F30" s="123"/>
      <c r="G30" s="289">
        <v>31.25</v>
      </c>
      <c r="H30" s="123"/>
      <c r="I30" s="170">
        <f>G30*D30</f>
        <v>1.3438000000000001</v>
      </c>
      <c r="J30" s="32"/>
      <c r="K30" s="32"/>
      <c r="L30" s="32"/>
      <c r="M30" s="32"/>
      <c r="N30" s="32"/>
      <c r="O30" s="32"/>
      <c r="P30" s="32"/>
      <c r="Q30" s="32"/>
    </row>
    <row r="31" spans="1:17" ht="29.25">
      <c r="A31" s="101" t="s">
        <v>354</v>
      </c>
      <c r="B31" s="83" t="s">
        <v>362</v>
      </c>
      <c r="C31" s="90">
        <v>5914655</v>
      </c>
      <c r="D31" s="88">
        <v>7.0000000000000007E-2</v>
      </c>
      <c r="E31" s="90" t="s">
        <v>57</v>
      </c>
      <c r="F31" s="123"/>
      <c r="G31" s="289">
        <v>31.25</v>
      </c>
      <c r="H31" s="123"/>
      <c r="I31" s="170">
        <f>G31*D31</f>
        <v>2.1875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71"/>
      <c r="B32" s="41"/>
      <c r="C32" s="1056" t="s">
        <v>107</v>
      </c>
      <c r="D32" s="1056"/>
      <c r="E32" s="1056"/>
      <c r="F32" s="1056"/>
      <c r="G32" s="1056"/>
      <c r="H32" s="126"/>
      <c r="I32" s="72">
        <f>SUM(I30:I31)</f>
        <v>3.5312999999999999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 thickBot="1">
      <c r="A33" s="1031" t="s">
        <v>108</v>
      </c>
      <c r="B33" s="1032"/>
      <c r="C33" s="1035" t="s">
        <v>79</v>
      </c>
      <c r="D33" s="1035" t="s">
        <v>90</v>
      </c>
      <c r="E33" s="1059" t="s">
        <v>109</v>
      </c>
      <c r="F33" s="1059"/>
      <c r="G33" s="1059"/>
      <c r="H33" s="124"/>
      <c r="I33" s="1060" t="s">
        <v>70</v>
      </c>
      <c r="J33" s="32"/>
      <c r="K33" s="32"/>
      <c r="L33" s="32"/>
      <c r="M33" s="32"/>
      <c r="N33" s="32"/>
      <c r="O33" s="32"/>
      <c r="P33" s="32"/>
      <c r="Q33" s="32"/>
    </row>
    <row r="34" spans="1:17" ht="24" customHeight="1">
      <c r="A34" s="1046"/>
      <c r="B34" s="1047"/>
      <c r="C34" s="1048"/>
      <c r="D34" s="1048"/>
      <c r="E34" s="133" t="s">
        <v>110</v>
      </c>
      <c r="F34" s="133" t="s">
        <v>111</v>
      </c>
      <c r="G34" s="133" t="s">
        <v>112</v>
      </c>
      <c r="H34" s="133"/>
      <c r="I34" s="1049"/>
      <c r="J34" s="32"/>
      <c r="K34" s="32"/>
      <c r="L34" s="32"/>
      <c r="M34" s="32"/>
      <c r="N34" s="32"/>
      <c r="O34" s="32"/>
      <c r="P34" s="32"/>
      <c r="Q34" s="32"/>
    </row>
    <row r="35" spans="1:17" ht="42.75">
      <c r="A35" s="101" t="s">
        <v>355</v>
      </c>
      <c r="B35" s="115" t="s">
        <v>361</v>
      </c>
      <c r="C35" s="88">
        <v>4.2999999999999997E-2</v>
      </c>
      <c r="D35" s="90" t="s">
        <v>113</v>
      </c>
      <c r="E35" s="90"/>
      <c r="F35" s="90"/>
      <c r="G35" s="90">
        <v>7.41</v>
      </c>
      <c r="H35" s="90"/>
      <c r="I35" s="91">
        <f>G35*C35</f>
        <v>0.31863000000000002</v>
      </c>
      <c r="J35" s="32"/>
      <c r="K35" s="32"/>
      <c r="L35" s="32"/>
      <c r="M35" s="32"/>
      <c r="N35" s="32"/>
      <c r="O35" s="32"/>
      <c r="P35" s="32"/>
      <c r="Q35" s="32"/>
    </row>
    <row r="36" spans="1:17" ht="28.5">
      <c r="A36" s="101" t="s">
        <v>354</v>
      </c>
      <c r="B36" s="83" t="s">
        <v>362</v>
      </c>
      <c r="C36" s="88">
        <v>7.0000000000000007E-2</v>
      </c>
      <c r="D36" s="90" t="s">
        <v>113</v>
      </c>
      <c r="E36" s="90"/>
      <c r="F36" s="90"/>
      <c r="G36" s="90">
        <v>7.41</v>
      </c>
      <c r="H36" s="90"/>
      <c r="I36" s="91">
        <f>G36*C36</f>
        <v>0.51870000000000005</v>
      </c>
      <c r="J36" s="32"/>
      <c r="K36" s="32"/>
      <c r="L36" s="32"/>
      <c r="M36" s="32"/>
      <c r="N36" s="32"/>
      <c r="O36" s="32"/>
      <c r="P36" s="32"/>
      <c r="Q36" s="32"/>
    </row>
    <row r="37" spans="1:17" s="24" customFormat="1" ht="15">
      <c r="A37" s="73"/>
      <c r="B37" s="74"/>
      <c r="C37" s="1042" t="s">
        <v>114</v>
      </c>
      <c r="D37" s="1042"/>
      <c r="E37" s="1042"/>
      <c r="F37" s="1042"/>
      <c r="G37" s="1042"/>
      <c r="H37" s="123"/>
      <c r="I37" s="75">
        <f>SUM(I35:I36)</f>
        <v>0.83733000000000002</v>
      </c>
      <c r="J37" s="32"/>
      <c r="K37" s="32"/>
      <c r="L37" s="32"/>
      <c r="M37" s="32"/>
      <c r="N37" s="32"/>
      <c r="O37" s="32"/>
      <c r="P37" s="32"/>
      <c r="Q37" s="32"/>
    </row>
    <row r="38" spans="1:17" ht="15" customHeight="1">
      <c r="A38" s="73"/>
      <c r="B38" s="74"/>
      <c r="C38" s="123"/>
      <c r="D38" s="123"/>
      <c r="E38" s="1042" t="s">
        <v>115</v>
      </c>
      <c r="F38" s="1042"/>
      <c r="G38" s="1042"/>
      <c r="H38" s="74"/>
      <c r="I38" s="117">
        <f>I28+I32+I37</f>
        <v>2096.34</v>
      </c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73"/>
      <c r="B39" s="74"/>
      <c r="C39" s="123"/>
      <c r="D39" s="123"/>
      <c r="E39" s="123"/>
      <c r="F39" s="123"/>
      <c r="G39" s="123" t="s">
        <v>151</v>
      </c>
      <c r="H39" s="74"/>
      <c r="I39" s="138">
        <v>0</v>
      </c>
      <c r="J39" s="32"/>
      <c r="K39" s="32"/>
      <c r="L39" s="32"/>
      <c r="M39" s="32"/>
      <c r="N39" s="32"/>
      <c r="O39" s="32"/>
      <c r="P39" s="32"/>
      <c r="Q39" s="32"/>
    </row>
    <row r="40" spans="1:17" ht="15" customHeight="1">
      <c r="A40" s="76"/>
      <c r="B40"/>
      <c r="C40"/>
      <c r="D40"/>
      <c r="E40"/>
      <c r="F40"/>
      <c r="G40" s="123" t="s">
        <v>140</v>
      </c>
      <c r="H40"/>
      <c r="I40" s="120">
        <f>I38</f>
        <v>2096.34</v>
      </c>
      <c r="J40" s="32"/>
      <c r="K40" s="32"/>
      <c r="L40" s="32"/>
      <c r="M40" s="32"/>
      <c r="N40" s="32"/>
      <c r="O40" s="32"/>
      <c r="P40" s="32"/>
      <c r="Q40" s="32"/>
    </row>
    <row r="41" spans="1:17" ht="24" customHeight="1" thickBot="1">
      <c r="A41" s="118"/>
      <c r="B41" s="119"/>
      <c r="C41" s="81"/>
      <c r="D41" s="81"/>
      <c r="E41" s="81"/>
      <c r="F41" s="81"/>
      <c r="G41" s="81"/>
      <c r="H41" s="81"/>
      <c r="I41" s="82"/>
      <c r="J41" s="32"/>
      <c r="K41" s="32"/>
      <c r="L41" s="32"/>
      <c r="M41" s="32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32"/>
      <c r="O42" s="32"/>
      <c r="P42" s="32"/>
      <c r="Q42" s="32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32"/>
      <c r="O43" s="32"/>
      <c r="P43" s="32"/>
      <c r="Q43" s="32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32"/>
      <c r="O44" s="32"/>
      <c r="P44" s="32"/>
      <c r="Q44" s="32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 ht="15" customHeigh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</row>
    <row r="49" spans="1:17" ht="15" customHeight="1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</row>
    <row r="50" spans="1:17" ht="15" customHeight="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</row>
    <row r="51" spans="1:17">
      <c r="B51" s="28"/>
      <c r="C51" s="29"/>
      <c r="F51" s="30"/>
      <c r="G51" s="28"/>
    </row>
    <row r="58" spans="1:17">
      <c r="B58" s="28"/>
      <c r="C58" s="29"/>
      <c r="F58" s="30"/>
    </row>
    <row r="65" spans="2:6">
      <c r="B65" s="28"/>
      <c r="C65" s="29"/>
      <c r="F65" s="30"/>
    </row>
    <row r="72" spans="2:6">
      <c r="B72" s="28"/>
      <c r="F72" s="30"/>
    </row>
    <row r="79" spans="2:6">
      <c r="F79" s="30"/>
    </row>
  </sheetData>
  <mergeCells count="32">
    <mergeCell ref="C37:G37"/>
    <mergeCell ref="E38:G38"/>
    <mergeCell ref="E10:F10"/>
    <mergeCell ref="E17:F17"/>
    <mergeCell ref="C27:G27"/>
    <mergeCell ref="F29:G29"/>
    <mergeCell ref="C13:G13"/>
    <mergeCell ref="E16:F16"/>
    <mergeCell ref="G16:I16"/>
    <mergeCell ref="C19:G19"/>
    <mergeCell ref="E20:F20"/>
    <mergeCell ref="G20:I20"/>
    <mergeCell ref="C12:G12"/>
    <mergeCell ref="H29:I29"/>
    <mergeCell ref="C32:G32"/>
    <mergeCell ref="E18:F18"/>
    <mergeCell ref="A33:B34"/>
    <mergeCell ref="C33:C34"/>
    <mergeCell ref="D33:D34"/>
    <mergeCell ref="E33:G33"/>
    <mergeCell ref="I33:I34"/>
    <mergeCell ref="E8:F8"/>
    <mergeCell ref="G8:I8"/>
    <mergeCell ref="E9:F9"/>
    <mergeCell ref="C11:G11"/>
    <mergeCell ref="H11:I11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11E78-4D3E-439D-9385-C4CA30737251}">
  <sheetPr codeName="Planilha8">
    <tabColor rgb="FF92D050"/>
    <pageSetUpPr fitToPage="1"/>
  </sheetPr>
  <dimension ref="A1:Q72"/>
  <sheetViews>
    <sheetView topLeftCell="A19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1</v>
      </c>
      <c r="I3" s="691" t="s">
        <v>299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53">
        <v>2003473</v>
      </c>
      <c r="B4" s="1028" t="s">
        <v>207</v>
      </c>
      <c r="C4" s="1028"/>
      <c r="D4" s="1028"/>
      <c r="E4" s="1028"/>
      <c r="F4" s="1028"/>
      <c r="G4" s="1028"/>
      <c r="H4" s="1080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2.75" customHeight="1">
      <c r="A9" s="58" t="s">
        <v>127</v>
      </c>
      <c r="B9" s="59" t="s">
        <v>128</v>
      </c>
      <c r="C9" s="60">
        <v>11.016</v>
      </c>
      <c r="D9" s="61" t="s">
        <v>92</v>
      </c>
      <c r="E9" s="1051">
        <v>18.146100000000001</v>
      </c>
      <c r="F9" s="1051"/>
      <c r="G9" s="62"/>
      <c r="H9" s="62"/>
      <c r="I9" s="63">
        <f>E9*C9</f>
        <v>199.8974</v>
      </c>
      <c r="J9" s="32"/>
      <c r="K9" s="32"/>
      <c r="L9" s="32"/>
      <c r="M9" s="32"/>
      <c r="N9" s="32"/>
      <c r="O9" s="32"/>
      <c r="P9" s="32"/>
      <c r="Q9" s="32"/>
    </row>
    <row r="10" spans="1:17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SUM(I9:I9)</f>
        <v>199.8974</v>
      </c>
      <c r="I10" s="1045"/>
      <c r="J10" s="32"/>
      <c r="K10" s="32"/>
      <c r="L10" s="32"/>
      <c r="M10" s="32"/>
      <c r="N10" s="32"/>
      <c r="O10" s="32"/>
      <c r="P10" s="32"/>
      <c r="Q10" s="32"/>
    </row>
    <row r="11" spans="1:17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139">
        <f>H10+I7</f>
        <v>199.8974</v>
      </c>
      <c r="J11" s="32"/>
      <c r="K11" s="32"/>
      <c r="L11" s="32"/>
      <c r="M11" s="32"/>
      <c r="N11" s="32"/>
      <c r="O11" s="32"/>
      <c r="P11" s="32"/>
      <c r="Q11" s="32"/>
    </row>
    <row r="12" spans="1:17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265">
        <f>I11</f>
        <v>199.8974</v>
      </c>
      <c r="J12" s="32"/>
      <c r="K12" s="32"/>
      <c r="L12" s="32"/>
      <c r="M12" s="32"/>
      <c r="N12" s="32"/>
      <c r="O12" s="32"/>
      <c r="P12" s="32"/>
      <c r="Q12" s="32"/>
    </row>
    <row r="13" spans="1:17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  <c r="P13" s="32"/>
      <c r="Q13" s="32"/>
    </row>
    <row r="14" spans="1:17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  <c r="P14" s="32"/>
      <c r="Q14" s="32"/>
    </row>
    <row r="15" spans="1:17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101" t="s">
        <v>130</v>
      </c>
      <c r="B16" s="169" t="s">
        <v>131</v>
      </c>
      <c r="C16" s="134">
        <v>8.26</v>
      </c>
      <c r="D16" s="90" t="s">
        <v>10</v>
      </c>
      <c r="E16" s="1081">
        <v>87.298400000000001</v>
      </c>
      <c r="F16" s="1081"/>
      <c r="G16" s="123"/>
      <c r="H16" s="123"/>
      <c r="I16" s="170">
        <f>C16*E16</f>
        <v>721.08479999999997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I16</f>
        <v>721.08479999999997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29.25">
      <c r="A19" s="102">
        <v>1107892</v>
      </c>
      <c r="B19" s="107" t="s">
        <v>156</v>
      </c>
      <c r="C19" s="109">
        <v>9.2200000000000006</v>
      </c>
      <c r="D19" s="108" t="s">
        <v>10</v>
      </c>
      <c r="E19" s="128"/>
      <c r="F19" s="104">
        <v>387.44</v>
      </c>
      <c r="G19" s="128"/>
      <c r="H19" s="128"/>
      <c r="I19" s="106">
        <f>F19*C19</f>
        <v>3572.1968000000002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4805751</v>
      </c>
      <c r="B20" s="83" t="s">
        <v>208</v>
      </c>
      <c r="C20" s="88">
        <v>33.1</v>
      </c>
      <c r="D20" s="90" t="s">
        <v>10</v>
      </c>
      <c r="E20" s="123"/>
      <c r="F20" s="111">
        <v>37.15</v>
      </c>
      <c r="G20" s="123"/>
      <c r="H20" s="123"/>
      <c r="I20" s="137">
        <f>F20*C20</f>
        <v>1229.665</v>
      </c>
      <c r="J20" s="32"/>
      <c r="K20" s="32"/>
      <c r="L20" s="32"/>
      <c r="M20" s="32"/>
      <c r="N20" s="32"/>
      <c r="O20" s="32"/>
      <c r="P20" s="32"/>
      <c r="Q20" s="32"/>
    </row>
    <row r="21" spans="1:17" ht="43.5">
      <c r="A21" s="101">
        <v>3103302</v>
      </c>
      <c r="B21" s="83" t="s">
        <v>154</v>
      </c>
      <c r="C21" s="88">
        <v>21.25</v>
      </c>
      <c r="D21" s="90" t="s">
        <v>8</v>
      </c>
      <c r="E21" s="123"/>
      <c r="F21" s="111">
        <v>62.24</v>
      </c>
      <c r="G21" s="123"/>
      <c r="H21" s="123"/>
      <c r="I21" s="137">
        <f>F21*C21</f>
        <v>1322.6</v>
      </c>
      <c r="J21" s="32"/>
      <c r="K21" s="32"/>
      <c r="L21" s="32"/>
      <c r="M21" s="32"/>
      <c r="N21" s="32"/>
      <c r="O21" s="32"/>
      <c r="P21" s="32"/>
      <c r="Q21" s="32"/>
    </row>
    <row r="22" spans="1:17" ht="24" customHeight="1" thickBot="1">
      <c r="A22" s="66"/>
      <c r="B22" s="40"/>
      <c r="C22" s="1056" t="s">
        <v>103</v>
      </c>
      <c r="D22" s="1057"/>
      <c r="E22" s="1057"/>
      <c r="F22" s="1057"/>
      <c r="G22" s="1057"/>
      <c r="H22" s="127"/>
      <c r="I22" s="105">
        <f>SUM(I19:I21)</f>
        <v>6124.4618</v>
      </c>
      <c r="J22" s="32"/>
      <c r="K22" s="32"/>
      <c r="L22" s="32"/>
      <c r="M22" s="32"/>
      <c r="N22" s="32"/>
      <c r="O22" s="32"/>
      <c r="P22" s="32"/>
      <c r="Q22" s="32"/>
    </row>
    <row r="23" spans="1:17" ht="15" customHeight="1" thickBot="1">
      <c r="A23" s="57"/>
      <c r="B23" s="130"/>
      <c r="C23" s="125"/>
      <c r="D23" s="125"/>
      <c r="E23" s="125"/>
      <c r="F23" s="125"/>
      <c r="G23" s="125" t="s">
        <v>104</v>
      </c>
      <c r="H23" s="125"/>
      <c r="I23" s="70">
        <f>I22+I12+I17</f>
        <v>7045.4440000000004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>
      <c r="A24" s="99" t="s">
        <v>105</v>
      </c>
      <c r="B24" s="100"/>
      <c r="C24" s="135" t="s">
        <v>106</v>
      </c>
      <c r="D24" s="135" t="s">
        <v>79</v>
      </c>
      <c r="E24" s="135" t="s">
        <v>90</v>
      </c>
      <c r="F24" s="1054" t="s">
        <v>70</v>
      </c>
      <c r="G24" s="1054"/>
      <c r="H24" s="1054" t="s">
        <v>70</v>
      </c>
      <c r="I24" s="1055"/>
      <c r="J24" s="32"/>
      <c r="K24" s="32"/>
      <c r="L24" s="32"/>
      <c r="M24" s="32"/>
      <c r="N24" s="32"/>
      <c r="O24" s="32"/>
      <c r="P24" s="32"/>
      <c r="Q24" s="32"/>
    </row>
    <row r="25" spans="1:17" ht="15" customHeight="1">
      <c r="A25" s="64" t="s">
        <v>130</v>
      </c>
      <c r="B25" s="65" t="s">
        <v>132</v>
      </c>
      <c r="C25" s="110">
        <v>5914647</v>
      </c>
      <c r="D25" s="110">
        <v>12.39</v>
      </c>
      <c r="E25" s="110" t="s">
        <v>57</v>
      </c>
      <c r="F25" s="131"/>
      <c r="G25" s="290">
        <v>1.63</v>
      </c>
      <c r="H25" s="131"/>
      <c r="I25" s="132">
        <f>G25*D25</f>
        <v>20.195699999999999</v>
      </c>
      <c r="J25" s="32"/>
      <c r="K25" s="32"/>
      <c r="L25" s="32"/>
      <c r="M25" s="32"/>
      <c r="N25" s="32"/>
      <c r="O25" s="32"/>
      <c r="P25" s="32"/>
      <c r="Q25" s="32"/>
    </row>
    <row r="26" spans="1:1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>
        <f>I25</f>
        <v>20.195699999999999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  <c r="P27" s="32"/>
      <c r="Q27" s="32"/>
    </row>
    <row r="28" spans="1:1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  <c r="P28" s="32"/>
      <c r="Q28" s="32"/>
    </row>
    <row r="29" spans="1:17" ht="15">
      <c r="A29" s="101" t="s">
        <v>130</v>
      </c>
      <c r="B29" s="115" t="s">
        <v>132</v>
      </c>
      <c r="C29" s="88">
        <v>12.39</v>
      </c>
      <c r="D29" s="90" t="s">
        <v>113</v>
      </c>
      <c r="E29" s="133"/>
      <c r="F29" s="133"/>
      <c r="G29" s="90">
        <v>17.309999999999999</v>
      </c>
      <c r="H29" s="90"/>
      <c r="I29" s="91">
        <f>G29*C29</f>
        <v>214.4709</v>
      </c>
      <c r="J29" s="32"/>
      <c r="K29" s="32"/>
      <c r="L29" s="32"/>
      <c r="M29" s="32"/>
      <c r="N29" s="32"/>
      <c r="O29" s="32"/>
      <c r="P29" s="32"/>
      <c r="Q29" s="32"/>
    </row>
    <row r="30" spans="1:17" s="24" customFormat="1" ht="15">
      <c r="A30" s="73"/>
      <c r="B30" s="74"/>
      <c r="C30" s="1042" t="s">
        <v>114</v>
      </c>
      <c r="D30" s="1042"/>
      <c r="E30" s="1042"/>
      <c r="F30" s="1042"/>
      <c r="G30" s="1042"/>
      <c r="H30" s="123"/>
      <c r="I30" s="75">
        <f>I29</f>
        <v>214.4709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042" t="s">
        <v>115</v>
      </c>
      <c r="F31" s="1042"/>
      <c r="G31" s="1042"/>
      <c r="H31" s="74"/>
      <c r="I31" s="117">
        <f>I23+I26+I30</f>
        <v>7280.11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23"/>
      <c r="F32" s="123"/>
      <c r="G32" s="123" t="s">
        <v>151</v>
      </c>
      <c r="H32" s="74"/>
      <c r="I32" s="138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6"/>
      <c r="B33"/>
      <c r="C33"/>
      <c r="D33"/>
      <c r="E33"/>
      <c r="F33"/>
      <c r="G33" s="123" t="s">
        <v>140</v>
      </c>
      <c r="H33"/>
      <c r="I33" s="120">
        <f>I31</f>
        <v>7280.11</v>
      </c>
      <c r="J33" s="32"/>
      <c r="K33" s="32"/>
      <c r="L33" s="32"/>
      <c r="M33" s="32"/>
      <c r="N33" s="32"/>
      <c r="O33" s="32"/>
      <c r="P33" s="32"/>
      <c r="Q33" s="32"/>
    </row>
    <row r="34" spans="1:17" ht="24" customHeight="1" thickBot="1">
      <c r="A34" s="118"/>
      <c r="B34" s="119"/>
      <c r="C34" s="81"/>
      <c r="D34" s="81"/>
      <c r="E34" s="81"/>
      <c r="F34" s="81"/>
      <c r="G34" s="81"/>
      <c r="H34" s="81"/>
      <c r="I34" s="82"/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32"/>
      <c r="O36" s="32"/>
      <c r="P36" s="32"/>
      <c r="Q36" s="32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32"/>
      <c r="O37" s="32"/>
      <c r="P37" s="32"/>
      <c r="Q37" s="32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>
      <c r="B44" s="28"/>
      <c r="C44" s="29"/>
      <c r="F44" s="30"/>
      <c r="G44" s="28"/>
    </row>
    <row r="51" spans="2:6">
      <c r="B51" s="28"/>
      <c r="C51" s="29"/>
      <c r="F51" s="30"/>
    </row>
    <row r="58" spans="2:6">
      <c r="B58" s="28"/>
      <c r="C58" s="29"/>
      <c r="F58" s="30"/>
    </row>
    <row r="65" spans="2:6">
      <c r="B65" s="28"/>
      <c r="F65" s="30"/>
    </row>
    <row r="72" spans="2:6">
      <c r="F72" s="30"/>
    </row>
  </sheetData>
  <mergeCells count="30">
    <mergeCell ref="E31:G31"/>
    <mergeCell ref="A27:B28"/>
    <mergeCell ref="C27:C28"/>
    <mergeCell ref="D27:D28"/>
    <mergeCell ref="E27:G27"/>
    <mergeCell ref="I27:I28"/>
    <mergeCell ref="C30:G30"/>
    <mergeCell ref="E18:F18"/>
    <mergeCell ref="G18:I18"/>
    <mergeCell ref="C22:G22"/>
    <mergeCell ref="F24:G24"/>
    <mergeCell ref="H24:I24"/>
    <mergeCell ref="C26:G26"/>
    <mergeCell ref="C17:G17"/>
    <mergeCell ref="E8:F8"/>
    <mergeCell ref="G8:I8"/>
    <mergeCell ref="E9:F9"/>
    <mergeCell ref="C10:G10"/>
    <mergeCell ref="H10:I10"/>
    <mergeCell ref="C11:G11"/>
    <mergeCell ref="C12:G12"/>
    <mergeCell ref="E15:F15"/>
    <mergeCell ref="G15:I15"/>
    <mergeCell ref="E16:F16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FF31-8B25-4D84-B459-BC8149349FA1}">
  <sheetPr codeName="Planilha10">
    <tabColor rgb="FF92D050"/>
    <pageSetUpPr fitToPage="1"/>
  </sheetPr>
  <dimension ref="B2:P73"/>
  <sheetViews>
    <sheetView topLeftCell="A19" workbookViewId="0"/>
  </sheetViews>
  <sheetFormatPr defaultColWidth="9.140625" defaultRowHeight="12.75"/>
  <cols>
    <col min="1" max="1" width="9.140625" style="23"/>
    <col min="2" max="2" width="47.42578125" style="23" customWidth="1"/>
    <col min="3" max="3" width="9.140625" style="23" customWidth="1"/>
    <col min="4" max="4" width="5.42578125" style="23" customWidth="1"/>
    <col min="5" max="5" width="7.42578125" style="23" customWidth="1"/>
    <col min="6" max="6" width="8.42578125" style="23" customWidth="1"/>
    <col min="7" max="7" width="3" style="23" customWidth="1"/>
    <col min="8" max="8" width="7.7109375" style="23" bestFit="1" customWidth="1"/>
    <col min="9" max="9" width="6.71093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2" spans="2:15" ht="13.5">
      <c r="B2" s="1084" t="s">
        <v>157</v>
      </c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6"/>
    </row>
    <row r="3" spans="2:15" ht="13.5">
      <c r="B3" s="1087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9"/>
    </row>
    <row r="4" spans="2:15" ht="13.5">
      <c r="B4" s="1087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9"/>
    </row>
    <row r="5" spans="2:15" ht="13.5">
      <c r="B5" s="1087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9"/>
    </row>
    <row r="6" spans="2:15" ht="15">
      <c r="B6" s="1090" t="s">
        <v>906</v>
      </c>
      <c r="C6" s="1091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092"/>
    </row>
    <row r="7" spans="2:15" ht="12.75" customHeight="1">
      <c r="B7" s="1083" t="s">
        <v>199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</row>
    <row r="8" spans="2:15"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</row>
    <row r="9" spans="2:15">
      <c r="B9" s="1099"/>
      <c r="C9" s="1100"/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1"/>
    </row>
    <row r="10" spans="2:15" ht="15" customHeight="1">
      <c r="B10" s="1102" t="s">
        <v>908</v>
      </c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4"/>
    </row>
    <row r="11" spans="2:15" ht="24">
      <c r="B11" s="141" t="s">
        <v>160</v>
      </c>
      <c r="C11" s="142" t="s">
        <v>161</v>
      </c>
      <c r="D11" s="1105" t="s">
        <v>162</v>
      </c>
      <c r="E11" s="1106"/>
      <c r="F11" s="1107" t="s">
        <v>163</v>
      </c>
      <c r="G11" s="1108"/>
      <c r="H11" s="143" t="s">
        <v>164</v>
      </c>
      <c r="I11" s="1107" t="s">
        <v>165</v>
      </c>
      <c r="J11" s="1108"/>
      <c r="K11" s="1107" t="s">
        <v>166</v>
      </c>
      <c r="L11" s="1109"/>
      <c r="M11" s="1108"/>
      <c r="N11" s="1107" t="s">
        <v>167</v>
      </c>
      <c r="O11" s="1110"/>
    </row>
    <row r="12" spans="2:15">
      <c r="B12" s="144" t="s">
        <v>200</v>
      </c>
      <c r="C12" s="145">
        <v>30004</v>
      </c>
      <c r="D12" s="1111">
        <v>4</v>
      </c>
      <c r="E12" s="1112"/>
      <c r="F12" s="1111">
        <v>1</v>
      </c>
      <c r="G12" s="1113"/>
      <c r="H12" s="146">
        <f t="shared" ref="H12" si="0">1-F12</f>
        <v>0</v>
      </c>
      <c r="I12" s="1114">
        <v>147.32</v>
      </c>
      <c r="J12" s="1115"/>
      <c r="K12" s="1114">
        <v>41.5</v>
      </c>
      <c r="L12" s="1116"/>
      <c r="M12" s="1115"/>
      <c r="N12" s="1114">
        <v>589.28</v>
      </c>
      <c r="O12" s="1117"/>
    </row>
    <row r="13" spans="2:15" ht="15" customHeight="1">
      <c r="B13" s="1093" t="s">
        <v>168</v>
      </c>
      <c r="C13" s="1094"/>
      <c r="D13" s="1094"/>
      <c r="E13" s="1094"/>
      <c r="F13" s="1094"/>
      <c r="G13" s="1094"/>
      <c r="H13" s="1094"/>
      <c r="I13" s="1094"/>
      <c r="J13" s="1094"/>
      <c r="K13" s="1095"/>
      <c r="L13" s="1096">
        <f>SUM(N12:O12)</f>
        <v>589.28</v>
      </c>
      <c r="M13" s="1097"/>
      <c r="N13" s="1097"/>
      <c r="O13" s="1098"/>
    </row>
    <row r="14" spans="2:15" ht="15" customHeight="1">
      <c r="B14" s="147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9"/>
    </row>
    <row r="15" spans="2:15" ht="24">
      <c r="B15" s="141" t="s">
        <v>169</v>
      </c>
      <c r="C15" s="142" t="s">
        <v>161</v>
      </c>
      <c r="D15" s="1122" t="s">
        <v>170</v>
      </c>
      <c r="E15" s="1123"/>
      <c r="F15" s="1124" t="s">
        <v>171</v>
      </c>
      <c r="G15" s="1125"/>
      <c r="H15" s="150" t="s">
        <v>172</v>
      </c>
      <c r="I15" s="1126" t="s">
        <v>173</v>
      </c>
      <c r="J15" s="1127"/>
      <c r="K15" s="1127"/>
      <c r="L15" s="1127"/>
      <c r="M15" s="1128"/>
      <c r="N15" s="1126" t="s">
        <v>167</v>
      </c>
      <c r="O15" s="1129"/>
    </row>
    <row r="16" spans="2:15" ht="15" customHeight="1">
      <c r="B16" s="1093" t="s">
        <v>174</v>
      </c>
      <c r="C16" s="1094"/>
      <c r="D16" s="1121"/>
      <c r="E16" s="1121"/>
      <c r="F16" s="1121"/>
      <c r="G16" s="1121"/>
      <c r="H16" s="1094"/>
      <c r="I16" s="1094"/>
      <c r="J16" s="1094"/>
      <c r="K16" s="1095"/>
      <c r="L16" s="1096">
        <v>0</v>
      </c>
      <c r="M16" s="1097"/>
      <c r="N16" s="1097"/>
      <c r="O16" s="1098"/>
    </row>
    <row r="17" spans="2:15" ht="15" customHeight="1">
      <c r="B17" s="147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9"/>
    </row>
    <row r="18" spans="2:15" ht="24">
      <c r="B18" s="141" t="s">
        <v>175</v>
      </c>
      <c r="C18" s="142" t="s">
        <v>161</v>
      </c>
      <c r="D18" s="1130" t="s">
        <v>176</v>
      </c>
      <c r="E18" s="1131"/>
      <c r="F18" s="151" t="s">
        <v>177</v>
      </c>
      <c r="G18" s="1132" t="s">
        <v>178</v>
      </c>
      <c r="H18" s="1133"/>
      <c r="I18" s="152" t="s">
        <v>179</v>
      </c>
      <c r="J18" s="1126" t="s">
        <v>180</v>
      </c>
      <c r="K18" s="1127"/>
      <c r="L18" s="1127"/>
      <c r="M18" s="1127"/>
      <c r="N18" s="1127"/>
      <c r="O18" s="1129"/>
    </row>
    <row r="19" spans="2:15" ht="15" customHeight="1">
      <c r="B19" s="1093" t="s">
        <v>181</v>
      </c>
      <c r="C19" s="1094"/>
      <c r="D19" s="1094"/>
      <c r="E19" s="1094"/>
      <c r="F19" s="1094"/>
      <c r="G19" s="1121"/>
      <c r="H19" s="1121"/>
      <c r="I19" s="1121"/>
      <c r="J19" s="1094"/>
      <c r="K19" s="1095"/>
      <c r="L19" s="1096">
        <v>0</v>
      </c>
      <c r="M19" s="1097"/>
      <c r="N19" s="1097"/>
      <c r="O19" s="1098"/>
    </row>
    <row r="20" spans="2:15" ht="15" customHeight="1">
      <c r="B20" s="147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9"/>
    </row>
    <row r="21" spans="2:15" ht="15" customHeight="1">
      <c r="B21" s="1118" t="s">
        <v>182</v>
      </c>
      <c r="C21" s="1119"/>
      <c r="D21" s="1119"/>
      <c r="E21" s="1119"/>
      <c r="F21" s="1119"/>
      <c r="G21" s="1119"/>
      <c r="H21" s="1119"/>
      <c r="I21" s="1120"/>
      <c r="J21" s="1097">
        <f>TRUNC(L13+L16+L19,2)</f>
        <v>589.28</v>
      </c>
      <c r="K21" s="1097"/>
      <c r="L21" s="1097"/>
      <c r="M21" s="1097"/>
      <c r="N21" s="1097"/>
      <c r="O21" s="1098"/>
    </row>
    <row r="22" spans="2:15" ht="15" customHeight="1">
      <c r="B22" s="1118" t="s">
        <v>183</v>
      </c>
      <c r="C22" s="1119"/>
      <c r="D22" s="1119"/>
      <c r="E22" s="1119"/>
      <c r="F22" s="1119"/>
      <c r="G22" s="1119"/>
      <c r="H22" s="1119"/>
      <c r="I22" s="1120"/>
      <c r="J22" s="1134">
        <v>1</v>
      </c>
      <c r="K22" s="1134"/>
      <c r="L22" s="1134"/>
      <c r="M22" s="1134"/>
      <c r="N22" s="1134"/>
      <c r="O22" s="1135"/>
    </row>
    <row r="23" spans="2:15" ht="15" customHeight="1">
      <c r="B23" s="1118" t="s">
        <v>184</v>
      </c>
      <c r="C23" s="1119"/>
      <c r="D23" s="1119"/>
      <c r="E23" s="1119"/>
      <c r="F23" s="1119"/>
      <c r="G23" s="1119"/>
      <c r="H23" s="1119"/>
      <c r="I23" s="1120"/>
      <c r="J23" s="1097">
        <f>TRUNC(J21/J22,2)</f>
        <v>589.28</v>
      </c>
      <c r="K23" s="1097"/>
      <c r="L23" s="1097"/>
      <c r="M23" s="1097"/>
      <c r="N23" s="1097"/>
      <c r="O23" s="1098"/>
    </row>
    <row r="24" spans="2:15" ht="15" customHeight="1">
      <c r="B24" s="153"/>
      <c r="C24" s="154"/>
      <c r="D24" s="154"/>
      <c r="E24" s="154"/>
      <c r="F24" s="155"/>
      <c r="G24" s="155"/>
      <c r="H24" s="155"/>
      <c r="I24" s="155"/>
      <c r="J24" s="156"/>
      <c r="K24" s="156"/>
      <c r="L24" s="157"/>
      <c r="M24" s="157"/>
      <c r="N24" s="157"/>
      <c r="O24" s="158"/>
    </row>
    <row r="25" spans="2:15" ht="24">
      <c r="B25" s="159" t="s">
        <v>185</v>
      </c>
      <c r="C25" s="160" t="s">
        <v>161</v>
      </c>
      <c r="D25" s="1132" t="s">
        <v>186</v>
      </c>
      <c r="E25" s="1136"/>
      <c r="F25" s="1137" t="s">
        <v>70</v>
      </c>
      <c r="G25" s="1137"/>
      <c r="H25" s="1137"/>
      <c r="I25" s="1122" t="s">
        <v>173</v>
      </c>
      <c r="J25" s="1123"/>
      <c r="K25" s="1138"/>
      <c r="L25" s="1122" t="s">
        <v>187</v>
      </c>
      <c r="M25" s="1123"/>
      <c r="N25" s="1123"/>
      <c r="O25" s="1139"/>
    </row>
    <row r="26" spans="2:15" ht="15" customHeight="1">
      <c r="B26" s="1146" t="s">
        <v>188</v>
      </c>
      <c r="C26" s="1121"/>
      <c r="D26" s="1121"/>
      <c r="E26" s="1121"/>
      <c r="F26" s="1121"/>
      <c r="G26" s="1121"/>
      <c r="H26" s="1121"/>
      <c r="I26" s="1121"/>
      <c r="J26" s="1121"/>
      <c r="K26" s="1142"/>
      <c r="L26" s="1143"/>
      <c r="M26" s="1144"/>
      <c r="N26" s="1144"/>
      <c r="O26" s="1145"/>
    </row>
    <row r="27" spans="2:15" ht="15" customHeight="1">
      <c r="B27" s="147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9"/>
    </row>
    <row r="28" spans="2:15" ht="24">
      <c r="B28" s="159" t="s">
        <v>189</v>
      </c>
      <c r="C28" s="160" t="s">
        <v>161</v>
      </c>
      <c r="D28" s="1147" t="s">
        <v>186</v>
      </c>
      <c r="E28" s="1147"/>
      <c r="F28" s="1148" t="s">
        <v>70</v>
      </c>
      <c r="G28" s="1148"/>
      <c r="H28" s="1148"/>
      <c r="I28" s="1149" t="s">
        <v>173</v>
      </c>
      <c r="J28" s="1149"/>
      <c r="K28" s="1149"/>
      <c r="L28" s="1149" t="s">
        <v>187</v>
      </c>
      <c r="M28" s="1149"/>
      <c r="N28" s="1149"/>
      <c r="O28" s="1149"/>
    </row>
    <row r="29" spans="2:15" ht="24">
      <c r="B29" s="167" t="s">
        <v>201</v>
      </c>
      <c r="C29" s="165">
        <v>40376</v>
      </c>
      <c r="D29" s="1151" t="s">
        <v>205</v>
      </c>
      <c r="E29" s="1152"/>
      <c r="F29" s="1155">
        <v>8.01</v>
      </c>
      <c r="G29" s="1156"/>
      <c r="H29" s="1157"/>
      <c r="I29" s="1158">
        <v>1082</v>
      </c>
      <c r="J29" s="1159"/>
      <c r="K29" s="1160"/>
      <c r="L29" s="1155">
        <v>8666.82</v>
      </c>
      <c r="M29" s="1156"/>
      <c r="N29" s="1156"/>
      <c r="O29" s="1157"/>
    </row>
    <row r="30" spans="2:15">
      <c r="B30" s="164" t="s">
        <v>202</v>
      </c>
      <c r="C30" s="165">
        <v>40349</v>
      </c>
      <c r="D30" s="1151" t="s">
        <v>10</v>
      </c>
      <c r="E30" s="1152"/>
      <c r="F30" s="1155">
        <v>365.27</v>
      </c>
      <c r="G30" s="1156"/>
      <c r="H30" s="1157"/>
      <c r="I30" s="1158">
        <v>4.47</v>
      </c>
      <c r="J30" s="1159"/>
      <c r="K30" s="1160"/>
      <c r="L30" s="1155">
        <v>1632.75</v>
      </c>
      <c r="M30" s="1156"/>
      <c r="N30" s="1156"/>
      <c r="O30" s="1157"/>
    </row>
    <row r="31" spans="2:15">
      <c r="B31" s="164" t="s">
        <v>203</v>
      </c>
      <c r="C31" s="165">
        <v>10358</v>
      </c>
      <c r="D31" s="1151" t="s">
        <v>10</v>
      </c>
      <c r="E31" s="1152"/>
      <c r="F31" s="1155">
        <v>458.17</v>
      </c>
      <c r="G31" s="1156"/>
      <c r="H31" s="1157"/>
      <c r="I31" s="1158">
        <v>13.6</v>
      </c>
      <c r="J31" s="1159"/>
      <c r="K31" s="1160"/>
      <c r="L31" s="1155">
        <v>6231.11</v>
      </c>
      <c r="M31" s="1156"/>
      <c r="N31" s="1156"/>
      <c r="O31" s="1157"/>
    </row>
    <row r="32" spans="2:15" ht="24">
      <c r="B32" s="167" t="s">
        <v>204</v>
      </c>
      <c r="C32" s="165">
        <v>40311</v>
      </c>
      <c r="D32" s="1151" t="s">
        <v>8</v>
      </c>
      <c r="E32" s="1152"/>
      <c r="F32" s="1155">
        <v>89.87</v>
      </c>
      <c r="G32" s="1156"/>
      <c r="H32" s="1157"/>
      <c r="I32" s="1158">
        <v>73.5</v>
      </c>
      <c r="J32" s="1159"/>
      <c r="K32" s="1160"/>
      <c r="L32" s="1155">
        <v>6605.44</v>
      </c>
      <c r="M32" s="1156"/>
      <c r="N32" s="1156"/>
      <c r="O32" s="1157"/>
    </row>
    <row r="33" spans="2:16" ht="15" customHeight="1">
      <c r="B33" s="1146" t="s">
        <v>190</v>
      </c>
      <c r="C33" s="1121"/>
      <c r="D33" s="1121"/>
      <c r="E33" s="1121"/>
      <c r="F33" s="1121"/>
      <c r="G33" s="1121"/>
      <c r="H33" s="1121"/>
      <c r="I33" s="1121"/>
      <c r="J33" s="1121"/>
      <c r="K33" s="1142"/>
      <c r="L33" s="1143">
        <f>SUM(L29:O32)</f>
        <v>23136.12</v>
      </c>
      <c r="M33" s="1144"/>
      <c r="N33" s="1144"/>
      <c r="O33" s="1145"/>
    </row>
    <row r="34" spans="2:16" ht="15" customHeight="1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9"/>
    </row>
    <row r="35" spans="2:16" ht="24">
      <c r="B35" s="159" t="s">
        <v>191</v>
      </c>
      <c r="C35" s="161" t="s">
        <v>161</v>
      </c>
      <c r="D35" s="162" t="s">
        <v>186</v>
      </c>
      <c r="E35" s="1122" t="s">
        <v>192</v>
      </c>
      <c r="F35" s="1123"/>
      <c r="G35" s="1123"/>
      <c r="H35" s="1138"/>
      <c r="I35" s="163" t="s">
        <v>193</v>
      </c>
      <c r="J35" s="163" t="s">
        <v>194</v>
      </c>
      <c r="K35" s="1150" t="s">
        <v>180</v>
      </c>
      <c r="L35" s="1150"/>
      <c r="M35" s="1150" t="s">
        <v>173</v>
      </c>
      <c r="N35" s="1150"/>
      <c r="O35" s="168" t="s">
        <v>195</v>
      </c>
    </row>
    <row r="36" spans="2:16" ht="15" customHeight="1">
      <c r="B36" s="1140" t="s">
        <v>196</v>
      </c>
      <c r="C36" s="1141"/>
      <c r="D36" s="1141"/>
      <c r="E36" s="1141"/>
      <c r="F36" s="1141"/>
      <c r="G36" s="1141"/>
      <c r="H36" s="1141"/>
      <c r="I36" s="1141"/>
      <c r="J36" s="1141"/>
      <c r="K36" s="1142"/>
      <c r="L36" s="1143"/>
      <c r="M36" s="1144"/>
      <c r="N36" s="1144"/>
      <c r="O36" s="1145"/>
    </row>
    <row r="37" spans="2:16" ht="15" customHeight="1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9"/>
    </row>
    <row r="38" spans="2:16" ht="15" customHeight="1">
      <c r="B38" s="1118" t="s">
        <v>197</v>
      </c>
      <c r="C38" s="1119"/>
      <c r="D38" s="1119"/>
      <c r="E38" s="1119"/>
      <c r="F38" s="1119"/>
      <c r="G38" s="1119"/>
      <c r="H38" s="1119"/>
      <c r="I38" s="1119"/>
      <c r="J38" s="1119"/>
      <c r="K38" s="1119"/>
      <c r="L38" s="1096">
        <f>TRUNC(J23+L26+L33+L36,2)</f>
        <v>23725.4</v>
      </c>
      <c r="M38" s="1097"/>
      <c r="N38" s="1097"/>
      <c r="O38" s="1098"/>
      <c r="P38" s="25"/>
    </row>
    <row r="39" spans="2:16" ht="15" customHeight="1">
      <c r="B39" s="1153" t="s">
        <v>1065</v>
      </c>
      <c r="C39" s="1154"/>
      <c r="D39" s="1154"/>
      <c r="E39" s="1154"/>
      <c r="F39" s="1154"/>
      <c r="G39" s="1154"/>
      <c r="H39" s="1154"/>
      <c r="I39" s="1154"/>
      <c r="J39" s="1154"/>
      <c r="K39" s="1154"/>
      <c r="L39" s="1096">
        <f>TRUNC(L38*0.2108,2)</f>
        <v>5001.3100000000004</v>
      </c>
      <c r="M39" s="1097"/>
      <c r="N39" s="1097"/>
      <c r="O39" s="1098"/>
    </row>
    <row r="40" spans="2:16" ht="15" customHeight="1">
      <c r="B40" s="1118" t="s">
        <v>198</v>
      </c>
      <c r="C40" s="1119"/>
      <c r="D40" s="1119"/>
      <c r="E40" s="1119"/>
      <c r="F40" s="1119"/>
      <c r="G40" s="1119"/>
      <c r="H40" s="1119"/>
      <c r="I40" s="1119"/>
      <c r="J40" s="1119"/>
      <c r="K40" s="1119"/>
      <c r="L40" s="1096">
        <f>L39+L38</f>
        <v>28726.71</v>
      </c>
      <c r="M40" s="1097"/>
      <c r="N40" s="1097"/>
      <c r="O40" s="1098"/>
    </row>
    <row r="44" spans="2:16">
      <c r="O44" s="27"/>
    </row>
    <row r="45" spans="2:16">
      <c r="B45" s="28"/>
      <c r="C45" s="28"/>
      <c r="F45" s="30"/>
      <c r="G45" s="28"/>
    </row>
    <row r="52" spans="2:6">
      <c r="B52" s="28"/>
      <c r="C52" s="28"/>
      <c r="F52" s="30"/>
    </row>
    <row r="59" spans="2:6">
      <c r="B59" s="28"/>
      <c r="C59" s="28"/>
      <c r="F59" s="30"/>
    </row>
    <row r="66" spans="2:6">
      <c r="B66" s="28"/>
      <c r="F66" s="30"/>
    </row>
    <row r="73" spans="2:6">
      <c r="F73" s="30"/>
    </row>
  </sheetData>
  <mergeCells count="76">
    <mergeCell ref="I29:K29"/>
    <mergeCell ref="I30:K30"/>
    <mergeCell ref="I31:K31"/>
    <mergeCell ref="I32:K32"/>
    <mergeCell ref="L29:O29"/>
    <mergeCell ref="L30:O30"/>
    <mergeCell ref="L31:O31"/>
    <mergeCell ref="L32:O32"/>
    <mergeCell ref="D32:E32"/>
    <mergeCell ref="F29:H29"/>
    <mergeCell ref="F30:H30"/>
    <mergeCell ref="F31:H31"/>
    <mergeCell ref="F32:H32"/>
    <mergeCell ref="B38:K38"/>
    <mergeCell ref="L38:O38"/>
    <mergeCell ref="B39:K39"/>
    <mergeCell ref="L39:O39"/>
    <mergeCell ref="B40:K40"/>
    <mergeCell ref="L40:O40"/>
    <mergeCell ref="B36:K36"/>
    <mergeCell ref="L36:O36"/>
    <mergeCell ref="B26:K26"/>
    <mergeCell ref="L26:O26"/>
    <mergeCell ref="D28:E28"/>
    <mergeCell ref="F28:H28"/>
    <mergeCell ref="I28:K28"/>
    <mergeCell ref="L28:O28"/>
    <mergeCell ref="B33:K33"/>
    <mergeCell ref="L33:O33"/>
    <mergeCell ref="E35:H35"/>
    <mergeCell ref="K35:L35"/>
    <mergeCell ref="M35:N35"/>
    <mergeCell ref="D29:E29"/>
    <mergeCell ref="D30:E30"/>
    <mergeCell ref="D31:E31"/>
    <mergeCell ref="B22:I22"/>
    <mergeCell ref="J22:O22"/>
    <mergeCell ref="B23:I23"/>
    <mergeCell ref="J23:O23"/>
    <mergeCell ref="D25:E25"/>
    <mergeCell ref="F25:H25"/>
    <mergeCell ref="I25:K25"/>
    <mergeCell ref="L25:O25"/>
    <mergeCell ref="B21:I21"/>
    <mergeCell ref="J21:O21"/>
    <mergeCell ref="B16:K16"/>
    <mergeCell ref="L16:O16"/>
    <mergeCell ref="D15:E15"/>
    <mergeCell ref="F15:G15"/>
    <mergeCell ref="I15:M15"/>
    <mergeCell ref="N15:O15"/>
    <mergeCell ref="D18:E18"/>
    <mergeCell ref="G18:H18"/>
    <mergeCell ref="J18:O18"/>
    <mergeCell ref="B19:K19"/>
    <mergeCell ref="L19:O19"/>
    <mergeCell ref="B13:K13"/>
    <mergeCell ref="L13:O13"/>
    <mergeCell ref="B9:O9"/>
    <mergeCell ref="B10:O10"/>
    <mergeCell ref="D11:E11"/>
    <mergeCell ref="F11:G11"/>
    <mergeCell ref="I11:J11"/>
    <mergeCell ref="K11:M11"/>
    <mergeCell ref="N11:O11"/>
    <mergeCell ref="D12:E12"/>
    <mergeCell ref="F12:G12"/>
    <mergeCell ref="I12:J12"/>
    <mergeCell ref="K12:M12"/>
    <mergeCell ref="N12:O12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DA93C-60BA-471D-AA27-73CC7996B0AE}">
  <sheetPr codeName="Planilha20">
    <tabColor rgb="FF92D050"/>
    <pageSetUpPr fitToPage="1"/>
  </sheetPr>
  <dimension ref="A1:Q72"/>
  <sheetViews>
    <sheetView topLeftCell="A19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>
        <v>43739</v>
      </c>
      <c r="E3" s="48"/>
      <c r="G3" s="50" t="s">
        <v>76</v>
      </c>
      <c r="H3" s="51">
        <v>12.45</v>
      </c>
      <c r="I3" s="52" t="s">
        <v>146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>
        <v>804015</v>
      </c>
      <c r="B4" s="1028" t="s">
        <v>393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85" t="s">
        <v>394</v>
      </c>
      <c r="B7" s="115" t="s">
        <v>395</v>
      </c>
      <c r="C7" s="134">
        <v>1</v>
      </c>
      <c r="D7" s="134">
        <v>1</v>
      </c>
      <c r="E7" s="134">
        <v>0</v>
      </c>
      <c r="F7" s="134">
        <v>296.50240000000002</v>
      </c>
      <c r="G7" s="90">
        <v>103.40300000000001</v>
      </c>
      <c r="H7" s="90"/>
      <c r="I7" s="91">
        <f>F7*D7*C7</f>
        <v>296.50240000000002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296.50240000000002</v>
      </c>
      <c r="J8" s="32"/>
      <c r="K8" s="32"/>
      <c r="L8" s="32"/>
      <c r="M8" s="32"/>
      <c r="N8" s="32"/>
      <c r="O8" s="32"/>
      <c r="P8" s="32"/>
      <c r="Q8" s="32"/>
    </row>
    <row r="9" spans="1:17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  <c r="P9" s="32"/>
      <c r="Q9" s="32"/>
    </row>
    <row r="10" spans="1:17" ht="14.25">
      <c r="A10" s="64" t="s">
        <v>127</v>
      </c>
      <c r="B10" s="65" t="s">
        <v>128</v>
      </c>
      <c r="C10" s="111">
        <v>3</v>
      </c>
      <c r="D10" s="110" t="s">
        <v>92</v>
      </c>
      <c r="E10" s="1052">
        <v>18.146100000000001</v>
      </c>
      <c r="F10" s="1052"/>
      <c r="G10" s="131"/>
      <c r="H10" s="131"/>
      <c r="I10" s="132">
        <f>C10*E10</f>
        <v>54.438299999999998</v>
      </c>
      <c r="J10" s="32"/>
      <c r="K10" s="32"/>
      <c r="L10" s="32"/>
      <c r="M10" s="32"/>
      <c r="N10" s="32"/>
      <c r="O10" s="32"/>
      <c r="P10" s="32"/>
      <c r="Q10" s="32"/>
    </row>
    <row r="11" spans="1:17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SUM(I10:I10)</f>
        <v>54.438299999999998</v>
      </c>
      <c r="I11" s="1045"/>
      <c r="J11" s="32"/>
      <c r="K11" s="32"/>
      <c r="L11" s="32"/>
      <c r="M11" s="32"/>
      <c r="N11" s="32"/>
      <c r="O11" s="32"/>
      <c r="P11" s="32"/>
      <c r="Q11" s="32"/>
    </row>
    <row r="12" spans="1:17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139">
        <f>H11+I8</f>
        <v>350.94069999999999</v>
      </c>
      <c r="J12" s="32"/>
      <c r="K12" s="32"/>
      <c r="L12" s="32"/>
      <c r="M12" s="32"/>
      <c r="N12" s="32"/>
      <c r="O12" s="32"/>
      <c r="P12" s="32"/>
      <c r="Q12" s="32"/>
    </row>
    <row r="13" spans="1:17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265">
        <f>I12/H3</f>
        <v>28.187999999999999</v>
      </c>
      <c r="J13" s="32"/>
      <c r="K13" s="32"/>
      <c r="L13" s="32"/>
      <c r="M13" s="32"/>
      <c r="N13" s="32"/>
      <c r="O13" s="32"/>
      <c r="P13" s="32"/>
      <c r="Q13" s="32"/>
    </row>
    <row r="14" spans="1:17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67"/>
      <c r="J14" s="32"/>
      <c r="K14" s="32"/>
      <c r="L14" s="32"/>
      <c r="M14" s="32"/>
      <c r="N14" s="32"/>
      <c r="O14" s="32"/>
      <c r="P14" s="32"/>
      <c r="Q14" s="32"/>
    </row>
    <row r="15" spans="1:17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68" t="s">
        <v>94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99" t="s">
        <v>99</v>
      </c>
      <c r="B16" s="100"/>
      <c r="C16" s="135" t="s">
        <v>79</v>
      </c>
      <c r="D16" s="135" t="s">
        <v>90</v>
      </c>
      <c r="E16" s="1054" t="s">
        <v>100</v>
      </c>
      <c r="F16" s="1054"/>
      <c r="G16" s="1054" t="s">
        <v>70</v>
      </c>
      <c r="H16" s="1054"/>
      <c r="I16" s="1055"/>
      <c r="J16" s="32"/>
      <c r="K16" s="32"/>
      <c r="L16" s="32"/>
      <c r="M16" s="32"/>
      <c r="N16" s="32"/>
      <c r="O16" s="32"/>
      <c r="P16" s="32"/>
      <c r="Q16" s="32"/>
    </row>
    <row r="17" spans="1:17" ht="24" customHeight="1">
      <c r="A17" s="64" t="s">
        <v>401</v>
      </c>
      <c r="B17" s="65" t="s">
        <v>402</v>
      </c>
      <c r="C17" s="111">
        <v>1</v>
      </c>
      <c r="D17" s="110" t="s">
        <v>146</v>
      </c>
      <c r="E17" s="131"/>
      <c r="F17" s="131">
        <v>104.4986</v>
      </c>
      <c r="G17" s="131"/>
      <c r="H17" s="131"/>
      <c r="I17" s="132">
        <f>F17</f>
        <v>104.4986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69">
        <f>I17</f>
        <v>104.4986</v>
      </c>
      <c r="J18" s="32"/>
      <c r="K18" s="32"/>
      <c r="L18" s="32"/>
      <c r="M18" s="32"/>
      <c r="N18" s="32"/>
      <c r="O18" s="32"/>
      <c r="P18" s="32"/>
      <c r="Q18" s="32"/>
    </row>
    <row r="19" spans="1:17" ht="15" customHeight="1" thickBot="1">
      <c r="A19" s="99" t="s">
        <v>102</v>
      </c>
      <c r="B19" s="100"/>
      <c r="C19" s="135" t="s">
        <v>79</v>
      </c>
      <c r="D19" s="135" t="s">
        <v>90</v>
      </c>
      <c r="E19" s="1054" t="s">
        <v>70</v>
      </c>
      <c r="F19" s="1054"/>
      <c r="G19" s="1054" t="s">
        <v>70</v>
      </c>
      <c r="H19" s="1054"/>
      <c r="I19" s="1055"/>
      <c r="J19" s="32"/>
      <c r="K19" s="32"/>
      <c r="L19" s="32"/>
      <c r="M19" s="32"/>
      <c r="N19" s="32"/>
      <c r="O19" s="32"/>
      <c r="P19" s="32"/>
      <c r="Q19" s="32"/>
    </row>
    <row r="20" spans="1:17" ht="15">
      <c r="A20" s="102">
        <v>1109671</v>
      </c>
      <c r="B20" s="107" t="s">
        <v>398</v>
      </c>
      <c r="C20" s="109">
        <v>1.65E-3</v>
      </c>
      <c r="D20" s="108" t="s">
        <v>10</v>
      </c>
      <c r="E20" s="128"/>
      <c r="F20" s="114">
        <v>422.85</v>
      </c>
      <c r="G20" s="128"/>
      <c r="H20" s="128"/>
      <c r="I20" s="106">
        <f>F20*C20</f>
        <v>0.69769999999999999</v>
      </c>
      <c r="J20" s="32"/>
      <c r="K20" s="32"/>
      <c r="L20" s="32"/>
      <c r="M20" s="32"/>
      <c r="N20" s="32"/>
      <c r="O20" s="32"/>
      <c r="P20" s="32"/>
      <c r="Q20" s="32"/>
    </row>
    <row r="21" spans="1:17" ht="43.5">
      <c r="A21" s="101">
        <v>1106165</v>
      </c>
      <c r="B21" s="83" t="s">
        <v>399</v>
      </c>
      <c r="C21" s="88">
        <v>0.151</v>
      </c>
      <c r="D21" s="90" t="s">
        <v>10</v>
      </c>
      <c r="E21" s="123"/>
      <c r="F21" s="134">
        <v>327.64999999999998</v>
      </c>
      <c r="G21" s="123"/>
      <c r="H21" s="123"/>
      <c r="I21" s="137">
        <f>F21*C21</f>
        <v>49.475200000000001</v>
      </c>
      <c r="J21" s="32"/>
      <c r="K21" s="32"/>
      <c r="L21" s="32"/>
      <c r="M21" s="32"/>
      <c r="N21" s="32"/>
      <c r="O21" s="32"/>
      <c r="P21" s="32"/>
      <c r="Q21" s="32"/>
    </row>
    <row r="22" spans="1:17" ht="43.5">
      <c r="A22" s="101">
        <v>3103302</v>
      </c>
      <c r="B22" s="83" t="s">
        <v>154</v>
      </c>
      <c r="C22" s="88">
        <v>0.5</v>
      </c>
      <c r="D22" s="90" t="s">
        <v>8</v>
      </c>
      <c r="E22" s="123"/>
      <c r="F22" s="134">
        <v>62.24</v>
      </c>
      <c r="G22" s="123"/>
      <c r="H22" s="123"/>
      <c r="I22" s="137">
        <f>F22*C22</f>
        <v>31.12</v>
      </c>
      <c r="J22" s="32"/>
      <c r="K22" s="32"/>
      <c r="L22" s="32"/>
      <c r="M22" s="32"/>
      <c r="N22" s="32"/>
      <c r="O22" s="32"/>
      <c r="P22" s="32"/>
      <c r="Q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SUM(I20:I22)</f>
        <v>81.292900000000003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I23+I13+I18</f>
        <v>213.9795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  <c r="P25" s="32"/>
      <c r="Q25" s="32"/>
    </row>
    <row r="26" spans="1:1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/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  <c r="P27" s="32"/>
      <c r="Q27" s="32"/>
    </row>
    <row r="28" spans="1:1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85" t="s">
        <v>396</v>
      </c>
      <c r="B29" s="115" t="s">
        <v>400</v>
      </c>
      <c r="C29" s="88">
        <v>0.21676999999999999</v>
      </c>
      <c r="D29" s="90" t="s">
        <v>113</v>
      </c>
      <c r="E29" s="90"/>
      <c r="F29" s="90"/>
      <c r="G29" s="90">
        <v>7.41</v>
      </c>
      <c r="H29" s="90"/>
      <c r="I29" s="314">
        <f>G29*C29</f>
        <v>1.6062657</v>
      </c>
      <c r="J29" s="32"/>
      <c r="K29" s="32"/>
      <c r="L29" s="32"/>
      <c r="M29" s="32"/>
      <c r="N29" s="32"/>
      <c r="O29" s="32"/>
      <c r="P29" s="32"/>
      <c r="Q29" s="32"/>
    </row>
    <row r="30" spans="1:17" s="24" customFormat="1" ht="15">
      <c r="A30" s="73"/>
      <c r="B30" s="74"/>
      <c r="C30" s="1042" t="s">
        <v>114</v>
      </c>
      <c r="D30" s="1042"/>
      <c r="E30" s="1042"/>
      <c r="F30" s="1042"/>
      <c r="G30" s="1042"/>
      <c r="H30" s="123"/>
      <c r="I30" s="112">
        <f>I29</f>
        <v>1.6063000000000001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042" t="s">
        <v>115</v>
      </c>
      <c r="F31" s="1042"/>
      <c r="G31" s="1042"/>
      <c r="H31" s="74"/>
      <c r="I31" s="117">
        <f>I24+I30</f>
        <v>215.59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23"/>
      <c r="F32" s="123"/>
      <c r="G32" s="123" t="s">
        <v>151</v>
      </c>
      <c r="H32" s="74"/>
      <c r="I32" s="138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6"/>
      <c r="B33"/>
      <c r="C33"/>
      <c r="D33"/>
      <c r="E33"/>
      <c r="F33"/>
      <c r="G33" s="123" t="s">
        <v>140</v>
      </c>
      <c r="H33"/>
      <c r="I33" s="120">
        <f>I31</f>
        <v>215.59</v>
      </c>
      <c r="J33" s="32"/>
      <c r="K33" s="32"/>
      <c r="L33" s="32"/>
      <c r="M33" s="32"/>
      <c r="N33" s="32"/>
      <c r="O33" s="32"/>
      <c r="P33" s="32"/>
      <c r="Q33" s="32"/>
    </row>
    <row r="34" spans="1:17" ht="24" customHeight="1" thickBot="1">
      <c r="A34" s="118"/>
      <c r="B34" s="119"/>
      <c r="C34" s="81"/>
      <c r="D34" s="81"/>
      <c r="E34" s="81"/>
      <c r="F34" s="81"/>
      <c r="G34" s="81"/>
      <c r="H34" s="81"/>
      <c r="I34" s="82"/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32"/>
      <c r="O36" s="32"/>
      <c r="P36" s="32"/>
      <c r="Q36" s="32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32"/>
      <c r="O37" s="32"/>
      <c r="P37" s="32"/>
      <c r="Q37" s="32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>
      <c r="B44" s="28"/>
      <c r="C44" s="29"/>
      <c r="F44" s="30"/>
      <c r="G44" s="28"/>
    </row>
    <row r="51" spans="2:6">
      <c r="B51" s="28"/>
      <c r="C51" s="29"/>
      <c r="F51" s="30"/>
    </row>
    <row r="58" spans="2:6">
      <c r="B58" s="28"/>
      <c r="C58" s="29"/>
      <c r="F58" s="30"/>
    </row>
    <row r="65" spans="2:6">
      <c r="B65" s="28"/>
      <c r="F65" s="30"/>
    </row>
    <row r="72" spans="2:6">
      <c r="F72" s="30"/>
    </row>
  </sheetData>
  <mergeCells count="29">
    <mergeCell ref="C30:G30"/>
    <mergeCell ref="E31:G31"/>
    <mergeCell ref="C23:G23"/>
    <mergeCell ref="F25:G25"/>
    <mergeCell ref="H25:I25"/>
    <mergeCell ref="C26:G26"/>
    <mergeCell ref="A27:B28"/>
    <mergeCell ref="C27:C28"/>
    <mergeCell ref="D27:D28"/>
    <mergeCell ref="E27:G27"/>
    <mergeCell ref="I27:I28"/>
    <mergeCell ref="E19:F19"/>
    <mergeCell ref="G19:I19"/>
    <mergeCell ref="E9:F9"/>
    <mergeCell ref="G9:I9"/>
    <mergeCell ref="E10:F10"/>
    <mergeCell ref="C11:G11"/>
    <mergeCell ref="H11:I11"/>
    <mergeCell ref="C12:G12"/>
    <mergeCell ref="C13:G13"/>
    <mergeCell ref="E16:F16"/>
    <mergeCell ref="G16:I16"/>
    <mergeCell ref="C18:G18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395BB-81EA-4FBB-87ED-A77EDDD637DE}">
  <sheetPr codeName="Planilha9">
    <tabColor rgb="FF92D050"/>
    <pageSetUpPr fitToPage="1"/>
  </sheetPr>
  <dimension ref="A1:Q72"/>
  <sheetViews>
    <sheetView topLeftCell="A16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4.1500000000000004</v>
      </c>
      <c r="I3" s="52" t="s">
        <v>146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>
        <v>804031</v>
      </c>
      <c r="B4" s="1028" t="s">
        <v>392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85" t="s">
        <v>394</v>
      </c>
      <c r="B7" s="115" t="s">
        <v>395</v>
      </c>
      <c r="C7" s="134">
        <v>1</v>
      </c>
      <c r="D7" s="134">
        <v>1</v>
      </c>
      <c r="E7" s="134">
        <v>0</v>
      </c>
      <c r="F7" s="134">
        <v>296.50240000000002</v>
      </c>
      <c r="G7" s="90">
        <v>103.40300000000001</v>
      </c>
      <c r="H7" s="90"/>
      <c r="I7" s="91">
        <f>F7*C7*D7</f>
        <v>296.50240000000002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296.50240000000002</v>
      </c>
      <c r="J8" s="32"/>
      <c r="K8" s="32"/>
      <c r="L8" s="32"/>
      <c r="M8" s="32"/>
      <c r="N8" s="32"/>
      <c r="O8" s="32"/>
      <c r="P8" s="32"/>
      <c r="Q8" s="32"/>
    </row>
    <row r="9" spans="1:17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  <c r="P9" s="32"/>
      <c r="Q9" s="32"/>
    </row>
    <row r="10" spans="1:17" ht="14.25">
      <c r="A10" s="64" t="s">
        <v>127</v>
      </c>
      <c r="B10" s="65" t="s">
        <v>128</v>
      </c>
      <c r="C10" s="111">
        <v>3</v>
      </c>
      <c r="D10" s="110" t="s">
        <v>92</v>
      </c>
      <c r="E10" s="1052">
        <v>18.146100000000001</v>
      </c>
      <c r="F10" s="1052"/>
      <c r="G10" s="131"/>
      <c r="H10" s="131"/>
      <c r="I10" s="132">
        <f>C10*E10</f>
        <v>54.438299999999998</v>
      </c>
      <c r="J10" s="32"/>
      <c r="K10" s="32"/>
      <c r="L10" s="32"/>
      <c r="M10" s="32"/>
      <c r="N10" s="32"/>
      <c r="O10" s="32"/>
      <c r="P10" s="32"/>
      <c r="Q10" s="32"/>
    </row>
    <row r="11" spans="1:17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SUM(I10:I10)</f>
        <v>54.438299999999998</v>
      </c>
      <c r="I11" s="1045"/>
      <c r="J11" s="32"/>
      <c r="K11" s="32"/>
      <c r="L11" s="32"/>
      <c r="M11" s="32"/>
      <c r="N11" s="32"/>
      <c r="O11" s="32"/>
      <c r="P11" s="32"/>
      <c r="Q11" s="32"/>
    </row>
    <row r="12" spans="1:17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139">
        <f>H11+I8</f>
        <v>350.94069999999999</v>
      </c>
      <c r="J12" s="32"/>
      <c r="K12" s="32"/>
      <c r="L12" s="32"/>
      <c r="M12" s="32"/>
      <c r="N12" s="32"/>
      <c r="O12" s="32"/>
      <c r="P12" s="32"/>
      <c r="Q12" s="32"/>
    </row>
    <row r="13" spans="1:17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265">
        <f>I12/H3</f>
        <v>84.563999999999993</v>
      </c>
      <c r="J13" s="32"/>
      <c r="K13" s="32"/>
      <c r="L13" s="32"/>
      <c r="M13" s="32"/>
      <c r="N13" s="32"/>
      <c r="O13" s="32"/>
      <c r="P13" s="32"/>
      <c r="Q13" s="32"/>
    </row>
    <row r="14" spans="1:17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67"/>
      <c r="J14" s="32"/>
      <c r="K14" s="32"/>
      <c r="L14" s="32"/>
      <c r="M14" s="32"/>
      <c r="N14" s="32"/>
      <c r="O14" s="32"/>
      <c r="P14" s="32"/>
      <c r="Q14" s="32"/>
    </row>
    <row r="15" spans="1:17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68" t="s">
        <v>94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99" t="s">
        <v>99</v>
      </c>
      <c r="B16" s="100"/>
      <c r="C16" s="135" t="s">
        <v>79</v>
      </c>
      <c r="D16" s="135" t="s">
        <v>90</v>
      </c>
      <c r="E16" s="1054" t="s">
        <v>100</v>
      </c>
      <c r="F16" s="1054"/>
      <c r="G16" s="1054" t="s">
        <v>70</v>
      </c>
      <c r="H16" s="1054"/>
      <c r="I16" s="1055"/>
      <c r="J16" s="32"/>
      <c r="K16" s="32"/>
      <c r="L16" s="32"/>
      <c r="M16" s="32"/>
      <c r="N16" s="32"/>
      <c r="O16" s="32"/>
      <c r="P16" s="32"/>
      <c r="Q16" s="32"/>
    </row>
    <row r="17" spans="1:17" ht="24" customHeight="1">
      <c r="A17" s="64" t="s">
        <v>396</v>
      </c>
      <c r="B17" s="65" t="s">
        <v>397</v>
      </c>
      <c r="C17" s="110">
        <v>1</v>
      </c>
      <c r="D17" s="110" t="s">
        <v>146</v>
      </c>
      <c r="E17" s="131"/>
      <c r="F17" s="131">
        <v>269.108</v>
      </c>
      <c r="G17" s="131"/>
      <c r="H17" s="131"/>
      <c r="I17" s="132">
        <f>F17</f>
        <v>269.108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69">
        <f>I17</f>
        <v>269.108</v>
      </c>
      <c r="J18" s="32"/>
      <c r="K18" s="32"/>
      <c r="L18" s="32"/>
      <c r="M18" s="32"/>
      <c r="N18" s="32"/>
      <c r="O18" s="32"/>
      <c r="P18" s="32"/>
      <c r="Q18" s="32"/>
    </row>
    <row r="19" spans="1:17" ht="15" customHeight="1" thickBot="1">
      <c r="A19" s="99" t="s">
        <v>102</v>
      </c>
      <c r="B19" s="100"/>
      <c r="C19" s="135" t="s">
        <v>79</v>
      </c>
      <c r="D19" s="135" t="s">
        <v>90</v>
      </c>
      <c r="E19" s="1054" t="s">
        <v>70</v>
      </c>
      <c r="F19" s="1054"/>
      <c r="G19" s="1054" t="s">
        <v>70</v>
      </c>
      <c r="H19" s="1054"/>
      <c r="I19" s="1055"/>
      <c r="J19" s="32"/>
      <c r="K19" s="32"/>
      <c r="L19" s="32"/>
      <c r="M19" s="32"/>
      <c r="N19" s="32"/>
      <c r="O19" s="32"/>
      <c r="P19" s="32"/>
      <c r="Q19" s="32"/>
    </row>
    <row r="20" spans="1:17" ht="15">
      <c r="A20" s="102">
        <v>1109671</v>
      </c>
      <c r="B20" s="107" t="s">
        <v>398</v>
      </c>
      <c r="C20" s="109">
        <v>5.4999999999999997E-3</v>
      </c>
      <c r="D20" s="108" t="s">
        <v>10</v>
      </c>
      <c r="E20" s="128"/>
      <c r="F20" s="114">
        <v>422.85</v>
      </c>
      <c r="G20" s="128"/>
      <c r="H20" s="128"/>
      <c r="I20" s="106">
        <f>F20*C20</f>
        <v>2.3256999999999999</v>
      </c>
      <c r="J20" s="32"/>
      <c r="K20" s="32"/>
      <c r="L20" s="32"/>
      <c r="M20" s="32"/>
      <c r="N20" s="32"/>
      <c r="O20" s="32"/>
      <c r="P20" s="32"/>
      <c r="Q20" s="32"/>
    </row>
    <row r="21" spans="1:17" ht="43.5">
      <c r="A21" s="101">
        <v>1106165</v>
      </c>
      <c r="B21" s="83" t="s">
        <v>399</v>
      </c>
      <c r="C21" s="88">
        <v>0.308</v>
      </c>
      <c r="D21" s="90" t="s">
        <v>10</v>
      </c>
      <c r="E21" s="123"/>
      <c r="F21" s="134">
        <v>327.64999999999998</v>
      </c>
      <c r="G21" s="123"/>
      <c r="H21" s="123"/>
      <c r="I21" s="137">
        <f>F21*C21</f>
        <v>100.9162</v>
      </c>
      <c r="J21" s="32"/>
      <c r="K21" s="32"/>
      <c r="L21" s="32"/>
      <c r="M21" s="32"/>
      <c r="N21" s="32"/>
      <c r="O21" s="32"/>
      <c r="P21" s="32"/>
      <c r="Q21" s="32"/>
    </row>
    <row r="22" spans="1:17" ht="43.5">
      <c r="A22" s="101">
        <v>3103302</v>
      </c>
      <c r="B22" s="83" t="s">
        <v>154</v>
      </c>
      <c r="C22" s="88">
        <v>0.7</v>
      </c>
      <c r="D22" s="90" t="s">
        <v>8</v>
      </c>
      <c r="E22" s="123"/>
      <c r="F22" s="134">
        <v>62.24</v>
      </c>
      <c r="G22" s="123"/>
      <c r="H22" s="123"/>
      <c r="I22" s="137">
        <f>F22*C22</f>
        <v>43.567999999999998</v>
      </c>
      <c r="J22" s="32"/>
      <c r="K22" s="32"/>
      <c r="L22" s="32"/>
      <c r="M22" s="32"/>
      <c r="N22" s="32"/>
      <c r="O22" s="32"/>
      <c r="P22" s="32"/>
      <c r="Q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SUM(I20:I22)</f>
        <v>146.8099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I23+I13+I18</f>
        <v>500.4819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  <c r="P25" s="32"/>
      <c r="Q25" s="32"/>
    </row>
    <row r="26" spans="1:1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/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  <c r="P27" s="32"/>
      <c r="Q27" s="32"/>
    </row>
    <row r="28" spans="1:1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  <c r="P28" s="32"/>
      <c r="Q28" s="32"/>
    </row>
    <row r="29" spans="1:17" ht="30">
      <c r="A29" s="298" t="s">
        <v>396</v>
      </c>
      <c r="B29" s="313" t="s">
        <v>400</v>
      </c>
      <c r="C29" s="315">
        <v>0.70799999999999996</v>
      </c>
      <c r="D29" s="133" t="s">
        <v>113</v>
      </c>
      <c r="E29" s="133"/>
      <c r="F29" s="133"/>
      <c r="G29" s="133">
        <v>7.41</v>
      </c>
      <c r="H29" s="133"/>
      <c r="I29" s="299">
        <f>G29*C29</f>
        <v>5.2462799999999996</v>
      </c>
      <c r="J29" s="32"/>
      <c r="K29" s="32"/>
      <c r="L29" s="32"/>
      <c r="M29" s="32"/>
      <c r="N29" s="32"/>
      <c r="O29" s="32"/>
      <c r="P29" s="32"/>
      <c r="Q29" s="32"/>
    </row>
    <row r="30" spans="1:17" s="24" customFormat="1" ht="15">
      <c r="A30" s="73"/>
      <c r="B30" s="74"/>
      <c r="C30" s="1042" t="s">
        <v>114</v>
      </c>
      <c r="D30" s="1042"/>
      <c r="E30" s="1042"/>
      <c r="F30" s="1042"/>
      <c r="G30" s="1042"/>
      <c r="H30" s="123"/>
      <c r="I30" s="112">
        <f>I29</f>
        <v>5.2462999999999997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042" t="s">
        <v>115</v>
      </c>
      <c r="F31" s="1042"/>
      <c r="G31" s="1042"/>
      <c r="H31" s="74"/>
      <c r="I31" s="117">
        <f>I24+I30</f>
        <v>505.73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23"/>
      <c r="F32" s="123"/>
      <c r="G32" s="123" t="s">
        <v>151</v>
      </c>
      <c r="H32" s="74"/>
      <c r="I32" s="138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6"/>
      <c r="B33"/>
      <c r="C33"/>
      <c r="D33"/>
      <c r="E33"/>
      <c r="F33"/>
      <c r="G33" s="123" t="s">
        <v>140</v>
      </c>
      <c r="H33"/>
      <c r="I33" s="120">
        <f>I31</f>
        <v>505.73</v>
      </c>
      <c r="J33" s="32"/>
      <c r="K33" s="32"/>
      <c r="L33" s="32"/>
      <c r="M33" s="32"/>
      <c r="N33" s="32"/>
      <c r="O33" s="32"/>
      <c r="P33" s="32"/>
      <c r="Q33" s="32"/>
    </row>
    <row r="34" spans="1:17" ht="24" customHeight="1" thickBot="1">
      <c r="A34" s="118"/>
      <c r="B34" s="119"/>
      <c r="C34" s="81"/>
      <c r="D34" s="81"/>
      <c r="E34" s="81"/>
      <c r="F34" s="81"/>
      <c r="G34" s="81"/>
      <c r="H34" s="81"/>
      <c r="I34" s="692"/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32"/>
      <c r="O36" s="32"/>
      <c r="P36" s="32"/>
      <c r="Q36" s="32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32"/>
      <c r="O37" s="32"/>
      <c r="P37" s="32"/>
      <c r="Q37" s="32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>
      <c r="B44" s="28"/>
      <c r="C44" s="29"/>
      <c r="F44" s="30"/>
      <c r="G44" s="28"/>
    </row>
    <row r="51" spans="2:6">
      <c r="B51" s="28"/>
      <c r="C51" s="29"/>
      <c r="F51" s="30"/>
    </row>
    <row r="58" spans="2:6">
      <c r="B58" s="28"/>
      <c r="C58" s="29"/>
      <c r="F58" s="30"/>
    </row>
    <row r="65" spans="2:6">
      <c r="B65" s="28"/>
      <c r="F65" s="30"/>
    </row>
    <row r="72" spans="2:6">
      <c r="F72" s="30"/>
    </row>
  </sheetData>
  <mergeCells count="29">
    <mergeCell ref="E31:G31"/>
    <mergeCell ref="A27:B28"/>
    <mergeCell ref="C27:C28"/>
    <mergeCell ref="D27:D28"/>
    <mergeCell ref="E27:G27"/>
    <mergeCell ref="I27:I28"/>
    <mergeCell ref="C30:G30"/>
    <mergeCell ref="E19:F19"/>
    <mergeCell ref="G19:I19"/>
    <mergeCell ref="C23:G23"/>
    <mergeCell ref="F25:G25"/>
    <mergeCell ref="H25:I25"/>
    <mergeCell ref="C26:G26"/>
    <mergeCell ref="C12:G12"/>
    <mergeCell ref="C13:G13"/>
    <mergeCell ref="E16:F16"/>
    <mergeCell ref="G16:I16"/>
    <mergeCell ref="C18:G18"/>
    <mergeCell ref="E9:F9"/>
    <mergeCell ref="G9:I9"/>
    <mergeCell ref="C11:G11"/>
    <mergeCell ref="H11:I11"/>
    <mergeCell ref="B4:G4"/>
    <mergeCell ref="H4:I4"/>
    <mergeCell ref="A5:B6"/>
    <mergeCell ref="C5:C6"/>
    <mergeCell ref="D5:E5"/>
    <mergeCell ref="F5:G5"/>
    <mergeCell ref="E10:F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92D050"/>
    <pageSetUpPr fitToPage="1"/>
  </sheetPr>
  <dimension ref="A1:AL508"/>
  <sheetViews>
    <sheetView tabSelected="1" view="pageBreakPreview" zoomScale="90" zoomScaleNormal="100" zoomScaleSheetLayoutView="90" workbookViewId="0">
      <selection activeCell="B14" sqref="B14"/>
    </sheetView>
  </sheetViews>
  <sheetFormatPr defaultRowHeight="15"/>
  <cols>
    <col min="1" max="1" width="8" style="2" bestFit="1" customWidth="1"/>
    <col min="2" max="2" width="14.5703125" style="2" bestFit="1" customWidth="1"/>
    <col min="3" max="3" width="16.42578125" customWidth="1"/>
    <col min="6" max="6" width="14" customWidth="1"/>
    <col min="7" max="7" width="9.5703125" customWidth="1"/>
    <col min="9" max="9" width="10" customWidth="1"/>
    <col min="10" max="10" width="10.140625" customWidth="1"/>
    <col min="11" max="11" width="11.85546875" bestFit="1" customWidth="1"/>
    <col min="12" max="12" width="13.85546875" customWidth="1"/>
    <col min="13" max="13" width="13.85546875" style="1" bestFit="1" customWidth="1"/>
    <col min="14" max="14" width="16.28515625" customWidth="1"/>
    <col min="15" max="15" width="13.5703125" customWidth="1"/>
    <col min="16" max="16" width="16" customWidth="1"/>
    <col min="17" max="17" width="20.140625" customWidth="1"/>
    <col min="18" max="18" width="22.28515625" style="774" customWidth="1"/>
    <col min="19" max="19" width="10" customWidth="1"/>
    <col min="20" max="20" width="11.7109375" customWidth="1"/>
    <col min="21" max="21" width="9.28515625" customWidth="1"/>
    <col min="22" max="22" width="12" customWidth="1"/>
    <col min="23" max="23" width="19.28515625" customWidth="1"/>
    <col min="25" max="25" width="18" style="871" bestFit="1" customWidth="1"/>
    <col min="27" max="27" width="11.42578125" bestFit="1" customWidth="1"/>
    <col min="28" max="28" width="35" customWidth="1"/>
  </cols>
  <sheetData>
    <row r="1" spans="1:38" ht="30" customHeight="1" thickBot="1">
      <c r="A1" s="990"/>
      <c r="B1" s="991"/>
      <c r="C1" s="996" t="s">
        <v>1058</v>
      </c>
      <c r="D1" s="997"/>
      <c r="E1" s="997"/>
      <c r="F1" s="997"/>
      <c r="G1" s="997"/>
      <c r="H1" s="997"/>
      <c r="I1" s="997"/>
      <c r="J1" s="998"/>
      <c r="K1" s="998"/>
      <c r="L1" s="997"/>
      <c r="M1" s="997"/>
      <c r="N1" s="997"/>
      <c r="O1" s="997"/>
      <c r="P1" s="997"/>
      <c r="Q1" s="999"/>
      <c r="Y1" s="408"/>
    </row>
    <row r="2" spans="1:38" ht="40.5" customHeight="1" thickBot="1">
      <c r="A2" s="992"/>
      <c r="B2" s="993"/>
      <c r="C2" s="866" t="s">
        <v>1059</v>
      </c>
      <c r="D2" s="927" t="s">
        <v>1528</v>
      </c>
      <c r="E2" s="928"/>
      <c r="F2" s="928"/>
      <c r="G2" s="928"/>
      <c r="H2" s="928"/>
      <c r="I2" s="928"/>
      <c r="J2" s="928"/>
      <c r="K2" s="928"/>
      <c r="L2" s="928"/>
      <c r="M2" s="928"/>
      <c r="N2" s="928"/>
      <c r="O2" s="929"/>
      <c r="P2" s="874" t="s">
        <v>1614</v>
      </c>
      <c r="Q2" s="873" t="s">
        <v>1617</v>
      </c>
      <c r="Y2" s="408"/>
    </row>
    <row r="3" spans="1:38" ht="40.5" customHeight="1" thickBot="1">
      <c r="A3" s="992"/>
      <c r="B3" s="993"/>
      <c r="C3" s="866" t="s">
        <v>1060</v>
      </c>
      <c r="D3" s="930" t="s">
        <v>1061</v>
      </c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2"/>
      <c r="P3" s="864" t="s">
        <v>1616</v>
      </c>
      <c r="Q3" s="865">
        <f>'BDI sem desoneração'!H39</f>
        <v>0.22839999999999999</v>
      </c>
      <c r="Y3" s="408"/>
    </row>
    <row r="4" spans="1:38" ht="40.5" customHeight="1" thickBot="1">
      <c r="A4" s="994"/>
      <c r="B4" s="995"/>
      <c r="C4" s="866" t="s">
        <v>1062</v>
      </c>
      <c r="D4" s="930" t="s">
        <v>65</v>
      </c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  <c r="P4" s="864" t="s">
        <v>1615</v>
      </c>
      <c r="Q4" s="865">
        <f>'BDI sem desoneração'!$H$73</f>
        <v>0.1502</v>
      </c>
      <c r="Y4" s="408"/>
    </row>
    <row r="5" spans="1:38" ht="17.25" customHeight="1">
      <c r="A5" s="980" t="s">
        <v>0</v>
      </c>
      <c r="B5" s="1000" t="s">
        <v>68</v>
      </c>
      <c r="C5" s="1000" t="s">
        <v>67</v>
      </c>
      <c r="D5" s="984" t="s">
        <v>1</v>
      </c>
      <c r="E5" s="985"/>
      <c r="F5" s="985"/>
      <c r="G5" s="985"/>
      <c r="H5" s="985"/>
      <c r="I5" s="985"/>
      <c r="J5" s="985"/>
      <c r="K5" s="986"/>
      <c r="L5" s="982" t="s">
        <v>7</v>
      </c>
      <c r="M5" s="982" t="s">
        <v>2</v>
      </c>
      <c r="N5" s="1001" t="s">
        <v>70</v>
      </c>
      <c r="O5" s="982" t="s">
        <v>151</v>
      </c>
      <c r="P5" s="1000" t="s">
        <v>1440</v>
      </c>
      <c r="Q5" s="1003" t="s">
        <v>1441</v>
      </c>
      <c r="Y5" s="925" t="s">
        <v>1612</v>
      </c>
    </row>
    <row r="6" spans="1:38">
      <c r="A6" s="981"/>
      <c r="B6" s="926"/>
      <c r="C6" s="926"/>
      <c r="D6" s="987"/>
      <c r="E6" s="988"/>
      <c r="F6" s="988"/>
      <c r="G6" s="988"/>
      <c r="H6" s="988"/>
      <c r="I6" s="988"/>
      <c r="J6" s="988"/>
      <c r="K6" s="989"/>
      <c r="L6" s="983"/>
      <c r="M6" s="983"/>
      <c r="N6" s="1002"/>
      <c r="O6" s="983"/>
      <c r="P6" s="926"/>
      <c r="Q6" s="1004" t="s">
        <v>4</v>
      </c>
      <c r="Y6" s="926"/>
    </row>
    <row r="7" spans="1:38" ht="15.75" customHeight="1">
      <c r="A7" s="539">
        <v>1</v>
      </c>
      <c r="B7" s="975"/>
      <c r="C7" s="976"/>
      <c r="D7" s="968" t="s">
        <v>5</v>
      </c>
      <c r="E7" s="968"/>
      <c r="F7" s="968"/>
      <c r="G7" s="968"/>
      <c r="H7" s="968"/>
      <c r="I7" s="968"/>
      <c r="J7" s="968"/>
      <c r="K7" s="969"/>
      <c r="L7" s="972"/>
      <c r="M7" s="972"/>
      <c r="N7" s="972"/>
      <c r="O7" s="972"/>
      <c r="P7" s="972"/>
      <c r="Q7" s="973"/>
    </row>
    <row r="8" spans="1:38" s="1" customFormat="1" ht="33" customHeight="1">
      <c r="A8" s="11" t="s">
        <v>6</v>
      </c>
      <c r="B8" s="3">
        <v>42593</v>
      </c>
      <c r="C8" s="304" t="s">
        <v>1443</v>
      </c>
      <c r="D8" s="974" t="s">
        <v>540</v>
      </c>
      <c r="E8" s="974"/>
      <c r="F8" s="974"/>
      <c r="G8" s="974"/>
      <c r="H8" s="974"/>
      <c r="I8" s="974"/>
      <c r="J8" s="974"/>
      <c r="K8" s="974"/>
      <c r="L8" s="3" t="s">
        <v>10</v>
      </c>
      <c r="M8" s="4">
        <v>6666</v>
      </c>
      <c r="N8" s="7">
        <f>44.17/1.2332</f>
        <v>35.82</v>
      </c>
      <c r="O8" s="640">
        <f t="shared" ref="O8:O14" si="0">$Q$3</f>
        <v>0.22839999999999999</v>
      </c>
      <c r="P8" s="638">
        <f t="shared" ref="P8" si="1">N8*(1+O8)</f>
        <v>44</v>
      </c>
      <c r="Q8" s="16">
        <f>TRUNC(M8*P8,2)</f>
        <v>293304</v>
      </c>
      <c r="R8" s="17"/>
      <c r="V8"/>
      <c r="W8"/>
      <c r="X8"/>
      <c r="Y8" s="871">
        <f>TRUNC(M8*N8,2)</f>
        <v>238776.12</v>
      </c>
      <c r="Z8"/>
      <c r="AA8"/>
      <c r="AB8"/>
      <c r="AC8"/>
      <c r="AD8"/>
      <c r="AE8"/>
      <c r="AF8"/>
      <c r="AG8"/>
      <c r="AH8"/>
      <c r="AI8"/>
      <c r="AJ8"/>
      <c r="AK8"/>
      <c r="AL8"/>
    </row>
    <row r="9" spans="1:38" s="1" customFormat="1">
      <c r="A9" s="11" t="s">
        <v>9</v>
      </c>
      <c r="B9" s="304">
        <v>42578</v>
      </c>
      <c r="C9" s="304" t="s">
        <v>1443</v>
      </c>
      <c r="D9" s="935" t="s">
        <v>1619</v>
      </c>
      <c r="E9" s="935"/>
      <c r="F9" s="935"/>
      <c r="G9" s="935"/>
      <c r="H9" s="935"/>
      <c r="I9" s="935"/>
      <c r="J9" s="935"/>
      <c r="K9" s="935"/>
      <c r="L9" s="3" t="s">
        <v>10</v>
      </c>
      <c r="M9" s="4">
        <v>101314.93</v>
      </c>
      <c r="N9" s="7">
        <v>4.4400000000000004</v>
      </c>
      <c r="O9" s="640">
        <f t="shared" si="0"/>
        <v>0.22839999999999999</v>
      </c>
      <c r="P9" s="638">
        <f t="shared" ref="P9:P14" si="2">N9*(1+O9)</f>
        <v>5.45</v>
      </c>
      <c r="Q9" s="16">
        <f t="shared" ref="Q9:Q14" si="3">TRUNC(M9*P9,2)</f>
        <v>552166.36</v>
      </c>
      <c r="R9" s="551"/>
      <c r="Y9" s="871">
        <f t="shared" ref="Y9:Y14" si="4">TRUNC(M9*N9,2)</f>
        <v>449838.28</v>
      </c>
    </row>
    <row r="10" spans="1:38" s="1" customFormat="1" ht="28.5" customHeight="1">
      <c r="A10" s="11" t="s">
        <v>11</v>
      </c>
      <c r="B10" s="569">
        <v>5915321</v>
      </c>
      <c r="C10" s="304" t="s">
        <v>1066</v>
      </c>
      <c r="D10" s="935" t="s">
        <v>1067</v>
      </c>
      <c r="E10" s="935"/>
      <c r="F10" s="935"/>
      <c r="G10" s="935"/>
      <c r="H10" s="935"/>
      <c r="I10" s="935"/>
      <c r="J10" s="935"/>
      <c r="K10" s="935"/>
      <c r="L10" s="3" t="s">
        <v>113</v>
      </c>
      <c r="M10" s="4">
        <v>1446479.32</v>
      </c>
      <c r="N10" s="7">
        <v>0.54</v>
      </c>
      <c r="O10" s="640">
        <f t="shared" si="0"/>
        <v>0.22839999999999999</v>
      </c>
      <c r="P10" s="638">
        <f t="shared" si="2"/>
        <v>0.66</v>
      </c>
      <c r="Q10" s="16">
        <f t="shared" si="3"/>
        <v>954676.35</v>
      </c>
      <c r="R10" s="17"/>
      <c r="Y10" s="871">
        <f t="shared" si="4"/>
        <v>781098.83</v>
      </c>
      <c r="AA10" s="870"/>
    </row>
    <row r="11" spans="1:38" s="1" customFormat="1" ht="28.5" customHeight="1">
      <c r="A11" s="11" t="s">
        <v>12</v>
      </c>
      <c r="B11" s="3">
        <v>5502978</v>
      </c>
      <c r="C11" s="304" t="s">
        <v>1066</v>
      </c>
      <c r="D11" s="935" t="s">
        <v>69</v>
      </c>
      <c r="E11" s="935"/>
      <c r="F11" s="935"/>
      <c r="G11" s="935"/>
      <c r="H11" s="935"/>
      <c r="I11" s="935"/>
      <c r="J11" s="935"/>
      <c r="K11" s="935"/>
      <c r="L11" s="3" t="s">
        <v>10</v>
      </c>
      <c r="M11" s="4">
        <v>28966.5</v>
      </c>
      <c r="N11" s="7">
        <v>4.28</v>
      </c>
      <c r="O11" s="640">
        <f t="shared" si="0"/>
        <v>0.22839999999999999</v>
      </c>
      <c r="P11" s="638">
        <f t="shared" si="2"/>
        <v>5.26</v>
      </c>
      <c r="Q11" s="16">
        <f t="shared" si="3"/>
        <v>152363.79</v>
      </c>
      <c r="R11" s="17"/>
      <c r="Y11" s="871">
        <f t="shared" si="4"/>
        <v>123976.62</v>
      </c>
    </row>
    <row r="12" spans="1:38" s="1" customFormat="1" ht="28.5" customHeight="1">
      <c r="A12" s="11" t="s">
        <v>13</v>
      </c>
      <c r="B12" s="3">
        <v>3205864</v>
      </c>
      <c r="C12" s="304" t="s">
        <v>1066</v>
      </c>
      <c r="D12" s="935" t="s">
        <v>484</v>
      </c>
      <c r="E12" s="935"/>
      <c r="F12" s="935"/>
      <c r="G12" s="935"/>
      <c r="H12" s="935"/>
      <c r="I12" s="935"/>
      <c r="J12" s="935"/>
      <c r="K12" s="935"/>
      <c r="L12" s="3" t="s">
        <v>10</v>
      </c>
      <c r="M12" s="4">
        <v>234.97</v>
      </c>
      <c r="N12" s="7">
        <f>'1-3205864'!I33</f>
        <v>770.69</v>
      </c>
      <c r="O12" s="640">
        <f t="shared" si="0"/>
        <v>0.22839999999999999</v>
      </c>
      <c r="P12" s="638">
        <f t="shared" si="2"/>
        <v>946.72</v>
      </c>
      <c r="Q12" s="16">
        <f t="shared" si="3"/>
        <v>222450.79</v>
      </c>
      <c r="R12" s="17"/>
      <c r="Y12" s="871">
        <f t="shared" si="4"/>
        <v>181089.02</v>
      </c>
    </row>
    <row r="13" spans="1:38" s="1" customFormat="1" ht="28.5" customHeight="1">
      <c r="A13" s="11" t="s">
        <v>62</v>
      </c>
      <c r="B13" s="304">
        <v>2003864</v>
      </c>
      <c r="C13" s="304" t="s">
        <v>1066</v>
      </c>
      <c r="D13" s="935" t="s">
        <v>1068</v>
      </c>
      <c r="E13" s="935"/>
      <c r="F13" s="935"/>
      <c r="G13" s="935"/>
      <c r="H13" s="935"/>
      <c r="I13" s="935"/>
      <c r="J13" s="935"/>
      <c r="K13" s="935"/>
      <c r="L13" s="3" t="s">
        <v>92</v>
      </c>
      <c r="M13" s="4">
        <v>4156</v>
      </c>
      <c r="N13" s="7">
        <v>20.12</v>
      </c>
      <c r="O13" s="640">
        <f t="shared" si="0"/>
        <v>0.22839999999999999</v>
      </c>
      <c r="P13" s="638">
        <f t="shared" si="2"/>
        <v>24.72</v>
      </c>
      <c r="Q13" s="16">
        <f t="shared" si="3"/>
        <v>102736.32000000001</v>
      </c>
      <c r="R13" s="17"/>
      <c r="Y13" s="871">
        <f t="shared" si="4"/>
        <v>83618.720000000001</v>
      </c>
    </row>
    <row r="14" spans="1:38" s="1" customFormat="1" ht="40.5" customHeight="1">
      <c r="A14" s="11" t="s">
        <v>63</v>
      </c>
      <c r="B14" s="304">
        <v>2306016</v>
      </c>
      <c r="C14" s="304" t="s">
        <v>1066</v>
      </c>
      <c r="D14" s="935" t="s">
        <v>841</v>
      </c>
      <c r="E14" s="935"/>
      <c r="F14" s="935"/>
      <c r="G14" s="935"/>
      <c r="H14" s="935"/>
      <c r="I14" s="935"/>
      <c r="J14" s="935"/>
      <c r="K14" s="935"/>
      <c r="L14" s="3" t="s">
        <v>205</v>
      </c>
      <c r="M14" s="4">
        <v>260413.62</v>
      </c>
      <c r="N14" s="7">
        <f>'1-2306016'!I29</f>
        <v>1.5</v>
      </c>
      <c r="O14" s="640">
        <f t="shared" si="0"/>
        <v>0.22839999999999999</v>
      </c>
      <c r="P14" s="638">
        <f t="shared" si="2"/>
        <v>1.84</v>
      </c>
      <c r="Q14" s="16">
        <f t="shared" si="3"/>
        <v>479161.06</v>
      </c>
      <c r="R14" s="17"/>
      <c r="Y14" s="871">
        <f t="shared" si="4"/>
        <v>390620.43</v>
      </c>
    </row>
    <row r="15" spans="1:38" s="1" customFormat="1" ht="15.75" customHeight="1">
      <c r="A15" s="12"/>
      <c r="B15" s="10"/>
      <c r="C15" s="10"/>
      <c r="D15" s="953" t="s">
        <v>51</v>
      </c>
      <c r="E15" s="953"/>
      <c r="F15" s="953"/>
      <c r="G15" s="953"/>
      <c r="H15" s="953"/>
      <c r="I15" s="953"/>
      <c r="J15" s="953"/>
      <c r="K15" s="953"/>
      <c r="L15" s="954"/>
      <c r="M15" s="947" t="s">
        <v>14</v>
      </c>
      <c r="N15" s="947"/>
      <c r="O15" s="640"/>
      <c r="P15" s="637"/>
      <c r="Q15" s="13">
        <f>SUM(Q8:Q14)</f>
        <v>2756858.67</v>
      </c>
      <c r="R15" s="17"/>
      <c r="Y15" s="861"/>
    </row>
    <row r="16" spans="1:38" s="1" customFormat="1" ht="15.75" customHeight="1">
      <c r="A16" s="12"/>
      <c r="B16" s="10"/>
      <c r="C16" s="10"/>
      <c r="D16" s="636"/>
      <c r="E16" s="636"/>
      <c r="F16" s="636"/>
      <c r="G16" s="636"/>
      <c r="H16" s="636"/>
      <c r="I16" s="636"/>
      <c r="J16" s="636"/>
      <c r="K16" s="636"/>
      <c r="L16" s="10"/>
      <c r="M16" s="8"/>
      <c r="N16" s="8"/>
      <c r="O16" s="8"/>
      <c r="P16" s="8"/>
      <c r="Q16" s="14"/>
      <c r="R16" s="17"/>
      <c r="Y16" s="861"/>
    </row>
    <row r="17" spans="1:27" s="1" customFormat="1" ht="15.75">
      <c r="A17" s="448">
        <v>2</v>
      </c>
      <c r="B17" s="977"/>
      <c r="C17" s="978"/>
      <c r="D17" s="952" t="s">
        <v>15</v>
      </c>
      <c r="E17" s="952"/>
      <c r="F17" s="952"/>
      <c r="G17" s="952"/>
      <c r="H17" s="952"/>
      <c r="I17" s="952"/>
      <c r="J17" s="952"/>
      <c r="K17" s="942"/>
      <c r="L17" s="970"/>
      <c r="M17" s="970"/>
      <c r="N17" s="970"/>
      <c r="O17" s="970"/>
      <c r="P17" s="970"/>
      <c r="Q17" s="971"/>
      <c r="R17" s="17"/>
      <c r="Y17" s="861"/>
    </row>
    <row r="18" spans="1:27" s="1" customFormat="1" ht="29.25" customHeight="1">
      <c r="A18" s="11" t="s">
        <v>52</v>
      </c>
      <c r="B18" s="569">
        <v>97635</v>
      </c>
      <c r="C18" s="304" t="s">
        <v>141</v>
      </c>
      <c r="D18" s="935" t="s">
        <v>1071</v>
      </c>
      <c r="E18" s="935"/>
      <c r="F18" s="935"/>
      <c r="G18" s="935"/>
      <c r="H18" s="935"/>
      <c r="I18" s="935"/>
      <c r="J18" s="935"/>
      <c r="K18" s="935"/>
      <c r="L18" s="3" t="s">
        <v>8</v>
      </c>
      <c r="M18" s="4">
        <v>1010</v>
      </c>
      <c r="N18" s="7">
        <v>13.58</v>
      </c>
      <c r="O18" s="640">
        <f t="shared" ref="O18:O29" si="5">$Q$3</f>
        <v>0.22839999999999999</v>
      </c>
      <c r="P18" s="638">
        <f>N18*(1+O18)</f>
        <v>16.68</v>
      </c>
      <c r="Q18" s="16">
        <f>TRUNC(M18*P18,2)</f>
        <v>16846.8</v>
      </c>
      <c r="R18" s="17"/>
      <c r="S18" s="4">
        <v>1010</v>
      </c>
      <c r="Y18" s="871">
        <f>TRUNC(M18*N18,2)</f>
        <v>13715.8</v>
      </c>
    </row>
    <row r="19" spans="1:27" s="1" customFormat="1" ht="48" customHeight="1">
      <c r="A19" s="11" t="s">
        <v>513</v>
      </c>
      <c r="B19" s="304">
        <v>101820</v>
      </c>
      <c r="C19" s="304" t="s">
        <v>141</v>
      </c>
      <c r="D19" s="935" t="s">
        <v>1577</v>
      </c>
      <c r="E19" s="935"/>
      <c r="F19" s="935"/>
      <c r="G19" s="935"/>
      <c r="H19" s="935"/>
      <c r="I19" s="935"/>
      <c r="J19" s="935"/>
      <c r="K19" s="935"/>
      <c r="L19" s="3" t="s">
        <v>8</v>
      </c>
      <c r="M19" s="4">
        <v>1010</v>
      </c>
      <c r="N19" s="7">
        <v>36.54</v>
      </c>
      <c r="O19" s="640">
        <f t="shared" si="5"/>
        <v>0.22839999999999999</v>
      </c>
      <c r="P19" s="638">
        <f>N19*(1+O19)</f>
        <v>44.89</v>
      </c>
      <c r="Q19" s="16">
        <f>TRUNC(M19*P19,2)</f>
        <v>45338.9</v>
      </c>
      <c r="R19" s="17"/>
      <c r="S19" s="4">
        <v>1010</v>
      </c>
      <c r="Y19" s="871">
        <f>TRUNC(M19*N19,2)</f>
        <v>36905.4</v>
      </c>
    </row>
    <row r="20" spans="1:27" s="1" customFormat="1" ht="30" customHeight="1">
      <c r="A20" s="11" t="s">
        <v>514</v>
      </c>
      <c r="B20" s="569">
        <v>92401</v>
      </c>
      <c r="C20" s="304" t="s">
        <v>141</v>
      </c>
      <c r="D20" s="935" t="s">
        <v>1070</v>
      </c>
      <c r="E20" s="935"/>
      <c r="F20" s="935"/>
      <c r="G20" s="935"/>
      <c r="H20" s="935"/>
      <c r="I20" s="935"/>
      <c r="J20" s="935"/>
      <c r="K20" s="935"/>
      <c r="L20" s="3" t="s">
        <v>8</v>
      </c>
      <c r="M20" s="4">
        <v>400</v>
      </c>
      <c r="N20" s="7">
        <v>102.16</v>
      </c>
      <c r="O20" s="640">
        <f t="shared" si="5"/>
        <v>0.22839999999999999</v>
      </c>
      <c r="P20" s="638">
        <f t="shared" ref="P20:P28" si="6">N20*(1+O20)</f>
        <v>125.49</v>
      </c>
      <c r="Q20" s="16">
        <f t="shared" ref="Q20:Q28" si="7">TRUNC(M20*P20,2)</f>
        <v>50196</v>
      </c>
      <c r="R20" s="17"/>
      <c r="S20" s="4">
        <v>400</v>
      </c>
      <c r="Y20" s="871">
        <f t="shared" ref="Y20:Y28" si="8">TRUNC(M20*N20,2)</f>
        <v>40864</v>
      </c>
    </row>
    <row r="21" spans="1:27" s="1" customFormat="1">
      <c r="A21" s="11" t="s">
        <v>515</v>
      </c>
      <c r="B21" s="569">
        <v>40867</v>
      </c>
      <c r="C21" s="304" t="s">
        <v>1443</v>
      </c>
      <c r="D21" s="935" t="s">
        <v>900</v>
      </c>
      <c r="E21" s="935"/>
      <c r="F21" s="935"/>
      <c r="G21" s="935"/>
      <c r="H21" s="935"/>
      <c r="I21" s="935"/>
      <c r="J21" s="935"/>
      <c r="K21" s="935"/>
      <c r="L21" s="3" t="s">
        <v>8</v>
      </c>
      <c r="M21" s="4">
        <v>9236.43</v>
      </c>
      <c r="N21" s="7">
        <v>3.25</v>
      </c>
      <c r="O21" s="640">
        <f t="shared" si="5"/>
        <v>0.22839999999999999</v>
      </c>
      <c r="P21" s="638">
        <f>N21*(1+O21)</f>
        <v>3.99</v>
      </c>
      <c r="Q21" s="16">
        <f>TRUNC(M21*P21,2)</f>
        <v>36853.35</v>
      </c>
      <c r="R21" s="17"/>
      <c r="S21" s="4">
        <v>15288</v>
      </c>
      <c r="Y21" s="871">
        <f>TRUNC(M21*N21,2)</f>
        <v>30018.39</v>
      </c>
    </row>
    <row r="22" spans="1:27" s="1" customFormat="1" ht="42" customHeight="1">
      <c r="A22" s="11" t="s">
        <v>516</v>
      </c>
      <c r="B22" s="569">
        <v>4011233</v>
      </c>
      <c r="C22" s="304" t="s">
        <v>1066</v>
      </c>
      <c r="D22" s="935" t="s">
        <v>467</v>
      </c>
      <c r="E22" s="935"/>
      <c r="F22" s="935"/>
      <c r="G22" s="935"/>
      <c r="H22" s="935"/>
      <c r="I22" s="935"/>
      <c r="J22" s="935"/>
      <c r="K22" s="935"/>
      <c r="L22" s="3" t="s">
        <v>10</v>
      </c>
      <c r="M22" s="4">
        <f>M24*0.2</f>
        <v>4766</v>
      </c>
      <c r="N22" s="7">
        <f>'2-4011233'!I37</f>
        <v>77.06</v>
      </c>
      <c r="O22" s="640">
        <f t="shared" si="5"/>
        <v>0.22839999999999999</v>
      </c>
      <c r="P22" s="638">
        <f t="shared" si="6"/>
        <v>94.66</v>
      </c>
      <c r="Q22" s="16">
        <f t="shared" si="7"/>
        <v>451149.56</v>
      </c>
      <c r="R22" s="17"/>
      <c r="S22" s="4">
        <v>1958.8</v>
      </c>
      <c r="Y22" s="871">
        <f t="shared" si="8"/>
        <v>367267.96</v>
      </c>
      <c r="AA22" s="1">
        <v>892.24</v>
      </c>
    </row>
    <row r="23" spans="1:27" s="1" customFormat="1">
      <c r="A23" s="11" t="s">
        <v>517</v>
      </c>
      <c r="B23" s="569">
        <v>40779</v>
      </c>
      <c r="C23" s="304" t="s">
        <v>1443</v>
      </c>
      <c r="D23" s="935" t="s">
        <v>1621</v>
      </c>
      <c r="E23" s="935"/>
      <c r="F23" s="935"/>
      <c r="G23" s="935"/>
      <c r="H23" s="935"/>
      <c r="I23" s="935"/>
      <c r="J23" s="935"/>
      <c r="K23" s="935"/>
      <c r="L23" s="3" t="s">
        <v>10</v>
      </c>
      <c r="M23" s="4">
        <f>M24*0.15</f>
        <v>3574.5</v>
      </c>
      <c r="N23" s="7">
        <v>54.96</v>
      </c>
      <c r="O23" s="640">
        <f t="shared" si="5"/>
        <v>0.22839999999999999</v>
      </c>
      <c r="P23" s="638">
        <f t="shared" si="6"/>
        <v>67.510000000000005</v>
      </c>
      <c r="Q23" s="16">
        <f t="shared" si="7"/>
        <v>241314.49</v>
      </c>
      <c r="R23" s="17"/>
      <c r="S23" s="4">
        <v>2293.56</v>
      </c>
      <c r="Y23" s="871">
        <f t="shared" si="8"/>
        <v>196454.52</v>
      </c>
      <c r="AA23" s="1">
        <v>1493.64</v>
      </c>
    </row>
    <row r="24" spans="1:27" s="1" customFormat="1" ht="29.25" customHeight="1">
      <c r="A24" s="11" t="s">
        <v>518</v>
      </c>
      <c r="B24" s="304">
        <v>4011353</v>
      </c>
      <c r="C24" s="304" t="s">
        <v>1066</v>
      </c>
      <c r="D24" s="935" t="s">
        <v>524</v>
      </c>
      <c r="E24" s="935"/>
      <c r="F24" s="935"/>
      <c r="G24" s="935"/>
      <c r="H24" s="935"/>
      <c r="I24" s="935"/>
      <c r="J24" s="935"/>
      <c r="K24" s="935"/>
      <c r="L24" s="3" t="s">
        <v>8</v>
      </c>
      <c r="M24" s="4">
        <f>M34*10</f>
        <v>23830</v>
      </c>
      <c r="N24" s="7">
        <f>'2-4011353'!I30</f>
        <v>1.78</v>
      </c>
      <c r="O24" s="640">
        <f t="shared" si="5"/>
        <v>0.22839999999999999</v>
      </c>
      <c r="P24" s="638">
        <f>N24*(1+O24)</f>
        <v>2.19</v>
      </c>
      <c r="Q24" s="16">
        <f>TRUNC(M24*P24,2)</f>
        <v>52187.7</v>
      </c>
      <c r="R24" s="17"/>
      <c r="S24" s="4">
        <v>15288</v>
      </c>
      <c r="Y24" s="871">
        <f>TRUNC(M24*N24,2)</f>
        <v>42417.4</v>
      </c>
    </row>
    <row r="25" spans="1:27" s="1" customFormat="1" ht="29.25" customHeight="1">
      <c r="A25" s="11" t="s">
        <v>519</v>
      </c>
      <c r="B25" s="304">
        <v>4011351</v>
      </c>
      <c r="C25" s="304" t="s">
        <v>1066</v>
      </c>
      <c r="D25" s="935" t="s">
        <v>525</v>
      </c>
      <c r="E25" s="935"/>
      <c r="F25" s="935"/>
      <c r="G25" s="935"/>
      <c r="H25" s="935"/>
      <c r="I25" s="935"/>
      <c r="J25" s="935"/>
      <c r="K25" s="935"/>
      <c r="L25" s="3" t="s">
        <v>8</v>
      </c>
      <c r="M25" s="4">
        <f>M24</f>
        <v>23830</v>
      </c>
      <c r="N25" s="7">
        <f>'2-4011351'!I30</f>
        <v>0.36</v>
      </c>
      <c r="O25" s="640">
        <f t="shared" si="5"/>
        <v>0.22839999999999999</v>
      </c>
      <c r="P25" s="638">
        <f>N25*(1+O25)</f>
        <v>0.44</v>
      </c>
      <c r="Q25" s="16">
        <f>TRUNC(M25*P25,2)</f>
        <v>10485.200000000001</v>
      </c>
      <c r="R25" s="17"/>
      <c r="S25" s="4">
        <v>15288</v>
      </c>
      <c r="Y25" s="871">
        <f>TRUNC(M25*N25,2)</f>
        <v>8578.7999999999993</v>
      </c>
    </row>
    <row r="26" spans="1:27" s="1" customFormat="1" ht="28.5" customHeight="1">
      <c r="A26" s="11" t="s">
        <v>520</v>
      </c>
      <c r="B26" s="304" t="s">
        <v>1642</v>
      </c>
      <c r="C26" s="304" t="s">
        <v>1661</v>
      </c>
      <c r="D26" s="922" t="s">
        <v>1643</v>
      </c>
      <c r="E26" s="923"/>
      <c r="F26" s="923"/>
      <c r="G26" s="923"/>
      <c r="H26" s="923"/>
      <c r="I26" s="923"/>
      <c r="J26" s="923"/>
      <c r="K26" s="924"/>
      <c r="L26" s="3" t="s">
        <v>57</v>
      </c>
      <c r="M26" s="4">
        <f>M24*0.05*2.3</f>
        <v>2740.45</v>
      </c>
      <c r="N26" s="7">
        <f>'2-C001'!I42</f>
        <v>777.53</v>
      </c>
      <c r="O26" s="640">
        <f t="shared" si="5"/>
        <v>0.22839999999999999</v>
      </c>
      <c r="P26" s="638">
        <f>N26*(1+O26)</f>
        <v>955.12</v>
      </c>
      <c r="Q26" s="16">
        <f>TRUNC(M26*P26,2)</f>
        <v>2617458.6</v>
      </c>
      <c r="R26" s="17"/>
      <c r="S26" s="4">
        <v>764.4</v>
      </c>
      <c r="X26" s="17"/>
      <c r="Y26" s="871">
        <f>TRUNC(M26*N26,2)</f>
        <v>2130782.08</v>
      </c>
      <c r="AA26" s="879"/>
    </row>
    <row r="27" spans="1:27" s="1" customFormat="1" ht="29.25" customHeight="1">
      <c r="A27" s="11" t="s">
        <v>521</v>
      </c>
      <c r="B27" s="569">
        <v>2003947</v>
      </c>
      <c r="C27" s="304" t="s">
        <v>1066</v>
      </c>
      <c r="D27" s="935" t="s">
        <v>1072</v>
      </c>
      <c r="E27" s="935"/>
      <c r="F27" s="935"/>
      <c r="G27" s="935"/>
      <c r="H27" s="935"/>
      <c r="I27" s="935"/>
      <c r="J27" s="935"/>
      <c r="K27" s="935"/>
      <c r="L27" s="3" t="s">
        <v>146</v>
      </c>
      <c r="M27" s="4">
        <f>M34*2*0.65</f>
        <v>3097.9</v>
      </c>
      <c r="N27" s="7">
        <f>'2-2003947'!I32</f>
        <v>24.47</v>
      </c>
      <c r="O27" s="640">
        <f t="shared" si="5"/>
        <v>0.22839999999999999</v>
      </c>
      <c r="P27" s="638">
        <f>N27*(1+O27)</f>
        <v>30.06</v>
      </c>
      <c r="Q27" s="16">
        <f>TRUNC(M27*P27,2)</f>
        <v>93122.87</v>
      </c>
      <c r="R27" s="17"/>
      <c r="S27" s="4">
        <v>624</v>
      </c>
      <c r="Y27" s="871">
        <f>TRUNC(M27*N27,2)</f>
        <v>75805.61</v>
      </c>
    </row>
    <row r="28" spans="1:27" s="1" customFormat="1">
      <c r="A28" s="11" t="s">
        <v>522</v>
      </c>
      <c r="B28" s="3">
        <v>40911</v>
      </c>
      <c r="C28" s="304" t="s">
        <v>1443</v>
      </c>
      <c r="D28" s="922" t="s">
        <v>1640</v>
      </c>
      <c r="E28" s="923"/>
      <c r="F28" s="923"/>
      <c r="G28" s="923"/>
      <c r="H28" s="923"/>
      <c r="I28" s="923"/>
      <c r="J28" s="923"/>
      <c r="K28" s="924"/>
      <c r="L28" s="3" t="s">
        <v>8</v>
      </c>
      <c r="M28" s="4">
        <f>(M34*2*2)*0.4</f>
        <v>3812.8</v>
      </c>
      <c r="N28" s="7">
        <v>48.1</v>
      </c>
      <c r="O28" s="640">
        <f t="shared" si="5"/>
        <v>0.22839999999999999</v>
      </c>
      <c r="P28" s="638">
        <f t="shared" si="6"/>
        <v>59.09</v>
      </c>
      <c r="Q28" s="16">
        <f t="shared" si="7"/>
        <v>225298.35</v>
      </c>
      <c r="R28" s="17"/>
      <c r="S28" s="4"/>
      <c r="Y28" s="871">
        <f t="shared" si="8"/>
        <v>183395.68</v>
      </c>
    </row>
    <row r="29" spans="1:27" s="1" customFormat="1">
      <c r="A29" s="11" t="s">
        <v>523</v>
      </c>
      <c r="B29" s="569">
        <v>5915321</v>
      </c>
      <c r="C29" s="304" t="s">
        <v>1066</v>
      </c>
      <c r="D29" s="935" t="s">
        <v>1067</v>
      </c>
      <c r="E29" s="935"/>
      <c r="F29" s="935"/>
      <c r="G29" s="935"/>
      <c r="H29" s="935"/>
      <c r="I29" s="935"/>
      <c r="J29" s="935"/>
      <c r="K29" s="935"/>
      <c r="L29" s="3" t="s">
        <v>113</v>
      </c>
      <c r="M29" s="4">
        <f>20*((M22*1.9)+(M23*2.1))</f>
        <v>331237</v>
      </c>
      <c r="N29" s="7">
        <v>0.54</v>
      </c>
      <c r="O29" s="640">
        <f t="shared" si="5"/>
        <v>0.22839999999999999</v>
      </c>
      <c r="P29" s="638">
        <f>N29*(1+O29)</f>
        <v>0.66</v>
      </c>
      <c r="Q29" s="16">
        <f>TRUNC(M29*P29,2)</f>
        <v>218616.42</v>
      </c>
      <c r="R29" s="17"/>
      <c r="S29" s="4">
        <v>23843.31</v>
      </c>
      <c r="Y29" s="871">
        <f>TRUNC(M29*N29,2)</f>
        <v>178867.98</v>
      </c>
      <c r="AA29" s="1">
        <v>57229.5</v>
      </c>
    </row>
    <row r="30" spans="1:27" s="1" customFormat="1">
      <c r="A30" s="12"/>
      <c r="B30" s="10"/>
      <c r="C30" s="10"/>
      <c r="D30" s="953"/>
      <c r="E30" s="953"/>
      <c r="F30" s="953"/>
      <c r="G30" s="953"/>
      <c r="H30" s="953"/>
      <c r="I30" s="953"/>
      <c r="J30" s="953"/>
      <c r="K30" s="953"/>
      <c r="L30" s="954"/>
      <c r="M30" s="933" t="s">
        <v>14</v>
      </c>
      <c r="N30" s="934"/>
      <c r="O30" s="8"/>
      <c r="P30" s="8"/>
      <c r="Q30" s="13">
        <f>SUM(Q18:Q29)</f>
        <v>4058868.24</v>
      </c>
      <c r="R30" s="17"/>
      <c r="Y30" s="861"/>
    </row>
    <row r="31" spans="1:27" s="1" customFormat="1">
      <c r="A31" s="12"/>
      <c r="B31" s="10"/>
      <c r="C31" s="10"/>
      <c r="D31" s="636"/>
      <c r="E31" s="636"/>
      <c r="F31" s="636"/>
      <c r="G31" s="636"/>
      <c r="H31" s="636"/>
      <c r="I31" s="636"/>
      <c r="J31" s="636"/>
      <c r="K31" s="636"/>
      <c r="L31" s="10"/>
      <c r="M31" s="8"/>
      <c r="N31" s="8"/>
      <c r="O31" s="8"/>
      <c r="P31" s="8"/>
      <c r="Q31" s="14"/>
      <c r="R31" s="17"/>
      <c r="Y31" s="861"/>
    </row>
    <row r="32" spans="1:27" s="1" customFormat="1" ht="15.75">
      <c r="A32" s="448">
        <v>3</v>
      </c>
      <c r="B32" s="569"/>
      <c r="C32" s="5"/>
      <c r="D32" s="952" t="s">
        <v>16</v>
      </c>
      <c r="E32" s="952"/>
      <c r="F32" s="952"/>
      <c r="G32" s="952"/>
      <c r="H32" s="952"/>
      <c r="I32" s="952"/>
      <c r="J32" s="952"/>
      <c r="K32" s="942"/>
      <c r="L32" s="970"/>
      <c r="M32" s="970"/>
      <c r="N32" s="970"/>
      <c r="O32" s="970"/>
      <c r="P32" s="970"/>
      <c r="Q32" s="971"/>
      <c r="R32" s="17"/>
      <c r="Y32" s="861"/>
    </row>
    <row r="33" spans="1:25" s="1" customFormat="1">
      <c r="A33" s="11" t="s">
        <v>17</v>
      </c>
      <c r="B33" s="569">
        <v>1600989</v>
      </c>
      <c r="C33" s="304" t="s">
        <v>1066</v>
      </c>
      <c r="D33" s="935" t="s">
        <v>143</v>
      </c>
      <c r="E33" s="935"/>
      <c r="F33" s="935"/>
      <c r="G33" s="935"/>
      <c r="H33" s="935"/>
      <c r="I33" s="935"/>
      <c r="J33" s="935"/>
      <c r="K33" s="935"/>
      <c r="L33" s="10" t="s">
        <v>144</v>
      </c>
      <c r="M33" s="4">
        <v>230.49</v>
      </c>
      <c r="N33" s="791">
        <f>'3-1600989'!I32</f>
        <v>367.49</v>
      </c>
      <c r="O33" s="640">
        <f t="shared" ref="O33:O64" si="9">$Q$3</f>
        <v>0.22839999999999999</v>
      </c>
      <c r="P33" s="638">
        <f t="shared" ref="P33:P81" si="10">N33*(1+O33)</f>
        <v>451.42</v>
      </c>
      <c r="Q33" s="16">
        <f t="shared" ref="Q33:Q81" si="11">TRUNC(M33*P33,2)</f>
        <v>104047.79</v>
      </c>
      <c r="R33" s="551">
        <f>S33-M33</f>
        <v>20.010000000000002</v>
      </c>
      <c r="S33" s="4">
        <v>250.5</v>
      </c>
      <c r="U33" s="1">
        <f>12*22*8</f>
        <v>2112</v>
      </c>
      <c r="V33" s="1">
        <f>U33*P34</f>
        <v>16001969.279999999</v>
      </c>
      <c r="Y33" s="871">
        <f t="shared" ref="Y33:Y81" si="12">TRUNC(M33*N33,2)</f>
        <v>84702.77</v>
      </c>
    </row>
    <row r="34" spans="1:25" s="1" customFormat="1" ht="30" customHeight="1">
      <c r="A34" s="11" t="s">
        <v>18</v>
      </c>
      <c r="B34" s="304" t="s">
        <v>1063</v>
      </c>
      <c r="C34" s="1" t="s">
        <v>430</v>
      </c>
      <c r="D34" s="935" t="s">
        <v>1229</v>
      </c>
      <c r="E34" s="935"/>
      <c r="F34" s="935"/>
      <c r="G34" s="935"/>
      <c r="H34" s="935"/>
      <c r="I34" s="935"/>
      <c r="J34" s="935"/>
      <c r="K34" s="935"/>
      <c r="L34" s="3" t="s">
        <v>146</v>
      </c>
      <c r="M34" s="4">
        <v>2383</v>
      </c>
      <c r="N34" s="792">
        <f>'3-Dnit 35'!I31</f>
        <v>6167.93</v>
      </c>
      <c r="O34" s="640">
        <f t="shared" si="9"/>
        <v>0.22839999999999999</v>
      </c>
      <c r="P34" s="638">
        <f t="shared" si="10"/>
        <v>7576.69</v>
      </c>
      <c r="Q34" s="16">
        <f t="shared" si="11"/>
        <v>18055252.27</v>
      </c>
      <c r="R34" s="17">
        <f>Q82/M34</f>
        <v>9616.5015694502708</v>
      </c>
      <c r="S34" s="4">
        <v>2985</v>
      </c>
      <c r="U34" s="833">
        <f>U33-M34</f>
        <v>-271</v>
      </c>
      <c r="V34" s="1">
        <f>V33/Q34</f>
        <v>0.88627780109106202</v>
      </c>
      <c r="Y34" s="871">
        <f t="shared" si="12"/>
        <v>14698177.189999999</v>
      </c>
    </row>
    <row r="35" spans="1:25" s="1" customFormat="1" ht="27.75" customHeight="1">
      <c r="A35" s="11" t="s">
        <v>19</v>
      </c>
      <c r="B35" s="3">
        <v>6817829</v>
      </c>
      <c r="C35" s="304" t="s">
        <v>1066</v>
      </c>
      <c r="D35" s="935" t="s">
        <v>1132</v>
      </c>
      <c r="E35" s="935"/>
      <c r="F35" s="935"/>
      <c r="G35" s="935"/>
      <c r="H35" s="935"/>
      <c r="I35" s="935"/>
      <c r="J35" s="935"/>
      <c r="K35" s="935"/>
      <c r="L35" s="3" t="s">
        <v>146</v>
      </c>
      <c r="M35" s="4">
        <v>300</v>
      </c>
      <c r="N35" s="793">
        <f>'3-6817829'!I32</f>
        <v>2068.4299999999998</v>
      </c>
      <c r="O35" s="640">
        <f t="shared" si="9"/>
        <v>0.22839999999999999</v>
      </c>
      <c r="P35" s="638">
        <f t="shared" si="10"/>
        <v>2540.86</v>
      </c>
      <c r="Q35" s="16">
        <f t="shared" si="11"/>
        <v>762258</v>
      </c>
      <c r="R35" s="551"/>
      <c r="S35" s="4">
        <v>300</v>
      </c>
      <c r="Y35" s="871">
        <f t="shared" si="12"/>
        <v>620529</v>
      </c>
    </row>
    <row r="36" spans="1:25" s="1" customFormat="1" ht="28.5" customHeight="1">
      <c r="A36" s="11" t="s">
        <v>20</v>
      </c>
      <c r="B36" s="569">
        <v>2003622</v>
      </c>
      <c r="C36" s="304" t="s">
        <v>1066</v>
      </c>
      <c r="D36" s="935" t="s">
        <v>352</v>
      </c>
      <c r="E36" s="935"/>
      <c r="F36" s="935"/>
      <c r="G36" s="935"/>
      <c r="H36" s="935"/>
      <c r="I36" s="935"/>
      <c r="J36" s="935"/>
      <c r="K36" s="935"/>
      <c r="L36" s="3" t="s">
        <v>213</v>
      </c>
      <c r="M36" s="4">
        <v>106</v>
      </c>
      <c r="N36" s="7">
        <f>'3-2003622'!I40</f>
        <v>2096.34</v>
      </c>
      <c r="O36" s="640">
        <f t="shared" si="9"/>
        <v>0.22839999999999999</v>
      </c>
      <c r="P36" s="638">
        <f t="shared" si="10"/>
        <v>2575.14</v>
      </c>
      <c r="Q36" s="16">
        <f t="shared" si="11"/>
        <v>272964.84000000003</v>
      </c>
      <c r="R36" s="17"/>
      <c r="S36" s="4">
        <v>124</v>
      </c>
      <c r="U36" s="1">
        <f>U34/2</f>
        <v>-135.5</v>
      </c>
      <c r="V36" s="1">
        <f>P34</f>
        <v>7576.69</v>
      </c>
      <c r="Y36" s="871">
        <f t="shared" si="12"/>
        <v>222212.04</v>
      </c>
    </row>
    <row r="37" spans="1:25" s="1" customFormat="1" ht="28.5" customHeight="1">
      <c r="A37" s="11" t="s">
        <v>21</v>
      </c>
      <c r="B37" s="569">
        <v>40615</v>
      </c>
      <c r="C37" s="304" t="s">
        <v>1443</v>
      </c>
      <c r="D37" s="935" t="s">
        <v>206</v>
      </c>
      <c r="E37" s="935"/>
      <c r="F37" s="935"/>
      <c r="G37" s="935"/>
      <c r="H37" s="935"/>
      <c r="I37" s="935"/>
      <c r="J37" s="935"/>
      <c r="K37" s="935"/>
      <c r="L37" s="3" t="s">
        <v>146</v>
      </c>
      <c r="M37" s="4">
        <v>1</v>
      </c>
      <c r="N37" s="7">
        <f>34684.59</f>
        <v>34684.589999999997</v>
      </c>
      <c r="O37" s="640">
        <f t="shared" si="9"/>
        <v>0.22839999999999999</v>
      </c>
      <c r="P37" s="638">
        <f t="shared" si="10"/>
        <v>42606.55</v>
      </c>
      <c r="Q37" s="16">
        <f t="shared" si="11"/>
        <v>42606.55</v>
      </c>
      <c r="R37" s="17"/>
      <c r="S37" s="4">
        <v>1</v>
      </c>
      <c r="V37" s="1">
        <f>V36*U36</f>
        <v>-1026641.495</v>
      </c>
      <c r="Y37" s="871">
        <f t="shared" si="12"/>
        <v>34684.589999999997</v>
      </c>
    </row>
    <row r="38" spans="1:25" s="1" customFormat="1" ht="28.5" customHeight="1">
      <c r="A38" s="11" t="s">
        <v>22</v>
      </c>
      <c r="B38" s="569">
        <v>2003473</v>
      </c>
      <c r="C38" s="304" t="s">
        <v>1066</v>
      </c>
      <c r="D38" s="935" t="s">
        <v>207</v>
      </c>
      <c r="E38" s="935"/>
      <c r="F38" s="935"/>
      <c r="G38" s="935"/>
      <c r="H38" s="935"/>
      <c r="I38" s="935"/>
      <c r="J38" s="935"/>
      <c r="K38" s="935"/>
      <c r="L38" s="3" t="s">
        <v>146</v>
      </c>
      <c r="M38" s="4">
        <v>1</v>
      </c>
      <c r="N38" s="7">
        <f>'3 -2003473'!I33</f>
        <v>7280.11</v>
      </c>
      <c r="O38" s="640">
        <f t="shared" si="9"/>
        <v>0.22839999999999999</v>
      </c>
      <c r="P38" s="638">
        <f t="shared" si="10"/>
        <v>8942.89</v>
      </c>
      <c r="Q38" s="16">
        <f t="shared" si="11"/>
        <v>8942.89</v>
      </c>
      <c r="R38" s="17"/>
      <c r="S38" s="4">
        <v>1</v>
      </c>
      <c r="V38" s="832">
        <f>V37/Q34</f>
        <v>-5.6899999999999999E-2</v>
      </c>
      <c r="Y38" s="871">
        <f t="shared" si="12"/>
        <v>7280.11</v>
      </c>
    </row>
    <row r="39" spans="1:25" s="1" customFormat="1" ht="28.5" customHeight="1">
      <c r="A39" s="11" t="s">
        <v>23</v>
      </c>
      <c r="B39" s="569">
        <v>804015</v>
      </c>
      <c r="C39" s="304" t="s">
        <v>1066</v>
      </c>
      <c r="D39" s="935" t="s">
        <v>393</v>
      </c>
      <c r="E39" s="935"/>
      <c r="F39" s="935"/>
      <c r="G39" s="935"/>
      <c r="H39" s="935"/>
      <c r="I39" s="935"/>
      <c r="J39" s="935"/>
      <c r="K39" s="935"/>
      <c r="L39" s="3" t="s">
        <v>146</v>
      </c>
      <c r="M39" s="4">
        <v>597</v>
      </c>
      <c r="N39" s="7">
        <f>'3-0804015'!I33</f>
        <v>215.59</v>
      </c>
      <c r="O39" s="640">
        <f t="shared" si="9"/>
        <v>0.22839999999999999</v>
      </c>
      <c r="P39" s="638">
        <f t="shared" si="10"/>
        <v>264.83</v>
      </c>
      <c r="Q39" s="16">
        <f t="shared" si="11"/>
        <v>158103.51</v>
      </c>
      <c r="R39" s="551"/>
      <c r="S39" s="4">
        <v>675</v>
      </c>
      <c r="Y39" s="871">
        <f t="shared" si="12"/>
        <v>128707.23</v>
      </c>
    </row>
    <row r="40" spans="1:25" s="1" customFormat="1">
      <c r="A40" s="11" t="s">
        <v>24</v>
      </c>
      <c r="B40" s="569">
        <v>804031</v>
      </c>
      <c r="C40" s="304" t="s">
        <v>1066</v>
      </c>
      <c r="D40" s="935" t="s">
        <v>392</v>
      </c>
      <c r="E40" s="935"/>
      <c r="F40" s="935"/>
      <c r="G40" s="935"/>
      <c r="H40" s="935"/>
      <c r="I40" s="935"/>
      <c r="J40" s="935"/>
      <c r="K40" s="935"/>
      <c r="L40" s="3" t="s">
        <v>146</v>
      </c>
      <c r="M40" s="4">
        <v>21</v>
      </c>
      <c r="N40" s="7">
        <f>'3-0804031'!I33</f>
        <v>505.73</v>
      </c>
      <c r="O40" s="640">
        <f t="shared" si="9"/>
        <v>0.22839999999999999</v>
      </c>
      <c r="P40" s="638">
        <f t="shared" si="10"/>
        <v>621.24</v>
      </c>
      <c r="Q40" s="16">
        <f t="shared" si="11"/>
        <v>13046.04</v>
      </c>
      <c r="R40" s="17"/>
      <c r="S40" s="4">
        <v>21</v>
      </c>
      <c r="Y40" s="871">
        <f t="shared" si="12"/>
        <v>10620.33</v>
      </c>
    </row>
    <row r="41" spans="1:25" s="1" customFormat="1" ht="33.75" customHeight="1">
      <c r="A41" s="11" t="s">
        <v>25</v>
      </c>
      <c r="B41" s="304" t="s">
        <v>94</v>
      </c>
      <c r="C41" s="304" t="s">
        <v>291</v>
      </c>
      <c r="D41" s="935" t="s">
        <v>296</v>
      </c>
      <c r="E41" s="935"/>
      <c r="F41" s="935"/>
      <c r="G41" s="935"/>
      <c r="H41" s="935"/>
      <c r="I41" s="935"/>
      <c r="J41" s="935"/>
      <c r="K41" s="935"/>
      <c r="L41" s="3" t="s">
        <v>155</v>
      </c>
      <c r="M41" s="4">
        <v>2</v>
      </c>
      <c r="N41" s="7">
        <f>'Comp. Trincheira 1, 2 e 3'!L20</f>
        <v>10036.66</v>
      </c>
      <c r="O41" s="640">
        <f t="shared" si="9"/>
        <v>0.22839999999999999</v>
      </c>
      <c r="P41" s="638">
        <f t="shared" si="10"/>
        <v>12329.03</v>
      </c>
      <c r="Q41" s="16">
        <f t="shared" si="11"/>
        <v>24658.06</v>
      </c>
      <c r="R41" s="17"/>
      <c r="S41" s="4">
        <v>2</v>
      </c>
      <c r="Y41" s="871">
        <f t="shared" si="12"/>
        <v>20073.32</v>
      </c>
    </row>
    <row r="42" spans="1:25" s="1" customFormat="1" ht="33.75" customHeight="1">
      <c r="A42" s="11" t="s">
        <v>26</v>
      </c>
      <c r="B42" s="304" t="s">
        <v>94</v>
      </c>
      <c r="C42" s="304" t="s">
        <v>292</v>
      </c>
      <c r="D42" s="935" t="s">
        <v>294</v>
      </c>
      <c r="E42" s="935"/>
      <c r="F42" s="935"/>
      <c r="G42" s="935"/>
      <c r="H42" s="935"/>
      <c r="I42" s="935"/>
      <c r="J42" s="935"/>
      <c r="K42" s="935"/>
      <c r="L42" s="3" t="s">
        <v>155</v>
      </c>
      <c r="M42" s="4">
        <v>3</v>
      </c>
      <c r="N42" s="7">
        <f>'Comp. Trincheira 1, 2 e 3'!L36</f>
        <v>10120.620000000001</v>
      </c>
      <c r="O42" s="640">
        <f t="shared" si="9"/>
        <v>0.22839999999999999</v>
      </c>
      <c r="P42" s="638">
        <f t="shared" si="10"/>
        <v>12432.17</v>
      </c>
      <c r="Q42" s="16">
        <f t="shared" si="11"/>
        <v>37296.51</v>
      </c>
      <c r="R42" s="17"/>
      <c r="S42" s="4">
        <v>4</v>
      </c>
      <c r="Y42" s="871">
        <f t="shared" si="12"/>
        <v>30361.86</v>
      </c>
    </row>
    <row r="43" spans="1:25" s="1" customFormat="1" ht="36.75" customHeight="1">
      <c r="A43" s="11" t="s">
        <v>27</v>
      </c>
      <c r="B43" s="304" t="s">
        <v>94</v>
      </c>
      <c r="C43" s="304" t="s">
        <v>293</v>
      </c>
      <c r="D43" s="935" t="s">
        <v>295</v>
      </c>
      <c r="E43" s="935"/>
      <c r="F43" s="935"/>
      <c r="G43" s="935"/>
      <c r="H43" s="935"/>
      <c r="I43" s="935"/>
      <c r="J43" s="935"/>
      <c r="K43" s="935"/>
      <c r="L43" s="3" t="s">
        <v>155</v>
      </c>
      <c r="M43" s="4">
        <v>4</v>
      </c>
      <c r="N43" s="7">
        <f>'Comp. Trincheira 1, 2 e 3'!L52</f>
        <v>13635.72</v>
      </c>
      <c r="O43" s="640">
        <f t="shared" si="9"/>
        <v>0.22839999999999999</v>
      </c>
      <c r="P43" s="638">
        <f t="shared" si="10"/>
        <v>16750.12</v>
      </c>
      <c r="Q43" s="16">
        <f t="shared" si="11"/>
        <v>67000.479999999996</v>
      </c>
      <c r="R43" s="17"/>
      <c r="S43" s="4">
        <v>4</v>
      </c>
      <c r="Y43" s="871">
        <f t="shared" si="12"/>
        <v>54542.879999999997</v>
      </c>
    </row>
    <row r="44" spans="1:25" s="488" customFormat="1">
      <c r="A44" s="11" t="s">
        <v>28</v>
      </c>
      <c r="B44" s="569">
        <v>1106165</v>
      </c>
      <c r="C44" s="304" t="s">
        <v>1066</v>
      </c>
      <c r="D44" s="935" t="s">
        <v>399</v>
      </c>
      <c r="E44" s="935"/>
      <c r="F44" s="935"/>
      <c r="G44" s="935"/>
      <c r="H44" s="935"/>
      <c r="I44" s="935"/>
      <c r="J44" s="935"/>
      <c r="K44" s="935"/>
      <c r="L44" s="3" t="s">
        <v>10</v>
      </c>
      <c r="M44" s="4">
        <v>14</v>
      </c>
      <c r="N44" s="7">
        <f>'3-1106165'!I31</f>
        <v>341.31</v>
      </c>
      <c r="O44" s="640">
        <f t="shared" si="9"/>
        <v>0.22839999999999999</v>
      </c>
      <c r="P44" s="638">
        <f t="shared" si="10"/>
        <v>419.27</v>
      </c>
      <c r="Q44" s="16">
        <f t="shared" si="11"/>
        <v>5869.78</v>
      </c>
      <c r="R44" s="487"/>
      <c r="S44" s="4">
        <v>14</v>
      </c>
      <c r="Y44" s="871">
        <f t="shared" si="12"/>
        <v>4778.34</v>
      </c>
    </row>
    <row r="45" spans="1:25" s="1" customFormat="1">
      <c r="A45" s="11" t="s">
        <v>29</v>
      </c>
      <c r="B45" s="569">
        <v>43068</v>
      </c>
      <c r="C45" s="304" t="s">
        <v>1443</v>
      </c>
      <c r="D45" s="935" t="s">
        <v>414</v>
      </c>
      <c r="E45" s="935"/>
      <c r="F45" s="935"/>
      <c r="G45" s="935"/>
      <c r="H45" s="935"/>
      <c r="I45" s="935"/>
      <c r="J45" s="935"/>
      <c r="K45" s="935"/>
      <c r="L45" s="3" t="s">
        <v>146</v>
      </c>
      <c r="M45" s="4">
        <v>174</v>
      </c>
      <c r="N45" s="7">
        <f>107.28/1.2332</f>
        <v>86.99</v>
      </c>
      <c r="O45" s="640">
        <f t="shared" si="9"/>
        <v>0.22839999999999999</v>
      </c>
      <c r="P45" s="638">
        <f t="shared" si="10"/>
        <v>106.86</v>
      </c>
      <c r="Q45" s="16">
        <f t="shared" si="11"/>
        <v>18593.64</v>
      </c>
      <c r="R45" s="17"/>
      <c r="S45" s="4">
        <v>174</v>
      </c>
      <c r="Y45" s="871">
        <f t="shared" si="12"/>
        <v>15136.26</v>
      </c>
    </row>
    <row r="46" spans="1:25" s="1" customFormat="1">
      <c r="A46" s="11" t="s">
        <v>30</v>
      </c>
      <c r="B46" s="304" t="s">
        <v>419</v>
      </c>
      <c r="C46" s="304" t="s">
        <v>585</v>
      </c>
      <c r="D46" s="919" t="s">
        <v>967</v>
      </c>
      <c r="E46" s="920"/>
      <c r="F46" s="920"/>
      <c r="G46" s="920"/>
      <c r="H46" s="920"/>
      <c r="I46" s="920"/>
      <c r="J46" s="920"/>
      <c r="K46" s="920"/>
      <c r="L46" s="3" t="s">
        <v>155</v>
      </c>
      <c r="M46" s="4">
        <v>35</v>
      </c>
      <c r="N46" s="7">
        <f>'3-DNIT-01'!I37</f>
        <v>37583.61</v>
      </c>
      <c r="O46" s="640">
        <f t="shared" si="9"/>
        <v>0.22839999999999999</v>
      </c>
      <c r="P46" s="638">
        <f t="shared" si="10"/>
        <v>46167.71</v>
      </c>
      <c r="Q46" s="16">
        <f t="shared" si="11"/>
        <v>1615869.85</v>
      </c>
      <c r="R46" s="17"/>
      <c r="S46" s="4">
        <v>36</v>
      </c>
      <c r="Y46" s="871">
        <f t="shared" si="12"/>
        <v>1315426.3500000001</v>
      </c>
    </row>
    <row r="47" spans="1:25" s="1" customFormat="1">
      <c r="A47" s="11" t="s">
        <v>31</v>
      </c>
      <c r="B47" s="304" t="s">
        <v>431</v>
      </c>
      <c r="C47" s="304" t="s">
        <v>585</v>
      </c>
      <c r="D47" s="919" t="s">
        <v>968</v>
      </c>
      <c r="E47" s="920"/>
      <c r="F47" s="920"/>
      <c r="G47" s="920"/>
      <c r="H47" s="920"/>
      <c r="I47" s="920"/>
      <c r="J47" s="920"/>
      <c r="K47" s="921"/>
      <c r="L47" s="3" t="s">
        <v>155</v>
      </c>
      <c r="M47" s="4">
        <v>1</v>
      </c>
      <c r="N47" s="7">
        <f>'3-DNIT-02'!I37</f>
        <v>45968.53</v>
      </c>
      <c r="O47" s="640">
        <f t="shared" si="9"/>
        <v>0.22839999999999999</v>
      </c>
      <c r="P47" s="638">
        <f t="shared" si="10"/>
        <v>56467.74</v>
      </c>
      <c r="Q47" s="16">
        <f t="shared" si="11"/>
        <v>56467.74</v>
      </c>
      <c r="R47" s="17"/>
      <c r="S47" s="4">
        <v>1</v>
      </c>
      <c r="Y47" s="871">
        <f t="shared" si="12"/>
        <v>45968.53</v>
      </c>
    </row>
    <row r="48" spans="1:25" s="1" customFormat="1">
      <c r="A48" s="11" t="s">
        <v>32</v>
      </c>
      <c r="B48" s="304" t="s">
        <v>432</v>
      </c>
      <c r="C48" s="304" t="s">
        <v>585</v>
      </c>
      <c r="D48" s="919" t="s">
        <v>969</v>
      </c>
      <c r="E48" s="920"/>
      <c r="F48" s="920"/>
      <c r="G48" s="920"/>
      <c r="H48" s="920"/>
      <c r="I48" s="920"/>
      <c r="J48" s="920"/>
      <c r="K48" s="921"/>
      <c r="L48" s="3" t="s">
        <v>155</v>
      </c>
      <c r="M48" s="4">
        <v>0</v>
      </c>
      <c r="N48" s="7">
        <f>'3-DNIT-03'!I37</f>
        <v>59188.55</v>
      </c>
      <c r="O48" s="640">
        <f t="shared" si="9"/>
        <v>0.22839999999999999</v>
      </c>
      <c r="P48" s="638">
        <f t="shared" si="10"/>
        <v>72707.210000000006</v>
      </c>
      <c r="Q48" s="16">
        <f t="shared" si="11"/>
        <v>0</v>
      </c>
      <c r="R48" s="17"/>
      <c r="S48" s="4">
        <v>1</v>
      </c>
      <c r="Y48" s="871">
        <f t="shared" si="12"/>
        <v>0</v>
      </c>
    </row>
    <row r="49" spans="1:25" s="1" customFormat="1">
      <c r="A49" s="11" t="s">
        <v>33</v>
      </c>
      <c r="B49" s="304" t="s">
        <v>433</v>
      </c>
      <c r="C49" s="304" t="s">
        <v>585</v>
      </c>
      <c r="D49" s="919" t="s">
        <v>970</v>
      </c>
      <c r="E49" s="920"/>
      <c r="F49" s="920"/>
      <c r="G49" s="920"/>
      <c r="H49" s="920"/>
      <c r="I49" s="920"/>
      <c r="J49" s="920"/>
      <c r="K49" s="921"/>
      <c r="L49" s="3" t="s">
        <v>155</v>
      </c>
      <c r="M49" s="4">
        <v>1</v>
      </c>
      <c r="N49" s="7">
        <f>'3-DNIT-04'!I37</f>
        <v>14987.62</v>
      </c>
      <c r="O49" s="640">
        <f t="shared" si="9"/>
        <v>0.22839999999999999</v>
      </c>
      <c r="P49" s="638">
        <f t="shared" si="10"/>
        <v>18410.79</v>
      </c>
      <c r="Q49" s="16">
        <f t="shared" si="11"/>
        <v>18410.79</v>
      </c>
      <c r="R49" s="17"/>
      <c r="S49" s="4">
        <v>1</v>
      </c>
      <c r="Y49" s="871">
        <f t="shared" si="12"/>
        <v>14987.62</v>
      </c>
    </row>
    <row r="50" spans="1:25" s="1" customFormat="1">
      <c r="A50" s="11" t="s">
        <v>34</v>
      </c>
      <c r="B50" s="304" t="s">
        <v>434</v>
      </c>
      <c r="C50" s="304" t="s">
        <v>585</v>
      </c>
      <c r="D50" s="919" t="s">
        <v>971</v>
      </c>
      <c r="E50" s="920"/>
      <c r="F50" s="920"/>
      <c r="G50" s="920"/>
      <c r="H50" s="920"/>
      <c r="I50" s="920"/>
      <c r="J50" s="920"/>
      <c r="K50" s="921"/>
      <c r="L50" s="3" t="s">
        <v>155</v>
      </c>
      <c r="M50" s="4">
        <v>1</v>
      </c>
      <c r="N50" s="7">
        <f>'3-DNIT-05'!I37</f>
        <v>10702.54</v>
      </c>
      <c r="O50" s="640">
        <f t="shared" si="9"/>
        <v>0.22839999999999999</v>
      </c>
      <c r="P50" s="638">
        <f t="shared" si="10"/>
        <v>13147</v>
      </c>
      <c r="Q50" s="16">
        <f t="shared" si="11"/>
        <v>13147</v>
      </c>
      <c r="R50" s="17"/>
      <c r="S50" s="4">
        <v>1</v>
      </c>
      <c r="Y50" s="871">
        <f t="shared" si="12"/>
        <v>10702.54</v>
      </c>
    </row>
    <row r="51" spans="1:25" s="1" customFormat="1">
      <c r="A51" s="11" t="s">
        <v>35</v>
      </c>
      <c r="B51" s="304" t="s">
        <v>435</v>
      </c>
      <c r="C51" s="304" t="s">
        <v>585</v>
      </c>
      <c r="D51" s="919" t="s">
        <v>972</v>
      </c>
      <c r="E51" s="920"/>
      <c r="F51" s="920"/>
      <c r="G51" s="920"/>
      <c r="H51" s="920"/>
      <c r="I51" s="920"/>
      <c r="J51" s="920"/>
      <c r="K51" s="921"/>
      <c r="L51" s="3" t="s">
        <v>155</v>
      </c>
      <c r="M51" s="4">
        <v>2</v>
      </c>
      <c r="N51" s="7">
        <f>'3-DNIT-06'!I37</f>
        <v>11179.77</v>
      </c>
      <c r="O51" s="640">
        <f t="shared" si="9"/>
        <v>0.22839999999999999</v>
      </c>
      <c r="P51" s="638">
        <f t="shared" si="10"/>
        <v>13733.23</v>
      </c>
      <c r="Q51" s="16">
        <f t="shared" si="11"/>
        <v>27466.46</v>
      </c>
      <c r="R51" s="17"/>
      <c r="S51" s="4">
        <v>2</v>
      </c>
      <c r="Y51" s="871">
        <f t="shared" si="12"/>
        <v>22359.54</v>
      </c>
    </row>
    <row r="52" spans="1:25" s="1" customFormat="1">
      <c r="A52" s="11" t="s">
        <v>36</v>
      </c>
      <c r="B52" s="304" t="s">
        <v>436</v>
      </c>
      <c r="C52" s="304" t="s">
        <v>585</v>
      </c>
      <c r="D52" s="919" t="s">
        <v>973</v>
      </c>
      <c r="E52" s="920"/>
      <c r="F52" s="920"/>
      <c r="G52" s="920"/>
      <c r="H52" s="920"/>
      <c r="I52" s="920"/>
      <c r="J52" s="920"/>
      <c r="K52" s="921"/>
      <c r="L52" s="3" t="s">
        <v>155</v>
      </c>
      <c r="M52" s="4">
        <v>1</v>
      </c>
      <c r="N52" s="7">
        <f>'3-DNIT-07'!I37</f>
        <v>10954.22</v>
      </c>
      <c r="O52" s="640">
        <f t="shared" si="9"/>
        <v>0.22839999999999999</v>
      </c>
      <c r="P52" s="638">
        <f t="shared" si="10"/>
        <v>13456.16</v>
      </c>
      <c r="Q52" s="16">
        <f t="shared" si="11"/>
        <v>13456.16</v>
      </c>
      <c r="R52" s="17"/>
      <c r="S52" s="4">
        <v>1</v>
      </c>
      <c r="Y52" s="871">
        <f t="shared" si="12"/>
        <v>10954.22</v>
      </c>
    </row>
    <row r="53" spans="1:25" s="1" customFormat="1">
      <c r="A53" s="11" t="s">
        <v>37</v>
      </c>
      <c r="B53" s="304" t="s">
        <v>437</v>
      </c>
      <c r="C53" s="304" t="s">
        <v>585</v>
      </c>
      <c r="D53" s="919" t="s">
        <v>974</v>
      </c>
      <c r="E53" s="920"/>
      <c r="F53" s="920"/>
      <c r="G53" s="920"/>
      <c r="H53" s="920"/>
      <c r="I53" s="920"/>
      <c r="J53" s="920"/>
      <c r="K53" s="921"/>
      <c r="L53" s="3" t="s">
        <v>155</v>
      </c>
      <c r="M53" s="4">
        <v>1</v>
      </c>
      <c r="N53" s="7">
        <f>'3-DNIT-08'!I37</f>
        <v>12039.69</v>
      </c>
      <c r="O53" s="640">
        <f t="shared" si="9"/>
        <v>0.22839999999999999</v>
      </c>
      <c r="P53" s="638">
        <f t="shared" si="10"/>
        <v>14789.56</v>
      </c>
      <c r="Q53" s="16">
        <f t="shared" si="11"/>
        <v>14789.56</v>
      </c>
      <c r="R53" s="17"/>
      <c r="S53" s="4">
        <v>1</v>
      </c>
      <c r="Y53" s="871">
        <f t="shared" si="12"/>
        <v>12039.69</v>
      </c>
    </row>
    <row r="54" spans="1:25" s="1" customFormat="1" ht="15" customHeight="1">
      <c r="A54" s="11" t="s">
        <v>38</v>
      </c>
      <c r="B54" s="304" t="s">
        <v>438</v>
      </c>
      <c r="C54" s="304" t="s">
        <v>585</v>
      </c>
      <c r="D54" s="919" t="s">
        <v>975</v>
      </c>
      <c r="E54" s="920"/>
      <c r="F54" s="920"/>
      <c r="G54" s="920"/>
      <c r="H54" s="920"/>
      <c r="I54" s="920"/>
      <c r="J54" s="920"/>
      <c r="K54" s="921"/>
      <c r="L54" s="3" t="s">
        <v>155</v>
      </c>
      <c r="M54" s="4">
        <v>1</v>
      </c>
      <c r="N54" s="7">
        <f>'3-DNIT-09'!I37</f>
        <v>10856.24</v>
      </c>
      <c r="O54" s="640">
        <f t="shared" si="9"/>
        <v>0.22839999999999999</v>
      </c>
      <c r="P54" s="638">
        <f t="shared" si="10"/>
        <v>13335.81</v>
      </c>
      <c r="Q54" s="16">
        <f t="shared" si="11"/>
        <v>13335.81</v>
      </c>
      <c r="R54" s="17"/>
      <c r="S54" s="4">
        <v>1</v>
      </c>
      <c r="Y54" s="871">
        <f t="shared" si="12"/>
        <v>10856.24</v>
      </c>
    </row>
    <row r="55" spans="1:25" s="1" customFormat="1">
      <c r="A55" s="11" t="s">
        <v>39</v>
      </c>
      <c r="B55" s="304" t="s">
        <v>439</v>
      </c>
      <c r="C55" s="304" t="s">
        <v>585</v>
      </c>
      <c r="D55" s="919" t="s">
        <v>976</v>
      </c>
      <c r="E55" s="920"/>
      <c r="F55" s="920"/>
      <c r="G55" s="920"/>
      <c r="H55" s="920"/>
      <c r="I55" s="920"/>
      <c r="J55" s="920"/>
      <c r="K55" s="921"/>
      <c r="L55" s="3" t="s">
        <v>155</v>
      </c>
      <c r="M55" s="4">
        <v>1</v>
      </c>
      <c r="N55" s="7">
        <f>'3-DNIT-10'!I37</f>
        <v>11793.95</v>
      </c>
      <c r="O55" s="640">
        <f t="shared" si="9"/>
        <v>0.22839999999999999</v>
      </c>
      <c r="P55" s="638">
        <f t="shared" si="10"/>
        <v>14487.69</v>
      </c>
      <c r="Q55" s="16">
        <f t="shared" si="11"/>
        <v>14487.69</v>
      </c>
      <c r="R55" s="17"/>
      <c r="S55" s="4">
        <v>1</v>
      </c>
      <c r="Y55" s="871">
        <f t="shared" si="12"/>
        <v>11793.95</v>
      </c>
    </row>
    <row r="56" spans="1:25" s="1" customFormat="1">
      <c r="A56" s="11" t="s">
        <v>40</v>
      </c>
      <c r="B56" s="304" t="s">
        <v>440</v>
      </c>
      <c r="C56" s="304" t="s">
        <v>585</v>
      </c>
      <c r="D56" s="919" t="s">
        <v>977</v>
      </c>
      <c r="E56" s="920"/>
      <c r="F56" s="920"/>
      <c r="G56" s="920"/>
      <c r="H56" s="920"/>
      <c r="I56" s="920"/>
      <c r="J56" s="920"/>
      <c r="K56" s="921"/>
      <c r="L56" s="3" t="s">
        <v>155</v>
      </c>
      <c r="M56" s="4">
        <v>1</v>
      </c>
      <c r="N56" s="7">
        <f>'3-DNIT-11'!I37</f>
        <v>15376.22</v>
      </c>
      <c r="O56" s="640">
        <f t="shared" si="9"/>
        <v>0.22839999999999999</v>
      </c>
      <c r="P56" s="638">
        <f t="shared" si="10"/>
        <v>18888.150000000001</v>
      </c>
      <c r="Q56" s="16">
        <f t="shared" si="11"/>
        <v>18888.150000000001</v>
      </c>
      <c r="R56" s="17"/>
      <c r="S56" s="4">
        <v>1</v>
      </c>
      <c r="Y56" s="871">
        <f t="shared" si="12"/>
        <v>15376.22</v>
      </c>
    </row>
    <row r="57" spans="1:25" s="1" customFormat="1">
      <c r="A57" s="11" t="s">
        <v>41</v>
      </c>
      <c r="B57" s="304" t="s">
        <v>441</v>
      </c>
      <c r="C57" s="304" t="s">
        <v>585</v>
      </c>
      <c r="D57" s="919" t="s">
        <v>978</v>
      </c>
      <c r="E57" s="920"/>
      <c r="F57" s="920"/>
      <c r="G57" s="920"/>
      <c r="H57" s="920"/>
      <c r="I57" s="920"/>
      <c r="J57" s="920"/>
      <c r="K57" s="921"/>
      <c r="L57" s="3" t="s">
        <v>155</v>
      </c>
      <c r="M57" s="4">
        <v>1</v>
      </c>
      <c r="N57" s="7">
        <f>'3-DNIT-12'!I37</f>
        <v>48117.3</v>
      </c>
      <c r="O57" s="640">
        <f t="shared" si="9"/>
        <v>0.22839999999999999</v>
      </c>
      <c r="P57" s="638">
        <f t="shared" si="10"/>
        <v>59107.29</v>
      </c>
      <c r="Q57" s="16">
        <f t="shared" si="11"/>
        <v>59107.29</v>
      </c>
      <c r="R57" s="17"/>
      <c r="S57" s="4">
        <v>1</v>
      </c>
      <c r="Y57" s="871">
        <f t="shared" si="12"/>
        <v>48117.3</v>
      </c>
    </row>
    <row r="58" spans="1:25" s="1" customFormat="1">
      <c r="A58" s="11" t="s">
        <v>42</v>
      </c>
      <c r="B58" s="304" t="s">
        <v>442</v>
      </c>
      <c r="C58" s="304" t="s">
        <v>585</v>
      </c>
      <c r="D58" s="919" t="s">
        <v>979</v>
      </c>
      <c r="E58" s="920"/>
      <c r="F58" s="920"/>
      <c r="G58" s="920"/>
      <c r="H58" s="920"/>
      <c r="I58" s="920"/>
      <c r="J58" s="920"/>
      <c r="K58" s="921"/>
      <c r="L58" s="3" t="s">
        <v>155</v>
      </c>
      <c r="M58" s="4">
        <v>1</v>
      </c>
      <c r="N58" s="7">
        <f>'3-DNIT-13'!I37</f>
        <v>39468.699999999997</v>
      </c>
      <c r="O58" s="640">
        <f t="shared" si="9"/>
        <v>0.22839999999999999</v>
      </c>
      <c r="P58" s="638">
        <f t="shared" si="10"/>
        <v>48483.35</v>
      </c>
      <c r="Q58" s="16">
        <f t="shared" si="11"/>
        <v>48483.35</v>
      </c>
      <c r="R58" s="17"/>
      <c r="S58" s="4">
        <v>1</v>
      </c>
      <c r="Y58" s="871">
        <f t="shared" si="12"/>
        <v>39468.699999999997</v>
      </c>
    </row>
    <row r="59" spans="1:25" s="1" customFormat="1">
      <c r="A59" s="11" t="s">
        <v>43</v>
      </c>
      <c r="B59" s="304" t="s">
        <v>443</v>
      </c>
      <c r="C59" s="304" t="s">
        <v>585</v>
      </c>
      <c r="D59" s="919" t="s">
        <v>980</v>
      </c>
      <c r="E59" s="920"/>
      <c r="F59" s="920"/>
      <c r="G59" s="920"/>
      <c r="H59" s="920"/>
      <c r="I59" s="920"/>
      <c r="J59" s="920"/>
      <c r="K59" s="921"/>
      <c r="L59" s="3" t="s">
        <v>155</v>
      </c>
      <c r="M59" s="4">
        <v>1</v>
      </c>
      <c r="N59" s="7">
        <f>'3-DNIT-14'!I37</f>
        <v>78196.87</v>
      </c>
      <c r="O59" s="640">
        <f t="shared" si="9"/>
        <v>0.22839999999999999</v>
      </c>
      <c r="P59" s="638">
        <f t="shared" si="10"/>
        <v>96057.04</v>
      </c>
      <c r="Q59" s="16">
        <f t="shared" si="11"/>
        <v>96057.04</v>
      </c>
      <c r="R59" s="17"/>
      <c r="S59" s="4">
        <v>1</v>
      </c>
      <c r="Y59" s="871">
        <f t="shared" si="12"/>
        <v>78196.87</v>
      </c>
    </row>
    <row r="60" spans="1:25" s="1" customFormat="1">
      <c r="A60" s="11" t="s">
        <v>44</v>
      </c>
      <c r="B60" s="304" t="s">
        <v>444</v>
      </c>
      <c r="C60" s="304" t="s">
        <v>585</v>
      </c>
      <c r="D60" s="919" t="s">
        <v>981</v>
      </c>
      <c r="E60" s="920"/>
      <c r="F60" s="920"/>
      <c r="G60" s="920"/>
      <c r="H60" s="920"/>
      <c r="I60" s="920"/>
      <c r="J60" s="920"/>
      <c r="K60" s="921"/>
      <c r="L60" s="3" t="s">
        <v>155</v>
      </c>
      <c r="M60" s="4">
        <v>1</v>
      </c>
      <c r="N60" s="7">
        <f>'3-DNIT-15'!I37</f>
        <v>52931.71</v>
      </c>
      <c r="O60" s="640">
        <f t="shared" si="9"/>
        <v>0.22839999999999999</v>
      </c>
      <c r="P60" s="638">
        <f t="shared" si="10"/>
        <v>65021.31</v>
      </c>
      <c r="Q60" s="16">
        <f t="shared" si="11"/>
        <v>65021.31</v>
      </c>
      <c r="R60" s="17"/>
      <c r="S60" s="4">
        <v>1</v>
      </c>
      <c r="Y60" s="871">
        <f t="shared" si="12"/>
        <v>52931.71</v>
      </c>
    </row>
    <row r="61" spans="1:25" s="1" customFormat="1">
      <c r="A61" s="11" t="s">
        <v>45</v>
      </c>
      <c r="B61" s="304" t="s">
        <v>445</v>
      </c>
      <c r="C61" s="304" t="s">
        <v>585</v>
      </c>
      <c r="D61" s="919" t="s">
        <v>982</v>
      </c>
      <c r="E61" s="920"/>
      <c r="F61" s="920"/>
      <c r="G61" s="920"/>
      <c r="H61" s="920"/>
      <c r="I61" s="920"/>
      <c r="J61" s="920"/>
      <c r="K61" s="921"/>
      <c r="L61" s="3" t="s">
        <v>155</v>
      </c>
      <c r="M61" s="4">
        <v>1</v>
      </c>
      <c r="N61" s="7">
        <f>'3-DNIT-16'!I37</f>
        <v>39278.82</v>
      </c>
      <c r="O61" s="640">
        <f t="shared" si="9"/>
        <v>0.22839999999999999</v>
      </c>
      <c r="P61" s="638">
        <f t="shared" si="10"/>
        <v>48250.1</v>
      </c>
      <c r="Q61" s="16">
        <f t="shared" si="11"/>
        <v>48250.1</v>
      </c>
      <c r="R61" s="17"/>
      <c r="S61" s="4">
        <v>1</v>
      </c>
      <c r="Y61" s="871">
        <f t="shared" si="12"/>
        <v>39278.82</v>
      </c>
    </row>
    <row r="62" spans="1:25" s="1" customFormat="1">
      <c r="A62" s="11" t="s">
        <v>46</v>
      </c>
      <c r="B62" s="304" t="s">
        <v>446</v>
      </c>
      <c r="C62" s="304" t="s">
        <v>585</v>
      </c>
      <c r="D62" s="919" t="s">
        <v>983</v>
      </c>
      <c r="E62" s="920"/>
      <c r="F62" s="920"/>
      <c r="G62" s="920"/>
      <c r="H62" s="920"/>
      <c r="I62" s="920"/>
      <c r="J62" s="920"/>
      <c r="K62" s="921"/>
      <c r="L62" s="3" t="s">
        <v>155</v>
      </c>
      <c r="M62" s="4">
        <v>1</v>
      </c>
      <c r="N62" s="7">
        <f>'3-DNIT-17'!I37</f>
        <v>33559.769999999997</v>
      </c>
      <c r="O62" s="640">
        <f t="shared" si="9"/>
        <v>0.22839999999999999</v>
      </c>
      <c r="P62" s="638">
        <f t="shared" si="10"/>
        <v>41224.82</v>
      </c>
      <c r="Q62" s="16">
        <f t="shared" si="11"/>
        <v>41224.82</v>
      </c>
      <c r="R62" s="17"/>
      <c r="S62" s="4">
        <v>1</v>
      </c>
      <c r="Y62" s="871">
        <f t="shared" si="12"/>
        <v>33559.769999999997</v>
      </c>
    </row>
    <row r="63" spans="1:25" s="1" customFormat="1">
      <c r="A63" s="11" t="s">
        <v>49</v>
      </c>
      <c r="B63" s="304" t="s">
        <v>447</v>
      </c>
      <c r="C63" s="304" t="s">
        <v>585</v>
      </c>
      <c r="D63" s="919" t="s">
        <v>984</v>
      </c>
      <c r="E63" s="920"/>
      <c r="F63" s="920"/>
      <c r="G63" s="920"/>
      <c r="H63" s="920"/>
      <c r="I63" s="920"/>
      <c r="J63" s="920"/>
      <c r="K63" s="921"/>
      <c r="L63" s="3" t="s">
        <v>155</v>
      </c>
      <c r="M63" s="4">
        <v>1</v>
      </c>
      <c r="N63" s="7">
        <f>'3-DNIT-18'!I37</f>
        <v>92221.97</v>
      </c>
      <c r="O63" s="640">
        <f t="shared" si="9"/>
        <v>0.22839999999999999</v>
      </c>
      <c r="P63" s="638">
        <f t="shared" si="10"/>
        <v>113285.47</v>
      </c>
      <c r="Q63" s="16">
        <f t="shared" si="11"/>
        <v>113285.47</v>
      </c>
      <c r="R63" s="17"/>
      <c r="S63" s="4">
        <v>1</v>
      </c>
      <c r="Y63" s="871">
        <f t="shared" si="12"/>
        <v>92221.97</v>
      </c>
    </row>
    <row r="64" spans="1:25" s="1" customFormat="1">
      <c r="A64" s="11" t="s">
        <v>54</v>
      </c>
      <c r="B64" s="304" t="s">
        <v>448</v>
      </c>
      <c r="C64" s="304" t="s">
        <v>585</v>
      </c>
      <c r="D64" s="919" t="s">
        <v>985</v>
      </c>
      <c r="E64" s="920"/>
      <c r="F64" s="920"/>
      <c r="G64" s="920"/>
      <c r="H64" s="920"/>
      <c r="I64" s="920"/>
      <c r="J64" s="920"/>
      <c r="K64" s="921"/>
      <c r="L64" s="3" t="s">
        <v>155</v>
      </c>
      <c r="M64" s="4">
        <v>1</v>
      </c>
      <c r="N64" s="7">
        <f>'3-DNIT-19'!I37</f>
        <v>23801.02</v>
      </c>
      <c r="O64" s="640">
        <f t="shared" si="9"/>
        <v>0.22839999999999999</v>
      </c>
      <c r="P64" s="638">
        <f t="shared" si="10"/>
        <v>29237.17</v>
      </c>
      <c r="Q64" s="16">
        <f t="shared" si="11"/>
        <v>29237.17</v>
      </c>
      <c r="R64" s="17"/>
      <c r="S64" s="4">
        <v>1</v>
      </c>
      <c r="Y64" s="871">
        <f t="shared" si="12"/>
        <v>23801.02</v>
      </c>
    </row>
    <row r="65" spans="1:25" s="1" customFormat="1">
      <c r="A65" s="11" t="s">
        <v>55</v>
      </c>
      <c r="B65" s="3">
        <v>2003716</v>
      </c>
      <c r="C65" s="304" t="s">
        <v>1066</v>
      </c>
      <c r="D65" s="919" t="s">
        <v>451</v>
      </c>
      <c r="E65" s="920"/>
      <c r="F65" s="920"/>
      <c r="G65" s="920"/>
      <c r="H65" s="920"/>
      <c r="I65" s="920"/>
      <c r="J65" s="920"/>
      <c r="K65" s="921"/>
      <c r="L65" s="3" t="s">
        <v>155</v>
      </c>
      <c r="M65" s="4">
        <v>27</v>
      </c>
      <c r="N65" s="7">
        <f>'03 -2003716'!J37</f>
        <v>1568.9</v>
      </c>
      <c r="O65" s="640">
        <f t="shared" ref="O65:O81" si="13">$Q$3</f>
        <v>0.22839999999999999</v>
      </c>
      <c r="P65" s="638">
        <f t="shared" si="10"/>
        <v>1927.24</v>
      </c>
      <c r="Q65" s="16">
        <f t="shared" si="11"/>
        <v>52035.48</v>
      </c>
      <c r="R65" s="17"/>
      <c r="S65" s="4">
        <v>27</v>
      </c>
      <c r="Y65" s="871">
        <f t="shared" si="12"/>
        <v>42360.3</v>
      </c>
    </row>
    <row r="66" spans="1:25" s="1" customFormat="1">
      <c r="A66" s="11" t="s">
        <v>56</v>
      </c>
      <c r="B66" s="304" t="s">
        <v>449</v>
      </c>
      <c r="C66" s="304" t="s">
        <v>585</v>
      </c>
      <c r="D66" s="919" t="s">
        <v>1135</v>
      </c>
      <c r="E66" s="920"/>
      <c r="F66" s="920"/>
      <c r="G66" s="920"/>
      <c r="H66" s="920"/>
      <c r="I66" s="920"/>
      <c r="J66" s="920"/>
      <c r="K66" s="921"/>
      <c r="L66" s="3" t="s">
        <v>155</v>
      </c>
      <c r="M66" s="4">
        <v>1</v>
      </c>
      <c r="N66" s="7">
        <f>'3-DNIT-20'!I29</f>
        <v>3597.89</v>
      </c>
      <c r="O66" s="640">
        <f t="shared" si="13"/>
        <v>0.22839999999999999</v>
      </c>
      <c r="P66" s="638">
        <f t="shared" si="10"/>
        <v>4419.6499999999996</v>
      </c>
      <c r="Q66" s="16">
        <f t="shared" si="11"/>
        <v>4419.6499999999996</v>
      </c>
      <c r="R66" s="17"/>
      <c r="S66" s="4">
        <v>1</v>
      </c>
      <c r="Y66" s="871">
        <f t="shared" si="12"/>
        <v>3597.89</v>
      </c>
    </row>
    <row r="67" spans="1:25" s="1" customFormat="1">
      <c r="A67" s="11" t="s">
        <v>61</v>
      </c>
      <c r="B67" s="304" t="s">
        <v>450</v>
      </c>
      <c r="C67" s="304" t="s">
        <v>585</v>
      </c>
      <c r="D67" s="919" t="s">
        <v>461</v>
      </c>
      <c r="E67" s="920"/>
      <c r="F67" s="920"/>
      <c r="G67" s="920"/>
      <c r="H67" s="920"/>
      <c r="I67" s="920"/>
      <c r="J67" s="920"/>
      <c r="K67" s="921"/>
      <c r="L67" s="3" t="s">
        <v>155</v>
      </c>
      <c r="M67" s="4">
        <v>6</v>
      </c>
      <c r="N67" s="7">
        <f>'3-DNIT-21'!G40</f>
        <v>3930.75</v>
      </c>
      <c r="O67" s="640">
        <f t="shared" si="13"/>
        <v>0.22839999999999999</v>
      </c>
      <c r="P67" s="638">
        <f t="shared" si="10"/>
        <v>4828.53</v>
      </c>
      <c r="Q67" s="16">
        <f t="shared" si="11"/>
        <v>28971.18</v>
      </c>
      <c r="R67" s="17"/>
      <c r="S67" s="4">
        <v>8</v>
      </c>
      <c r="Y67" s="871">
        <f t="shared" si="12"/>
        <v>23584.5</v>
      </c>
    </row>
    <row r="68" spans="1:25" s="1" customFormat="1">
      <c r="A68" s="11" t="s">
        <v>58</v>
      </c>
      <c r="B68" s="10">
        <v>2306068</v>
      </c>
      <c r="C68" s="304" t="s">
        <v>1066</v>
      </c>
      <c r="D68" s="919" t="s">
        <v>1559</v>
      </c>
      <c r="E68" s="920"/>
      <c r="F68" s="920"/>
      <c r="G68" s="920"/>
      <c r="H68" s="920"/>
      <c r="I68" s="920"/>
      <c r="J68" s="920"/>
      <c r="K68" s="921"/>
      <c r="L68" s="3" t="s">
        <v>146</v>
      </c>
      <c r="M68" s="4">
        <v>660</v>
      </c>
      <c r="N68" s="7">
        <f>'3-2306068'!J42</f>
        <v>541.83000000000004</v>
      </c>
      <c r="O68" s="640">
        <f t="shared" si="13"/>
        <v>0.22839999999999999</v>
      </c>
      <c r="P68" s="638">
        <f t="shared" si="10"/>
        <v>665.58</v>
      </c>
      <c r="Q68" s="16">
        <f t="shared" si="11"/>
        <v>439282.8</v>
      </c>
      <c r="R68" s="17">
        <v>220.73</v>
      </c>
      <c r="S68" s="4">
        <v>660</v>
      </c>
      <c r="Y68" s="871">
        <f t="shared" si="12"/>
        <v>357607.8</v>
      </c>
    </row>
    <row r="69" spans="1:25" s="1" customFormat="1" ht="25.5" customHeight="1">
      <c r="A69" s="11" t="s">
        <v>535</v>
      </c>
      <c r="B69" s="10">
        <v>42257</v>
      </c>
      <c r="C69" s="304" t="s">
        <v>1443</v>
      </c>
      <c r="D69" s="919" t="s">
        <v>536</v>
      </c>
      <c r="E69" s="920"/>
      <c r="F69" s="920"/>
      <c r="G69" s="920"/>
      <c r="H69" s="920"/>
      <c r="I69" s="920"/>
      <c r="J69" s="920"/>
      <c r="K69" s="921"/>
      <c r="L69" s="3" t="s">
        <v>10</v>
      </c>
      <c r="M69" s="4">
        <v>13117.97</v>
      </c>
      <c r="N69" s="7">
        <v>7.85</v>
      </c>
      <c r="O69" s="640">
        <f t="shared" si="13"/>
        <v>0.22839999999999999</v>
      </c>
      <c r="P69" s="638">
        <f t="shared" si="10"/>
        <v>9.64</v>
      </c>
      <c r="Q69" s="16">
        <f t="shared" si="11"/>
        <v>126457.23</v>
      </c>
      <c r="R69" s="17"/>
      <c r="S69" s="4">
        <v>13117.97</v>
      </c>
      <c r="Y69" s="871">
        <f t="shared" si="12"/>
        <v>102976.06</v>
      </c>
    </row>
    <row r="70" spans="1:25" s="1" customFormat="1" ht="30" customHeight="1">
      <c r="A70" s="11" t="s">
        <v>542</v>
      </c>
      <c r="B70" s="304">
        <v>30103</v>
      </c>
      <c r="C70" s="304" t="s">
        <v>1442</v>
      </c>
      <c r="D70" s="935" t="s">
        <v>1578</v>
      </c>
      <c r="E70" s="935"/>
      <c r="F70" s="935"/>
      <c r="G70" s="935"/>
      <c r="H70" s="935"/>
      <c r="I70" s="935"/>
      <c r="J70" s="935"/>
      <c r="K70" s="935"/>
      <c r="L70" s="569" t="s">
        <v>10</v>
      </c>
      <c r="M70" s="4">
        <v>1476.3</v>
      </c>
      <c r="N70" s="7">
        <v>11.92</v>
      </c>
      <c r="O70" s="640">
        <f t="shared" si="13"/>
        <v>0.22839999999999999</v>
      </c>
      <c r="P70" s="638">
        <f t="shared" si="10"/>
        <v>14.64</v>
      </c>
      <c r="Q70" s="16">
        <f t="shared" si="11"/>
        <v>21613.03</v>
      </c>
      <c r="R70" s="17">
        <v>2.31</v>
      </c>
      <c r="S70" s="4">
        <v>1476.3</v>
      </c>
      <c r="Y70" s="871">
        <f t="shared" si="12"/>
        <v>17597.490000000002</v>
      </c>
    </row>
    <row r="71" spans="1:25" s="1" customFormat="1" ht="30.75" customHeight="1">
      <c r="A71" s="11" t="s">
        <v>543</v>
      </c>
      <c r="B71" s="3">
        <v>98114</v>
      </c>
      <c r="C71" s="304" t="s">
        <v>141</v>
      </c>
      <c r="D71" s="919" t="s">
        <v>848</v>
      </c>
      <c r="E71" s="920"/>
      <c r="F71" s="920"/>
      <c r="G71" s="920"/>
      <c r="H71" s="920"/>
      <c r="I71" s="920"/>
      <c r="J71" s="920"/>
      <c r="K71" s="921"/>
      <c r="L71" s="3" t="s">
        <v>155</v>
      </c>
      <c r="M71" s="4">
        <v>6</v>
      </c>
      <c r="N71" s="7">
        <v>769.94</v>
      </c>
      <c r="O71" s="640">
        <f t="shared" si="13"/>
        <v>0.22839999999999999</v>
      </c>
      <c r="P71" s="638">
        <f t="shared" si="10"/>
        <v>945.79</v>
      </c>
      <c r="Q71" s="16">
        <f t="shared" si="11"/>
        <v>5674.74</v>
      </c>
      <c r="R71" s="17">
        <v>467.95</v>
      </c>
      <c r="S71" s="4">
        <v>6</v>
      </c>
      <c r="Y71" s="871">
        <f t="shared" si="12"/>
        <v>4619.6400000000003</v>
      </c>
    </row>
    <row r="72" spans="1:25" s="1" customFormat="1" ht="36" customHeight="1">
      <c r="A72" s="11" t="s">
        <v>840</v>
      </c>
      <c r="B72" s="3">
        <v>99244</v>
      </c>
      <c r="C72" s="304" t="s">
        <v>141</v>
      </c>
      <c r="D72" s="919" t="s">
        <v>849</v>
      </c>
      <c r="E72" s="920"/>
      <c r="F72" s="920"/>
      <c r="G72" s="920"/>
      <c r="H72" s="920"/>
      <c r="I72" s="920"/>
      <c r="J72" s="920"/>
      <c r="K72" s="921"/>
      <c r="L72" s="3" t="s">
        <v>155</v>
      </c>
      <c r="M72" s="4">
        <v>6</v>
      </c>
      <c r="N72" s="7">
        <v>4869.21</v>
      </c>
      <c r="O72" s="640">
        <f t="shared" si="13"/>
        <v>0.22839999999999999</v>
      </c>
      <c r="P72" s="638">
        <f t="shared" si="10"/>
        <v>5981.34</v>
      </c>
      <c r="Q72" s="16">
        <f t="shared" si="11"/>
        <v>35888.04</v>
      </c>
      <c r="R72" s="17">
        <v>3587.3</v>
      </c>
      <c r="S72" s="4">
        <v>6</v>
      </c>
      <c r="Y72" s="871">
        <f t="shared" si="12"/>
        <v>29215.26</v>
      </c>
    </row>
    <row r="73" spans="1:25" s="1" customFormat="1" ht="36" customHeight="1">
      <c r="A73" s="11" t="s">
        <v>847</v>
      </c>
      <c r="B73" s="3">
        <v>89849</v>
      </c>
      <c r="C73" s="304" t="s">
        <v>141</v>
      </c>
      <c r="D73" s="919" t="s">
        <v>851</v>
      </c>
      <c r="E73" s="920"/>
      <c r="F73" s="920"/>
      <c r="G73" s="920"/>
      <c r="H73" s="920"/>
      <c r="I73" s="920"/>
      <c r="J73" s="920"/>
      <c r="K73" s="921"/>
      <c r="L73" s="3" t="s">
        <v>146</v>
      </c>
      <c r="M73" s="4">
        <v>450</v>
      </c>
      <c r="N73" s="7">
        <v>80.680000000000007</v>
      </c>
      <c r="O73" s="640">
        <f t="shared" si="13"/>
        <v>0.22839999999999999</v>
      </c>
      <c r="P73" s="638">
        <f t="shared" si="10"/>
        <v>99.11</v>
      </c>
      <c r="Q73" s="16">
        <f t="shared" si="11"/>
        <v>44599.5</v>
      </c>
      <c r="R73" s="17">
        <v>48.11</v>
      </c>
      <c r="S73" s="4">
        <v>450</v>
      </c>
      <c r="Y73" s="871">
        <f t="shared" si="12"/>
        <v>36306</v>
      </c>
    </row>
    <row r="74" spans="1:25" s="1" customFormat="1" ht="36" customHeight="1">
      <c r="A74" s="11" t="s">
        <v>850</v>
      </c>
      <c r="B74" s="3">
        <v>4915712</v>
      </c>
      <c r="C74" s="304" t="s">
        <v>1066</v>
      </c>
      <c r="D74" s="919" t="s">
        <v>853</v>
      </c>
      <c r="E74" s="920"/>
      <c r="F74" s="920"/>
      <c r="G74" s="920"/>
      <c r="H74" s="920"/>
      <c r="I74" s="920"/>
      <c r="J74" s="920"/>
      <c r="K74" s="921"/>
      <c r="L74" s="3" t="s">
        <v>10</v>
      </c>
      <c r="M74" s="4">
        <v>700</v>
      </c>
      <c r="N74" s="7">
        <f>'03 -4915712'!J27</f>
        <v>18.149999999999999</v>
      </c>
      <c r="O74" s="640">
        <f t="shared" si="13"/>
        <v>0.22839999999999999</v>
      </c>
      <c r="P74" s="638">
        <f t="shared" si="10"/>
        <v>22.3</v>
      </c>
      <c r="Q74" s="16">
        <f t="shared" si="11"/>
        <v>15610</v>
      </c>
      <c r="R74" s="17"/>
      <c r="S74" s="4">
        <v>700</v>
      </c>
      <c r="Y74" s="871">
        <f t="shared" si="12"/>
        <v>12705</v>
      </c>
    </row>
    <row r="75" spans="1:25" s="1" customFormat="1" ht="46.5" customHeight="1">
      <c r="A75" s="11" t="s">
        <v>852</v>
      </c>
      <c r="B75" s="3">
        <v>94869</v>
      </c>
      <c r="C75" s="304" t="s">
        <v>141</v>
      </c>
      <c r="D75" s="919" t="s">
        <v>856</v>
      </c>
      <c r="E75" s="920"/>
      <c r="F75" s="920"/>
      <c r="G75" s="920"/>
      <c r="H75" s="920"/>
      <c r="I75" s="920"/>
      <c r="J75" s="920"/>
      <c r="K75" s="921"/>
      <c r="L75" s="3" t="s">
        <v>146</v>
      </c>
      <c r="M75" s="4">
        <v>35</v>
      </c>
      <c r="N75" s="7">
        <v>153.38</v>
      </c>
      <c r="O75" s="640">
        <f t="shared" si="13"/>
        <v>0.22839999999999999</v>
      </c>
      <c r="P75" s="638">
        <f t="shared" si="10"/>
        <v>188.41</v>
      </c>
      <c r="Q75" s="16">
        <f t="shared" si="11"/>
        <v>6594.35</v>
      </c>
      <c r="R75" s="17">
        <v>107.86</v>
      </c>
      <c r="S75" s="4">
        <v>35</v>
      </c>
      <c r="Y75" s="871">
        <f t="shared" si="12"/>
        <v>5368.3</v>
      </c>
    </row>
    <row r="76" spans="1:25" s="1" customFormat="1">
      <c r="A76" s="11" t="s">
        <v>855</v>
      </c>
      <c r="B76" s="3">
        <v>43067</v>
      </c>
      <c r="C76" s="304" t="s">
        <v>1443</v>
      </c>
      <c r="D76" s="919" t="s">
        <v>858</v>
      </c>
      <c r="E76" s="920"/>
      <c r="F76" s="920"/>
      <c r="G76" s="920"/>
      <c r="H76" s="920"/>
      <c r="I76" s="920"/>
      <c r="J76" s="920"/>
      <c r="K76" s="921"/>
      <c r="L76" s="3" t="s">
        <v>146</v>
      </c>
      <c r="M76" s="4">
        <v>1764</v>
      </c>
      <c r="N76" s="7">
        <v>100.96</v>
      </c>
      <c r="O76" s="640">
        <f t="shared" si="13"/>
        <v>0.22839999999999999</v>
      </c>
      <c r="P76" s="638">
        <f t="shared" si="10"/>
        <v>124.02</v>
      </c>
      <c r="Q76" s="16">
        <f t="shared" si="11"/>
        <v>218771.28</v>
      </c>
      <c r="R76" s="17">
        <v>63.56</v>
      </c>
      <c r="S76" s="4">
        <v>1764</v>
      </c>
      <c r="Y76" s="871">
        <f t="shared" si="12"/>
        <v>178093.44</v>
      </c>
    </row>
    <row r="77" spans="1:25" s="1" customFormat="1">
      <c r="A77" s="11" t="s">
        <v>857</v>
      </c>
      <c r="B77" s="3">
        <v>41191</v>
      </c>
      <c r="C77" s="304" t="s">
        <v>1443</v>
      </c>
      <c r="D77" s="919" t="s">
        <v>860</v>
      </c>
      <c r="E77" s="920"/>
      <c r="F77" s="920"/>
      <c r="G77" s="920"/>
      <c r="H77" s="920"/>
      <c r="I77" s="920"/>
      <c r="J77" s="920"/>
      <c r="K77" s="921"/>
      <c r="L77" s="3" t="s">
        <v>146</v>
      </c>
      <c r="M77" s="4">
        <v>13</v>
      </c>
      <c r="N77" s="7">
        <v>412.61</v>
      </c>
      <c r="O77" s="640">
        <f t="shared" si="13"/>
        <v>0.22839999999999999</v>
      </c>
      <c r="P77" s="638">
        <f t="shared" si="10"/>
        <v>506.85</v>
      </c>
      <c r="Q77" s="16">
        <f t="shared" si="11"/>
        <v>6589.05</v>
      </c>
      <c r="R77" s="17">
        <v>64.56</v>
      </c>
      <c r="S77" s="4">
        <v>13</v>
      </c>
      <c r="Y77" s="871">
        <f t="shared" si="12"/>
        <v>5363.93</v>
      </c>
    </row>
    <row r="78" spans="1:25" s="1" customFormat="1" ht="15" customHeight="1">
      <c r="A78" s="11" t="s">
        <v>859</v>
      </c>
      <c r="B78" s="3">
        <v>40911</v>
      </c>
      <c r="C78" s="304" t="s">
        <v>1443</v>
      </c>
      <c r="D78" s="922" t="s">
        <v>1640</v>
      </c>
      <c r="E78" s="923"/>
      <c r="F78" s="923"/>
      <c r="G78" s="923"/>
      <c r="H78" s="923"/>
      <c r="I78" s="923"/>
      <c r="J78" s="923"/>
      <c r="K78" s="924"/>
      <c r="L78" s="3" t="s">
        <v>8</v>
      </c>
      <c r="M78" s="4">
        <v>150</v>
      </c>
      <c r="N78" s="7">
        <v>48.1</v>
      </c>
      <c r="O78" s="640">
        <f t="shared" si="13"/>
        <v>0.22839999999999999</v>
      </c>
      <c r="P78" s="638">
        <f t="shared" si="10"/>
        <v>59.09</v>
      </c>
      <c r="Q78" s="16">
        <f t="shared" si="11"/>
        <v>8863.5</v>
      </c>
      <c r="R78" s="17">
        <v>321.45</v>
      </c>
      <c r="S78" s="4">
        <v>150</v>
      </c>
      <c r="Y78" s="871">
        <f t="shared" si="12"/>
        <v>7215</v>
      </c>
    </row>
    <row r="79" spans="1:25" s="1" customFormat="1">
      <c r="A79" s="11" t="s">
        <v>862</v>
      </c>
      <c r="B79" s="3">
        <v>909620</v>
      </c>
      <c r="C79" s="304" t="s">
        <v>1066</v>
      </c>
      <c r="D79" s="919" t="s">
        <v>864</v>
      </c>
      <c r="E79" s="920"/>
      <c r="F79" s="920"/>
      <c r="G79" s="920"/>
      <c r="H79" s="920"/>
      <c r="I79" s="920"/>
      <c r="J79" s="920"/>
      <c r="K79" s="921"/>
      <c r="L79" s="3" t="s">
        <v>8</v>
      </c>
      <c r="M79" s="4">
        <v>79</v>
      </c>
      <c r="N79" s="7">
        <f>'03 -909620'!J32</f>
        <v>104.19</v>
      </c>
      <c r="O79" s="640">
        <f t="shared" si="13"/>
        <v>0.22839999999999999</v>
      </c>
      <c r="P79" s="638">
        <f t="shared" si="10"/>
        <v>127.99</v>
      </c>
      <c r="Q79" s="16">
        <f t="shared" si="11"/>
        <v>10111.209999999999</v>
      </c>
      <c r="R79" s="17">
        <v>81.900000000000006</v>
      </c>
      <c r="S79" s="4">
        <v>79</v>
      </c>
      <c r="Y79" s="871">
        <f t="shared" si="12"/>
        <v>8231.01</v>
      </c>
    </row>
    <row r="80" spans="1:25" s="1" customFormat="1">
      <c r="A80" s="11" t="s">
        <v>863</v>
      </c>
      <c r="B80" s="3">
        <v>804039</v>
      </c>
      <c r="C80" s="304" t="s">
        <v>1066</v>
      </c>
      <c r="D80" s="919" t="s">
        <v>869</v>
      </c>
      <c r="E80" s="920"/>
      <c r="F80" s="920"/>
      <c r="G80" s="920"/>
      <c r="H80" s="920"/>
      <c r="I80" s="920"/>
      <c r="J80" s="920"/>
      <c r="K80" s="921"/>
      <c r="L80" s="3" t="s">
        <v>146</v>
      </c>
      <c r="M80" s="4">
        <v>4</v>
      </c>
      <c r="N80" s="7">
        <f>'3-0804039'!I33</f>
        <v>708.19</v>
      </c>
      <c r="O80" s="640">
        <f t="shared" si="13"/>
        <v>0.22839999999999999</v>
      </c>
      <c r="P80" s="638">
        <f t="shared" si="10"/>
        <v>869.94</v>
      </c>
      <c r="Q80" s="16">
        <f t="shared" si="11"/>
        <v>3479.76</v>
      </c>
      <c r="R80" s="17">
        <v>504.03</v>
      </c>
      <c r="S80" s="4">
        <v>4</v>
      </c>
      <c r="Y80" s="871">
        <f t="shared" si="12"/>
        <v>2832.76</v>
      </c>
    </row>
    <row r="81" spans="1:25" s="1" customFormat="1">
      <c r="A81" s="11" t="s">
        <v>868</v>
      </c>
      <c r="B81" s="3">
        <v>804199</v>
      </c>
      <c r="C81" s="304" t="s">
        <v>1066</v>
      </c>
      <c r="D81" s="919" t="s">
        <v>1137</v>
      </c>
      <c r="E81" s="920"/>
      <c r="F81" s="920"/>
      <c r="G81" s="920"/>
      <c r="H81" s="920"/>
      <c r="I81" s="920"/>
      <c r="J81" s="920"/>
      <c r="K81" s="921"/>
      <c r="L81" s="3" t="s">
        <v>146</v>
      </c>
      <c r="M81" s="4">
        <v>4</v>
      </c>
      <c r="N81" s="7">
        <f>'3-0804199'!I33</f>
        <v>1940.8</v>
      </c>
      <c r="O81" s="640">
        <f t="shared" si="13"/>
        <v>0.22839999999999999</v>
      </c>
      <c r="P81" s="638">
        <f t="shared" si="10"/>
        <v>2384.08</v>
      </c>
      <c r="Q81" s="16">
        <f t="shared" si="11"/>
        <v>9536.32</v>
      </c>
      <c r="R81" s="17">
        <v>1234.6199999999999</v>
      </c>
      <c r="S81" s="4">
        <v>4</v>
      </c>
      <c r="Y81" s="871">
        <f t="shared" si="12"/>
        <v>7763.2</v>
      </c>
    </row>
    <row r="82" spans="1:25" ht="15" customHeight="1">
      <c r="A82" s="12"/>
      <c r="B82" s="10"/>
      <c r="C82" s="10"/>
      <c r="D82" s="953"/>
      <c r="E82" s="953"/>
      <c r="F82" s="953"/>
      <c r="G82" s="953"/>
      <c r="H82" s="953"/>
      <c r="I82" s="953"/>
      <c r="J82" s="953"/>
      <c r="K82" s="953"/>
      <c r="L82" s="954"/>
      <c r="M82" s="947" t="s">
        <v>14</v>
      </c>
      <c r="N82" s="947"/>
      <c r="O82" s="637"/>
      <c r="P82" s="637"/>
      <c r="Q82" s="13">
        <f>SUM(Q33:Q81)</f>
        <v>22916123.239999998</v>
      </c>
    </row>
    <row r="83" spans="1:25" ht="15" customHeight="1">
      <c r="A83" s="12"/>
      <c r="B83" s="10"/>
      <c r="C83" s="10"/>
      <c r="D83" s="636"/>
      <c r="E83" s="636"/>
      <c r="F83" s="636"/>
      <c r="G83" s="636"/>
      <c r="H83" s="636"/>
      <c r="I83" s="636"/>
      <c r="J83" s="636"/>
      <c r="K83" s="636"/>
      <c r="L83" s="10"/>
      <c r="M83" s="8"/>
      <c r="N83" s="8"/>
      <c r="O83" s="8"/>
      <c r="P83" s="8"/>
      <c r="Q83" s="14"/>
    </row>
    <row r="84" spans="1:25" ht="15" customHeight="1">
      <c r="A84" s="448">
        <v>4</v>
      </c>
      <c r="B84" s="569"/>
      <c r="D84" s="952" t="s">
        <v>47</v>
      </c>
      <c r="E84" s="952"/>
      <c r="F84" s="952"/>
      <c r="G84" s="952"/>
      <c r="H84" s="952"/>
      <c r="I84" s="952"/>
      <c r="J84" s="952"/>
      <c r="K84" s="942"/>
      <c r="L84" s="949"/>
      <c r="M84" s="949"/>
      <c r="N84" s="949"/>
      <c r="O84" s="949"/>
      <c r="P84" s="949"/>
      <c r="Q84" s="979"/>
    </row>
    <row r="85" spans="1:25">
      <c r="A85" s="11" t="s">
        <v>133</v>
      </c>
      <c r="B85" s="569">
        <v>40146</v>
      </c>
      <c r="C85" s="304" t="s">
        <v>1443</v>
      </c>
      <c r="D85" s="935" t="s">
        <v>491</v>
      </c>
      <c r="E85" s="935"/>
      <c r="F85" s="935"/>
      <c r="G85" s="935"/>
      <c r="H85" s="935"/>
      <c r="I85" s="935"/>
      <c r="J85" s="935"/>
      <c r="K85" s="935"/>
      <c r="L85" s="3" t="s">
        <v>8</v>
      </c>
      <c r="M85" s="3">
        <v>1681.08</v>
      </c>
      <c r="N85" s="7">
        <f>23.65/1.2332</f>
        <v>19.18</v>
      </c>
      <c r="O85" s="640">
        <f t="shared" ref="O85:O93" si="14">$Q$3</f>
        <v>0.22839999999999999</v>
      </c>
      <c r="P85" s="638">
        <f t="shared" ref="P85:P93" si="15">N85*(1+O85)</f>
        <v>23.56</v>
      </c>
      <c r="Q85" s="16">
        <f t="shared" ref="Q85:Q93" si="16">TRUNC(M85*P85,2)</f>
        <v>39606.239999999998</v>
      </c>
      <c r="R85" s="17"/>
      <c r="W85" s="3">
        <v>1681.08</v>
      </c>
      <c r="Y85" s="871">
        <f t="shared" ref="Y85:Y93" si="17">TRUNC(M85*N85,2)</f>
        <v>32243.11</v>
      </c>
    </row>
    <row r="86" spans="1:25">
      <c r="A86" s="11" t="s">
        <v>134</v>
      </c>
      <c r="B86" s="569">
        <v>40145</v>
      </c>
      <c r="C86" s="304" t="s">
        <v>1443</v>
      </c>
      <c r="D86" s="935" t="s">
        <v>350</v>
      </c>
      <c r="E86" s="935"/>
      <c r="F86" s="935"/>
      <c r="G86" s="935"/>
      <c r="H86" s="935"/>
      <c r="I86" s="935"/>
      <c r="J86" s="935"/>
      <c r="K86" s="935"/>
      <c r="L86" s="3" t="s">
        <v>8</v>
      </c>
      <c r="M86" s="19">
        <v>13.44</v>
      </c>
      <c r="N86" s="375">
        <f>710.58/1.2332</f>
        <v>576.21</v>
      </c>
      <c r="O86" s="640">
        <f t="shared" si="14"/>
        <v>0.22839999999999999</v>
      </c>
      <c r="P86" s="638">
        <f t="shared" si="15"/>
        <v>707.82</v>
      </c>
      <c r="Q86" s="16">
        <f t="shared" si="16"/>
        <v>9513.1</v>
      </c>
      <c r="R86" s="17"/>
      <c r="W86" s="19">
        <v>13.44</v>
      </c>
      <c r="Y86" s="871">
        <f t="shared" si="17"/>
        <v>7744.26</v>
      </c>
    </row>
    <row r="87" spans="1:25">
      <c r="A87" s="11" t="s">
        <v>135</v>
      </c>
      <c r="B87" s="569">
        <v>41222</v>
      </c>
      <c r="C87" s="304" t="s">
        <v>1443</v>
      </c>
      <c r="D87" s="935" t="s">
        <v>508</v>
      </c>
      <c r="E87" s="935"/>
      <c r="F87" s="935"/>
      <c r="G87" s="935"/>
      <c r="H87" s="935"/>
      <c r="I87" s="935"/>
      <c r="J87" s="935"/>
      <c r="K87" s="935"/>
      <c r="L87" s="3" t="s">
        <v>213</v>
      </c>
      <c r="M87" s="19">
        <v>3</v>
      </c>
      <c r="N87" s="7">
        <f>104.21/1.2332</f>
        <v>84.5</v>
      </c>
      <c r="O87" s="640">
        <f t="shared" si="14"/>
        <v>0.22839999999999999</v>
      </c>
      <c r="P87" s="638">
        <f t="shared" si="15"/>
        <v>103.8</v>
      </c>
      <c r="Q87" s="16">
        <f t="shared" si="16"/>
        <v>311.39999999999998</v>
      </c>
      <c r="R87" s="17"/>
      <c r="W87" s="19">
        <v>15</v>
      </c>
      <c r="Y87" s="871">
        <f t="shared" si="17"/>
        <v>253.5</v>
      </c>
    </row>
    <row r="88" spans="1:25">
      <c r="A88" s="11" t="s">
        <v>749</v>
      </c>
      <c r="B88" s="3">
        <v>5219546</v>
      </c>
      <c r="C88" s="304" t="s">
        <v>1066</v>
      </c>
      <c r="D88" s="919" t="s">
        <v>1477</v>
      </c>
      <c r="E88" s="920"/>
      <c r="F88" s="920"/>
      <c r="G88" s="920"/>
      <c r="H88" s="920"/>
      <c r="I88" s="920"/>
      <c r="J88" s="920"/>
      <c r="K88" s="921"/>
      <c r="L88" s="3" t="s">
        <v>213</v>
      </c>
      <c r="M88" s="19">
        <v>2</v>
      </c>
      <c r="N88" s="790">
        <f>'4-5219546'!I34</f>
        <v>311.66000000000003</v>
      </c>
      <c r="O88" s="640">
        <f t="shared" si="14"/>
        <v>0.22839999999999999</v>
      </c>
      <c r="P88" s="638">
        <f t="shared" si="15"/>
        <v>382.84</v>
      </c>
      <c r="Q88" s="16">
        <f t="shared" si="16"/>
        <v>765.68</v>
      </c>
      <c r="R88" s="17">
        <v>237.84</v>
      </c>
      <c r="S88" s="1">
        <f t="shared" ref="S88:S93" si="18">R88*1.2108</f>
        <v>287.97667200000001</v>
      </c>
      <c r="W88" s="19">
        <v>14</v>
      </c>
      <c r="Y88" s="871">
        <f t="shared" si="17"/>
        <v>623.32000000000005</v>
      </c>
    </row>
    <row r="89" spans="1:25">
      <c r="A89" s="11" t="s">
        <v>750</v>
      </c>
      <c r="B89" s="3">
        <v>5213464</v>
      </c>
      <c r="C89" s="304" t="s">
        <v>1066</v>
      </c>
      <c r="D89" s="919" t="s">
        <v>1138</v>
      </c>
      <c r="E89" s="920"/>
      <c r="F89" s="920"/>
      <c r="G89" s="920"/>
      <c r="H89" s="920"/>
      <c r="I89" s="920"/>
      <c r="J89" s="920"/>
      <c r="K89" s="921"/>
      <c r="L89" s="3" t="s">
        <v>213</v>
      </c>
      <c r="M89" s="19">
        <v>4</v>
      </c>
      <c r="N89" s="790">
        <f>'4-5213464'!I31</f>
        <v>210.58</v>
      </c>
      <c r="O89" s="640">
        <f t="shared" si="14"/>
        <v>0.22839999999999999</v>
      </c>
      <c r="P89" s="638">
        <f t="shared" si="15"/>
        <v>258.68</v>
      </c>
      <c r="Q89" s="16">
        <f t="shared" si="16"/>
        <v>1034.72</v>
      </c>
      <c r="R89" s="17">
        <v>185.99</v>
      </c>
      <c r="S89" s="1">
        <f t="shared" si="18"/>
        <v>225.19669200000001</v>
      </c>
      <c r="W89" s="19">
        <v>4</v>
      </c>
      <c r="Y89" s="871">
        <f t="shared" si="17"/>
        <v>842.32</v>
      </c>
    </row>
    <row r="90" spans="1:25">
      <c r="A90" s="11" t="s">
        <v>751</v>
      </c>
      <c r="B90" s="3">
        <v>5213465</v>
      </c>
      <c r="C90" s="304" t="s">
        <v>1066</v>
      </c>
      <c r="D90" s="919" t="s">
        <v>753</v>
      </c>
      <c r="E90" s="920"/>
      <c r="F90" s="920"/>
      <c r="G90" s="920"/>
      <c r="H90" s="920"/>
      <c r="I90" s="920"/>
      <c r="J90" s="920"/>
      <c r="K90" s="921"/>
      <c r="L90" s="3" t="s">
        <v>213</v>
      </c>
      <c r="M90" s="19">
        <v>6</v>
      </c>
      <c r="N90" s="790">
        <f>'4-5213465'!I31</f>
        <v>356.49</v>
      </c>
      <c r="O90" s="640">
        <f t="shared" si="14"/>
        <v>0.22839999999999999</v>
      </c>
      <c r="P90" s="638">
        <f t="shared" si="15"/>
        <v>437.91</v>
      </c>
      <c r="Q90" s="16">
        <f t="shared" si="16"/>
        <v>2627.46</v>
      </c>
      <c r="R90" s="17">
        <v>302.37</v>
      </c>
      <c r="S90" s="1">
        <f t="shared" si="18"/>
        <v>366.10959600000001</v>
      </c>
      <c r="W90" s="19">
        <v>6</v>
      </c>
      <c r="Y90" s="871">
        <f t="shared" si="17"/>
        <v>2138.94</v>
      </c>
    </row>
    <row r="91" spans="1:25">
      <c r="A91" s="11" t="s">
        <v>752</v>
      </c>
      <c r="B91" s="3">
        <v>5213466</v>
      </c>
      <c r="C91" s="304" t="s">
        <v>1066</v>
      </c>
      <c r="D91" s="919" t="s">
        <v>754</v>
      </c>
      <c r="E91" s="920"/>
      <c r="F91" s="920"/>
      <c r="G91" s="920"/>
      <c r="H91" s="920"/>
      <c r="I91" s="920"/>
      <c r="J91" s="920"/>
      <c r="K91" s="921"/>
      <c r="L91" s="3" t="s">
        <v>213</v>
      </c>
      <c r="M91" s="19">
        <v>4</v>
      </c>
      <c r="N91" s="790">
        <f>'4-5213466'!I31</f>
        <v>497.26</v>
      </c>
      <c r="O91" s="640">
        <f t="shared" si="14"/>
        <v>0.22839999999999999</v>
      </c>
      <c r="P91" s="638">
        <f t="shared" si="15"/>
        <v>610.83000000000004</v>
      </c>
      <c r="Q91" s="16">
        <f t="shared" si="16"/>
        <v>2443.3200000000002</v>
      </c>
      <c r="R91" s="17">
        <v>451.99</v>
      </c>
      <c r="S91" s="1">
        <f t="shared" si="18"/>
        <v>547.26949200000001</v>
      </c>
      <c r="W91" s="19">
        <v>4</v>
      </c>
      <c r="Y91" s="871">
        <f t="shared" si="17"/>
        <v>1989.04</v>
      </c>
    </row>
    <row r="92" spans="1:25" ht="30" customHeight="1">
      <c r="A92" s="11" t="s">
        <v>755</v>
      </c>
      <c r="B92" s="3">
        <v>41359</v>
      </c>
      <c r="C92" s="304" t="s">
        <v>1443</v>
      </c>
      <c r="D92" s="922" t="s">
        <v>1622</v>
      </c>
      <c r="E92" s="923"/>
      <c r="F92" s="923"/>
      <c r="G92" s="923"/>
      <c r="H92" s="923"/>
      <c r="I92" s="923"/>
      <c r="J92" s="923"/>
      <c r="K92" s="924"/>
      <c r="L92" s="355" t="s">
        <v>8</v>
      </c>
      <c r="M92" s="876">
        <f>M34*2*1.1/3</f>
        <v>1747.5329999999999</v>
      </c>
      <c r="N92" s="790">
        <f>19.76/1.2332</f>
        <v>16.02</v>
      </c>
      <c r="O92" s="640">
        <f t="shared" si="14"/>
        <v>0.22839999999999999</v>
      </c>
      <c r="P92" s="638">
        <f t="shared" si="15"/>
        <v>19.68</v>
      </c>
      <c r="Q92" s="16">
        <f t="shared" si="16"/>
        <v>34391.440000000002</v>
      </c>
      <c r="R92" s="17">
        <v>17.36</v>
      </c>
      <c r="S92" s="1">
        <f t="shared" si="18"/>
        <v>21.019487999999999</v>
      </c>
      <c r="T92" s="859" t="s">
        <v>1607</v>
      </c>
      <c r="W92" s="19">
        <v>100</v>
      </c>
      <c r="Y92" s="871">
        <f t="shared" si="17"/>
        <v>27995.47</v>
      </c>
    </row>
    <row r="93" spans="1:25">
      <c r="A93" s="11" t="s">
        <v>756</v>
      </c>
      <c r="B93" s="3">
        <v>41202</v>
      </c>
      <c r="C93" s="304" t="s">
        <v>1443</v>
      </c>
      <c r="D93" s="919" t="s">
        <v>1140</v>
      </c>
      <c r="E93" s="920"/>
      <c r="F93" s="920"/>
      <c r="G93" s="920"/>
      <c r="H93" s="920"/>
      <c r="I93" s="920"/>
      <c r="J93" s="920"/>
      <c r="K93" s="921"/>
      <c r="L93" s="3" t="s">
        <v>146</v>
      </c>
      <c r="M93" s="19">
        <v>300</v>
      </c>
      <c r="N93" s="790">
        <f>35.46/1.2332</f>
        <v>28.75</v>
      </c>
      <c r="O93" s="640">
        <f t="shared" si="14"/>
        <v>0.22839999999999999</v>
      </c>
      <c r="P93" s="638">
        <f t="shared" si="15"/>
        <v>35.32</v>
      </c>
      <c r="Q93" s="16">
        <f t="shared" si="16"/>
        <v>10596</v>
      </c>
      <c r="R93" s="17">
        <v>20.52</v>
      </c>
      <c r="S93" s="1">
        <f t="shared" si="18"/>
        <v>24.845616</v>
      </c>
      <c r="W93" s="19">
        <v>300</v>
      </c>
      <c r="Y93" s="871">
        <f t="shared" si="17"/>
        <v>8625</v>
      </c>
    </row>
    <row r="94" spans="1:25" ht="15" customHeight="1">
      <c r="A94" s="15"/>
      <c r="B94" s="1"/>
      <c r="C94" s="1"/>
      <c r="D94" s="961"/>
      <c r="E94" s="961"/>
      <c r="F94" s="961"/>
      <c r="G94" s="961"/>
      <c r="H94" s="961"/>
      <c r="I94" s="961"/>
      <c r="J94" s="961"/>
      <c r="K94" s="961"/>
      <c r="L94" s="961"/>
      <c r="M94" s="947" t="s">
        <v>14</v>
      </c>
      <c r="N94" s="947"/>
      <c r="O94" s="867"/>
      <c r="P94" s="867"/>
      <c r="Q94" s="20">
        <f>SUM(Q85:Q93)</f>
        <v>101289.36</v>
      </c>
      <c r="W94" s="18"/>
    </row>
    <row r="95" spans="1:25" ht="15" customHeight="1">
      <c r="A95" s="12"/>
      <c r="B95" s="10"/>
      <c r="C95" s="10"/>
      <c r="D95" s="636"/>
      <c r="E95" s="636"/>
      <c r="F95" s="636"/>
      <c r="G95" s="636"/>
      <c r="H95" s="636"/>
      <c r="I95" s="636"/>
      <c r="J95" s="636"/>
      <c r="K95" s="636"/>
      <c r="L95" s="10"/>
      <c r="M95" s="8"/>
      <c r="N95" s="8"/>
      <c r="O95" s="8"/>
      <c r="P95" s="8"/>
      <c r="Q95" s="14"/>
    </row>
    <row r="96" spans="1:25" ht="15.75" customHeight="1">
      <c r="A96" s="448">
        <v>5</v>
      </c>
      <c r="B96" s="569"/>
      <c r="D96" s="952" t="s">
        <v>48</v>
      </c>
      <c r="E96" s="952"/>
      <c r="F96" s="952"/>
      <c r="G96" s="952"/>
      <c r="H96" s="952"/>
      <c r="I96" s="952"/>
      <c r="J96" s="952"/>
      <c r="K96" s="952"/>
      <c r="L96" s="3"/>
      <c r="M96" s="6"/>
      <c r="N96" s="3"/>
      <c r="O96" s="568"/>
      <c r="P96" s="568"/>
      <c r="Q96" s="16"/>
    </row>
    <row r="97" spans="1:25">
      <c r="A97" s="11" t="s">
        <v>136</v>
      </c>
      <c r="B97" s="569">
        <v>4413942</v>
      </c>
      <c r="C97" s="304" t="s">
        <v>1066</v>
      </c>
      <c r="D97" s="957" t="s">
        <v>1082</v>
      </c>
      <c r="E97" s="957"/>
      <c r="F97" s="957"/>
      <c r="G97" s="957"/>
      <c r="H97" s="957"/>
      <c r="I97" s="957"/>
      <c r="J97" s="957"/>
      <c r="K97" s="957"/>
      <c r="L97" s="3" t="s">
        <v>10</v>
      </c>
      <c r="M97" s="6">
        <v>76747.887000000002</v>
      </c>
      <c r="N97" s="7">
        <f>'05 - 4413942'!J28</f>
        <v>1.51</v>
      </c>
      <c r="O97" s="640">
        <f t="shared" ref="O97:O103" si="19">$Q$3</f>
        <v>0.22839999999999999</v>
      </c>
      <c r="P97" s="638">
        <f t="shared" ref="P97:P103" si="20">N97*(1+O97)</f>
        <v>1.85</v>
      </c>
      <c r="Q97" s="16">
        <f t="shared" ref="Q97:Q103" si="21">TRUNC(M97*P97,2)</f>
        <v>141983.59</v>
      </c>
      <c r="R97" s="887">
        <f>82085.2-M97</f>
        <v>5337.3130000000001</v>
      </c>
      <c r="W97" s="6">
        <v>82085.2</v>
      </c>
      <c r="Y97" s="871">
        <f t="shared" ref="Y97:Y103" si="22">TRUNC(M97*N97,2)</f>
        <v>115889.3</v>
      </c>
    </row>
    <row r="98" spans="1:25">
      <c r="A98" s="11" t="s">
        <v>694</v>
      </c>
      <c r="B98" s="569">
        <v>4413905</v>
      </c>
      <c r="C98" s="304" t="s">
        <v>1066</v>
      </c>
      <c r="D98" s="957" t="s">
        <v>680</v>
      </c>
      <c r="E98" s="957"/>
      <c r="F98" s="957"/>
      <c r="G98" s="957"/>
      <c r="H98" s="957"/>
      <c r="I98" s="957"/>
      <c r="J98" s="957"/>
      <c r="K98" s="957"/>
      <c r="L98" s="3" t="s">
        <v>10</v>
      </c>
      <c r="M98" s="6">
        <v>4663</v>
      </c>
      <c r="N98" s="7">
        <f>'05 - 4413905'!J47</f>
        <v>4.96</v>
      </c>
      <c r="O98" s="640">
        <f t="shared" si="19"/>
        <v>0.22839999999999999</v>
      </c>
      <c r="P98" s="638">
        <f t="shared" si="20"/>
        <v>6.09</v>
      </c>
      <c r="Q98" s="16">
        <f t="shared" si="21"/>
        <v>28397.67</v>
      </c>
      <c r="R98" s="17"/>
      <c r="W98" s="6">
        <v>4663</v>
      </c>
      <c r="Y98" s="871">
        <f t="shared" si="22"/>
        <v>23128.48</v>
      </c>
    </row>
    <row r="99" spans="1:25">
      <c r="A99" s="11" t="s">
        <v>695</v>
      </c>
      <c r="B99" s="569">
        <v>4413949</v>
      </c>
      <c r="C99" s="304" t="s">
        <v>1066</v>
      </c>
      <c r="D99" s="957" t="s">
        <v>1505</v>
      </c>
      <c r="E99" s="957"/>
      <c r="F99" s="957"/>
      <c r="G99" s="957"/>
      <c r="H99" s="957"/>
      <c r="I99" s="957"/>
      <c r="J99" s="957"/>
      <c r="K99" s="957"/>
      <c r="L99" s="3" t="s">
        <v>299</v>
      </c>
      <c r="M99" s="6">
        <v>470</v>
      </c>
      <c r="N99" s="7">
        <f>'05 - 4413949'!J47</f>
        <v>64.89</v>
      </c>
      <c r="O99" s="640">
        <f t="shared" si="19"/>
        <v>0.22839999999999999</v>
      </c>
      <c r="P99" s="638">
        <f t="shared" si="20"/>
        <v>79.709999999999994</v>
      </c>
      <c r="Q99" s="16">
        <f t="shared" si="21"/>
        <v>37463.699999999997</v>
      </c>
      <c r="R99" s="17"/>
      <c r="W99" s="6">
        <v>470</v>
      </c>
      <c r="Y99" s="871">
        <f t="shared" si="22"/>
        <v>30498.3</v>
      </c>
    </row>
    <row r="100" spans="1:25">
      <c r="A100" s="11" t="s">
        <v>696</v>
      </c>
      <c r="B100" s="789">
        <v>3713608</v>
      </c>
      <c r="C100" s="304" t="s">
        <v>1066</v>
      </c>
      <c r="D100" s="935" t="s">
        <v>297</v>
      </c>
      <c r="E100" s="935"/>
      <c r="F100" s="935"/>
      <c r="G100" s="935"/>
      <c r="H100" s="935"/>
      <c r="I100" s="935"/>
      <c r="J100" s="935"/>
      <c r="K100" s="935"/>
      <c r="L100" s="3" t="s">
        <v>146</v>
      </c>
      <c r="M100" s="6">
        <v>716</v>
      </c>
      <c r="N100" s="7">
        <f>'05 - 3713608'!J41</f>
        <v>19.239999999999998</v>
      </c>
      <c r="O100" s="640">
        <f t="shared" si="19"/>
        <v>0.22839999999999999</v>
      </c>
      <c r="P100" s="638">
        <f t="shared" si="20"/>
        <v>23.63</v>
      </c>
      <c r="Q100" s="16">
        <f t="shared" si="21"/>
        <v>16919.080000000002</v>
      </c>
      <c r="R100" s="17"/>
      <c r="W100" s="6">
        <v>716</v>
      </c>
      <c r="Y100" s="871">
        <f t="shared" si="22"/>
        <v>13775.84</v>
      </c>
    </row>
    <row r="101" spans="1:25" ht="30" customHeight="1">
      <c r="A101" s="11" t="s">
        <v>861</v>
      </c>
      <c r="B101" s="569">
        <v>4415673</v>
      </c>
      <c r="C101" s="304" t="s">
        <v>1066</v>
      </c>
      <c r="D101" s="948" t="s">
        <v>606</v>
      </c>
      <c r="E101" s="949"/>
      <c r="F101" s="949"/>
      <c r="G101" s="949"/>
      <c r="H101" s="949"/>
      <c r="I101" s="949"/>
      <c r="J101" s="949"/>
      <c r="K101" s="950"/>
      <c r="L101" s="3" t="s">
        <v>8</v>
      </c>
      <c r="M101" s="6">
        <v>110</v>
      </c>
      <c r="N101" s="7">
        <f>'05 - 4415673'!J41</f>
        <v>6.8</v>
      </c>
      <c r="O101" s="640">
        <f t="shared" si="19"/>
        <v>0.22839999999999999</v>
      </c>
      <c r="P101" s="638">
        <f t="shared" si="20"/>
        <v>8.35</v>
      </c>
      <c r="Q101" s="16">
        <f t="shared" si="21"/>
        <v>918.5</v>
      </c>
      <c r="R101" s="17"/>
      <c r="W101" s="6">
        <v>110</v>
      </c>
      <c r="Y101" s="871">
        <f t="shared" si="22"/>
        <v>748</v>
      </c>
    </row>
    <row r="102" spans="1:25" ht="30" customHeight="1">
      <c r="A102" s="11" t="s">
        <v>865</v>
      </c>
      <c r="B102" s="569">
        <v>1106165</v>
      </c>
      <c r="C102" s="304" t="s">
        <v>1066</v>
      </c>
      <c r="D102" s="935" t="s">
        <v>399</v>
      </c>
      <c r="E102" s="935"/>
      <c r="F102" s="935"/>
      <c r="G102" s="935"/>
      <c r="H102" s="935"/>
      <c r="I102" s="935"/>
      <c r="J102" s="935"/>
      <c r="K102" s="935"/>
      <c r="L102" s="569" t="s">
        <v>10</v>
      </c>
      <c r="M102" s="6">
        <v>7.2</v>
      </c>
      <c r="N102" s="7">
        <f>N44</f>
        <v>341.31</v>
      </c>
      <c r="O102" s="640">
        <f t="shared" si="19"/>
        <v>0.22839999999999999</v>
      </c>
      <c r="P102" s="638">
        <f t="shared" si="20"/>
        <v>419.27</v>
      </c>
      <c r="Q102" s="16">
        <f t="shared" si="21"/>
        <v>3018.74</v>
      </c>
      <c r="R102" s="17"/>
      <c r="W102" s="6">
        <v>7.2</v>
      </c>
      <c r="Y102" s="871">
        <f t="shared" si="22"/>
        <v>2457.4299999999998</v>
      </c>
    </row>
    <row r="103" spans="1:25" ht="30" customHeight="1">
      <c r="A103" s="11" t="s">
        <v>866</v>
      </c>
      <c r="B103" s="569">
        <v>3106121</v>
      </c>
      <c r="C103" s="304" t="s">
        <v>1066</v>
      </c>
      <c r="D103" s="935" t="s">
        <v>867</v>
      </c>
      <c r="E103" s="935"/>
      <c r="F103" s="935"/>
      <c r="G103" s="935"/>
      <c r="H103" s="935"/>
      <c r="I103" s="935"/>
      <c r="J103" s="935"/>
      <c r="K103" s="935"/>
      <c r="L103" s="569" t="s">
        <v>8</v>
      </c>
      <c r="M103" s="6">
        <v>49.2</v>
      </c>
      <c r="N103" s="7">
        <f>'05 - 3106121'!J49</f>
        <v>86.63</v>
      </c>
      <c r="O103" s="640">
        <f t="shared" si="19"/>
        <v>0.22839999999999999</v>
      </c>
      <c r="P103" s="638">
        <f t="shared" si="20"/>
        <v>106.42</v>
      </c>
      <c r="Q103" s="16">
        <f t="shared" si="21"/>
        <v>5235.8599999999997</v>
      </c>
      <c r="R103" s="774">
        <v>73.75</v>
      </c>
      <c r="S103">
        <f>R103*1.1402</f>
        <v>84.089749999999995</v>
      </c>
      <c r="W103" s="6">
        <v>49.2</v>
      </c>
      <c r="Y103" s="871">
        <f t="shared" si="22"/>
        <v>4262.1899999999996</v>
      </c>
    </row>
    <row r="104" spans="1:25" ht="15" customHeight="1">
      <c r="A104" s="12"/>
      <c r="B104" s="10"/>
      <c r="C104" s="10"/>
      <c r="D104" s="953"/>
      <c r="E104" s="953"/>
      <c r="F104" s="953"/>
      <c r="G104" s="953"/>
      <c r="H104" s="953"/>
      <c r="I104" s="953"/>
      <c r="J104" s="953"/>
      <c r="K104" s="953"/>
      <c r="L104" s="954"/>
      <c r="M104" s="947" t="s">
        <v>14</v>
      </c>
      <c r="N104" s="947"/>
      <c r="O104" s="637"/>
      <c r="P104" s="637"/>
      <c r="Q104" s="13">
        <f>SUM(Q97:Q103)</f>
        <v>233937.14</v>
      </c>
      <c r="W104">
        <v>240892.59</v>
      </c>
    </row>
    <row r="105" spans="1:25" ht="16.5" customHeight="1">
      <c r="A105" s="12"/>
      <c r="B105" s="10"/>
      <c r="C105" s="10"/>
      <c r="D105" s="636"/>
      <c r="E105" s="636"/>
      <c r="F105" s="636"/>
      <c r="G105" s="636"/>
      <c r="H105" s="636"/>
      <c r="I105" s="636"/>
      <c r="J105" s="636"/>
      <c r="K105" s="636"/>
      <c r="L105" s="10"/>
      <c r="M105" s="8"/>
      <c r="N105" s="8"/>
      <c r="O105" s="8"/>
      <c r="P105" s="8"/>
      <c r="Q105" s="14"/>
    </row>
    <row r="106" spans="1:25" ht="15.75">
      <c r="A106" s="448">
        <v>6</v>
      </c>
      <c r="B106" s="22"/>
      <c r="D106" s="942" t="s">
        <v>50</v>
      </c>
      <c r="E106" s="943"/>
      <c r="F106" s="943"/>
      <c r="G106" s="943"/>
      <c r="H106" s="943"/>
      <c r="I106" s="943"/>
      <c r="J106" s="943"/>
      <c r="K106" s="943"/>
      <c r="L106" s="959"/>
      <c r="M106" s="959"/>
      <c r="N106" s="959"/>
      <c r="O106" s="959"/>
      <c r="P106" s="959"/>
      <c r="Q106" s="960"/>
    </row>
    <row r="107" spans="1:25" ht="24" customHeight="1">
      <c r="A107" s="12" t="s">
        <v>1037</v>
      </c>
      <c r="B107" s="794" t="s">
        <v>1444</v>
      </c>
      <c r="C107" s="304" t="s">
        <v>1442</v>
      </c>
      <c r="D107" s="935" t="s">
        <v>914</v>
      </c>
      <c r="E107" s="935"/>
      <c r="F107" s="935"/>
      <c r="G107" s="935"/>
      <c r="H107" s="935"/>
      <c r="I107" s="935"/>
      <c r="J107" s="935"/>
      <c r="K107" s="935"/>
      <c r="L107" s="3" t="s">
        <v>8</v>
      </c>
      <c r="M107" s="19">
        <v>6.4</v>
      </c>
      <c r="N107" s="7">
        <f>275.76</f>
        <v>275.76</v>
      </c>
      <c r="O107" s="640">
        <f t="shared" ref="O107:O109" si="23">$Q$3</f>
        <v>0.22839999999999999</v>
      </c>
      <c r="P107" s="638">
        <f t="shared" ref="P107:P109" si="24">N107*(1+O107)</f>
        <v>338.74</v>
      </c>
      <c r="Q107" s="16">
        <f t="shared" ref="Q107:Q109" si="25">TRUNC(M107*P107,2)</f>
        <v>2167.9299999999998</v>
      </c>
      <c r="W107" s="19">
        <v>6.4</v>
      </c>
      <c r="Y107" s="871">
        <f t="shared" ref="Y107:Y109" si="26">TRUNC(M107*N107,2)</f>
        <v>1764.86</v>
      </c>
    </row>
    <row r="108" spans="1:25" ht="30">
      <c r="A108" s="875" t="s">
        <v>1038</v>
      </c>
      <c r="B108" s="366" t="s">
        <v>1634</v>
      </c>
      <c r="C108" s="366" t="s">
        <v>1635</v>
      </c>
      <c r="D108" s="958" t="s">
        <v>1636</v>
      </c>
      <c r="E108" s="958"/>
      <c r="F108" s="958"/>
      <c r="G108" s="958"/>
      <c r="H108" s="958"/>
      <c r="I108" s="958"/>
      <c r="J108" s="958"/>
      <c r="K108" s="958"/>
      <c r="L108" s="878" t="s">
        <v>299</v>
      </c>
      <c r="M108" s="876">
        <v>1</v>
      </c>
      <c r="N108" s="4">
        <f>'CANTEIRO FIXO'!L42</f>
        <v>82943.929999999993</v>
      </c>
      <c r="O108" s="868">
        <f t="shared" si="23"/>
        <v>0.22839999999999999</v>
      </c>
      <c r="P108" s="869">
        <f t="shared" si="24"/>
        <v>101888.32000000001</v>
      </c>
      <c r="Q108" s="877">
        <f t="shared" si="25"/>
        <v>101888.32000000001</v>
      </c>
      <c r="W108" s="19">
        <v>310</v>
      </c>
      <c r="X108" s="771"/>
      <c r="Y108" s="871">
        <f t="shared" si="26"/>
        <v>82943.929999999993</v>
      </c>
    </row>
    <row r="109" spans="1:25" ht="30">
      <c r="A109" s="12" t="s">
        <v>1131</v>
      </c>
      <c r="B109" s="366" t="s">
        <v>1637</v>
      </c>
      <c r="C109" s="366" t="s">
        <v>1635</v>
      </c>
      <c r="D109" s="935" t="s">
        <v>1638</v>
      </c>
      <c r="E109" s="935"/>
      <c r="F109" s="935"/>
      <c r="G109" s="935"/>
      <c r="H109" s="935"/>
      <c r="I109" s="935"/>
      <c r="J109" s="935"/>
      <c r="K109" s="935"/>
      <c r="L109" s="3" t="s">
        <v>1104</v>
      </c>
      <c r="M109" s="19">
        <v>10</v>
      </c>
      <c r="N109" s="4">
        <f>'CANTEIRO MENSAL'!L41</f>
        <v>6453.99</v>
      </c>
      <c r="O109" s="640">
        <f t="shared" si="23"/>
        <v>0.22839999999999999</v>
      </c>
      <c r="P109" s="638">
        <f t="shared" si="24"/>
        <v>7928.08</v>
      </c>
      <c r="Q109" s="16">
        <f t="shared" si="25"/>
        <v>79280.800000000003</v>
      </c>
      <c r="W109" s="19">
        <v>20</v>
      </c>
      <c r="Y109" s="871">
        <f t="shared" si="26"/>
        <v>64539.9</v>
      </c>
    </row>
    <row r="110" spans="1:25">
      <c r="A110" s="12"/>
      <c r="B110" s="10"/>
      <c r="C110" s="10"/>
      <c r="D110" s="953"/>
      <c r="E110" s="953"/>
      <c r="F110" s="953"/>
      <c r="G110" s="953"/>
      <c r="H110" s="953"/>
      <c r="I110" s="953"/>
      <c r="J110" s="953"/>
      <c r="K110" s="953"/>
      <c r="L110" s="954"/>
      <c r="M110" s="947" t="s">
        <v>14</v>
      </c>
      <c r="N110" s="947"/>
      <c r="O110" s="637"/>
      <c r="P110" s="637"/>
      <c r="Q110" s="13">
        <f>SUM(Q107:Q109)</f>
        <v>183337.05</v>
      </c>
      <c r="W110">
        <v>108114.48</v>
      </c>
    </row>
    <row r="111" spans="1:25" ht="15.75" customHeight="1">
      <c r="A111" s="448">
        <v>7</v>
      </c>
      <c r="B111" s="945"/>
      <c r="C111" s="946"/>
      <c r="D111" s="952" t="s">
        <v>556</v>
      </c>
      <c r="E111" s="952"/>
      <c r="F111" s="952"/>
      <c r="G111" s="952"/>
      <c r="H111" s="952"/>
      <c r="I111" s="952"/>
      <c r="J111" s="952"/>
      <c r="K111" s="952"/>
      <c r="L111" s="3"/>
      <c r="M111" s="6"/>
      <c r="N111" s="3"/>
      <c r="O111" s="568"/>
      <c r="P111" s="568"/>
      <c r="Q111" s="16"/>
    </row>
    <row r="112" spans="1:25" s="1" customFormat="1" ht="15.75" customHeight="1">
      <c r="A112" s="448" t="s">
        <v>137</v>
      </c>
      <c r="B112" s="965"/>
      <c r="C112" s="966"/>
      <c r="D112" s="942" t="s">
        <v>561</v>
      </c>
      <c r="E112" s="943"/>
      <c r="F112" s="943"/>
      <c r="G112" s="943"/>
      <c r="H112" s="943"/>
      <c r="I112" s="943"/>
      <c r="J112" s="943"/>
      <c r="K112" s="951"/>
      <c r="L112" s="3"/>
      <c r="M112" s="6"/>
      <c r="N112" s="3"/>
      <c r="O112" s="568"/>
      <c r="P112" s="568"/>
      <c r="Q112" s="16"/>
      <c r="R112" s="17"/>
      <c r="Y112" s="861"/>
    </row>
    <row r="113" spans="1:25" s="1" customFormat="1" ht="15.75">
      <c r="A113" s="447" t="s">
        <v>1662</v>
      </c>
      <c r="B113" s="783">
        <v>5501700</v>
      </c>
      <c r="C113" s="304" t="s">
        <v>1066</v>
      </c>
      <c r="D113" s="936" t="s">
        <v>566</v>
      </c>
      <c r="E113" s="955"/>
      <c r="F113" s="955"/>
      <c r="G113" s="955"/>
      <c r="H113" s="955"/>
      <c r="I113" s="955"/>
      <c r="J113" s="955"/>
      <c r="K113" s="956"/>
      <c r="L113" s="3" t="s">
        <v>8</v>
      </c>
      <c r="M113" s="6">
        <v>1350</v>
      </c>
      <c r="N113" s="7">
        <f>'09-5501700'!I28</f>
        <v>0.48</v>
      </c>
      <c r="O113" s="640">
        <f t="shared" ref="O113:O118" si="27">$Q$3</f>
        <v>0.22839999999999999</v>
      </c>
      <c r="P113" s="638">
        <f t="shared" ref="P113:P118" si="28">N113*(1+O113)</f>
        <v>0.59</v>
      </c>
      <c r="Q113" s="16">
        <f t="shared" ref="Q113:Q118" si="29">TRUNC(M113*P113,2)</f>
        <v>796.5</v>
      </c>
      <c r="R113" s="17"/>
      <c r="W113" s="6">
        <v>1350</v>
      </c>
      <c r="Y113" s="871">
        <f t="shared" ref="Y113:Y118" si="30">TRUNC(M113*N113,2)</f>
        <v>648</v>
      </c>
    </row>
    <row r="114" spans="1:25" s="1" customFormat="1" ht="15.75">
      <c r="A114" s="447" t="s">
        <v>1663</v>
      </c>
      <c r="B114" s="783">
        <v>5501701</v>
      </c>
      <c r="C114" s="304" t="s">
        <v>1066</v>
      </c>
      <c r="D114" s="967" t="s">
        <v>568</v>
      </c>
      <c r="E114" s="937"/>
      <c r="F114" s="937"/>
      <c r="G114" s="937"/>
      <c r="H114" s="937"/>
      <c r="I114" s="937"/>
      <c r="J114" s="937"/>
      <c r="K114" s="938"/>
      <c r="L114" s="3" t="s">
        <v>299</v>
      </c>
      <c r="M114" s="6">
        <v>2</v>
      </c>
      <c r="N114" s="7">
        <f>'09-5501701'!I28</f>
        <v>35.26</v>
      </c>
      <c r="O114" s="640">
        <f t="shared" si="27"/>
        <v>0.22839999999999999</v>
      </c>
      <c r="P114" s="638">
        <f t="shared" si="28"/>
        <v>43.31</v>
      </c>
      <c r="Q114" s="16">
        <f t="shared" si="29"/>
        <v>86.62</v>
      </c>
      <c r="R114" s="17"/>
      <c r="W114" s="6">
        <v>2</v>
      </c>
      <c r="Y114" s="871">
        <f t="shared" si="30"/>
        <v>70.52</v>
      </c>
    </row>
    <row r="115" spans="1:25" s="1" customFormat="1" ht="15.75">
      <c r="A115" s="447" t="s">
        <v>1664</v>
      </c>
      <c r="B115" s="783">
        <v>7010100210</v>
      </c>
      <c r="C115" s="304" t="s">
        <v>1557</v>
      </c>
      <c r="D115" s="936" t="s">
        <v>1556</v>
      </c>
      <c r="E115" s="937"/>
      <c r="F115" s="937"/>
      <c r="G115" s="937"/>
      <c r="H115" s="937"/>
      <c r="I115" s="937"/>
      <c r="J115" s="937"/>
      <c r="K115" s="938"/>
      <c r="L115" s="3" t="s">
        <v>1558</v>
      </c>
      <c r="M115" s="6">
        <v>3</v>
      </c>
      <c r="N115" s="7">
        <v>1480.31</v>
      </c>
      <c r="O115" s="640">
        <f t="shared" si="27"/>
        <v>0.22839999999999999</v>
      </c>
      <c r="P115" s="638">
        <f t="shared" si="28"/>
        <v>1818.41</v>
      </c>
      <c r="Q115" s="16">
        <f t="shared" si="29"/>
        <v>5455.23</v>
      </c>
      <c r="R115" s="17"/>
      <c r="W115" s="6">
        <v>3</v>
      </c>
      <c r="Y115" s="871">
        <f t="shared" si="30"/>
        <v>4440.93</v>
      </c>
    </row>
    <row r="116" spans="1:25" s="1" customFormat="1" ht="30" customHeight="1">
      <c r="A116" s="447" t="s">
        <v>1665</v>
      </c>
      <c r="B116" s="304">
        <v>2003864</v>
      </c>
      <c r="C116" s="304" t="s">
        <v>1066</v>
      </c>
      <c r="D116" s="935" t="s">
        <v>1068</v>
      </c>
      <c r="E116" s="935"/>
      <c r="F116" s="935"/>
      <c r="G116" s="935"/>
      <c r="H116" s="935"/>
      <c r="I116" s="935"/>
      <c r="J116" s="935"/>
      <c r="K116" s="935"/>
      <c r="L116" s="3" t="s">
        <v>92</v>
      </c>
      <c r="M116" s="6">
        <v>200</v>
      </c>
      <c r="N116" s="7">
        <f>N13</f>
        <v>20.12</v>
      </c>
      <c r="O116" s="640">
        <f t="shared" si="27"/>
        <v>0.22839999999999999</v>
      </c>
      <c r="P116" s="638">
        <f t="shared" si="28"/>
        <v>24.72</v>
      </c>
      <c r="Q116" s="16">
        <f t="shared" si="29"/>
        <v>4944</v>
      </c>
      <c r="R116" s="17"/>
      <c r="W116" s="6">
        <v>200</v>
      </c>
      <c r="Y116" s="871">
        <f t="shared" si="30"/>
        <v>4024</v>
      </c>
    </row>
    <row r="117" spans="1:25" s="1" customFormat="1" ht="15.75">
      <c r="A117" s="447" t="s">
        <v>1666</v>
      </c>
      <c r="B117" s="789">
        <v>1600966</v>
      </c>
      <c r="C117" s="304" t="s">
        <v>1066</v>
      </c>
      <c r="D117" s="935" t="s">
        <v>627</v>
      </c>
      <c r="E117" s="935"/>
      <c r="F117" s="935"/>
      <c r="G117" s="935"/>
      <c r="H117" s="935"/>
      <c r="I117" s="935"/>
      <c r="J117" s="935"/>
      <c r="K117" s="935"/>
      <c r="L117" s="569" t="s">
        <v>146</v>
      </c>
      <c r="M117" s="6">
        <v>20</v>
      </c>
      <c r="N117" s="7">
        <f>'09-1600966'!I27</f>
        <v>0.64</v>
      </c>
      <c r="O117" s="640">
        <f t="shared" si="27"/>
        <v>0.22839999999999999</v>
      </c>
      <c r="P117" s="638">
        <f t="shared" si="28"/>
        <v>0.79</v>
      </c>
      <c r="Q117" s="16">
        <f t="shared" si="29"/>
        <v>15.8</v>
      </c>
      <c r="R117" s="17"/>
      <c r="W117" s="6">
        <v>20</v>
      </c>
      <c r="Y117" s="871">
        <f t="shared" si="30"/>
        <v>12.8</v>
      </c>
    </row>
    <row r="118" spans="1:25" s="1" customFormat="1" ht="29.25" customHeight="1">
      <c r="A118" s="447" t="s">
        <v>1667</v>
      </c>
      <c r="B118" s="789">
        <v>3713608</v>
      </c>
      <c r="C118" s="304" t="s">
        <v>1066</v>
      </c>
      <c r="D118" s="935" t="s">
        <v>297</v>
      </c>
      <c r="E118" s="935"/>
      <c r="F118" s="935"/>
      <c r="G118" s="935"/>
      <c r="H118" s="935"/>
      <c r="I118" s="935"/>
      <c r="J118" s="935"/>
      <c r="K118" s="935"/>
      <c r="L118" s="569" t="s">
        <v>146</v>
      </c>
      <c r="M118" s="6">
        <v>20</v>
      </c>
      <c r="N118" s="7">
        <v>310</v>
      </c>
      <c r="O118" s="640">
        <f t="shared" si="27"/>
        <v>0.22839999999999999</v>
      </c>
      <c r="P118" s="638">
        <f t="shared" si="28"/>
        <v>380.8</v>
      </c>
      <c r="Q118" s="16">
        <f t="shared" si="29"/>
        <v>7616</v>
      </c>
      <c r="R118" s="17"/>
      <c r="W118" s="6">
        <v>20</v>
      </c>
      <c r="Y118" s="871">
        <f t="shared" si="30"/>
        <v>6200</v>
      </c>
    </row>
    <row r="119" spans="1:25" s="1" customFormat="1" ht="15.75">
      <c r="A119" s="12"/>
      <c r="B119" s="10"/>
      <c r="C119" s="10"/>
      <c r="D119" s="953"/>
      <c r="E119" s="953"/>
      <c r="F119" s="953"/>
      <c r="G119" s="953"/>
      <c r="H119" s="953"/>
      <c r="I119" s="953"/>
      <c r="J119" s="953"/>
      <c r="K119" s="953"/>
      <c r="L119" s="954"/>
      <c r="M119" s="947" t="s">
        <v>53</v>
      </c>
      <c r="N119" s="947"/>
      <c r="O119" s="637"/>
      <c r="P119" s="637"/>
      <c r="Q119" s="13">
        <f>SUM(Q113:Q118)</f>
        <v>18914.150000000001</v>
      </c>
      <c r="R119" s="17"/>
      <c r="U119" s="9"/>
      <c r="W119" s="1">
        <v>11598.86</v>
      </c>
      <c r="Y119" s="861"/>
    </row>
    <row r="120" spans="1:25" s="1" customFormat="1" ht="15.75">
      <c r="A120" s="448" t="s">
        <v>1668</v>
      </c>
      <c r="B120" s="965"/>
      <c r="C120" s="966"/>
      <c r="D120" s="942" t="s">
        <v>574</v>
      </c>
      <c r="E120" s="943"/>
      <c r="F120" s="943"/>
      <c r="G120" s="943"/>
      <c r="H120" s="943"/>
      <c r="I120" s="943"/>
      <c r="J120" s="943"/>
      <c r="K120" s="951"/>
      <c r="L120" s="3"/>
      <c r="M120" s="6"/>
      <c r="N120" s="3"/>
      <c r="O120" s="568"/>
      <c r="P120" s="568"/>
      <c r="Q120" s="16"/>
      <c r="R120" s="17"/>
      <c r="Y120" s="861"/>
    </row>
    <row r="121" spans="1:25">
      <c r="A121" s="11" t="s">
        <v>1670</v>
      </c>
      <c r="B121" s="569">
        <v>804031</v>
      </c>
      <c r="C121" s="304" t="s">
        <v>1066</v>
      </c>
      <c r="D121" s="957" t="s">
        <v>392</v>
      </c>
      <c r="E121" s="957"/>
      <c r="F121" s="957"/>
      <c r="G121" s="957"/>
      <c r="H121" s="957"/>
      <c r="I121" s="957"/>
      <c r="J121" s="957"/>
      <c r="K121" s="957"/>
      <c r="L121" s="3" t="s">
        <v>146</v>
      </c>
      <c r="M121" s="6">
        <v>26</v>
      </c>
      <c r="N121" s="7">
        <f>'3-0804031'!I33</f>
        <v>505.73</v>
      </c>
      <c r="O121" s="640">
        <f t="shared" ref="O121:O132" si="31">$Q$3</f>
        <v>0.22839999999999999</v>
      </c>
      <c r="P121" s="638">
        <f t="shared" ref="P121:P132" si="32">N121*(1+O121)</f>
        <v>621.24</v>
      </c>
      <c r="Q121" s="16">
        <f t="shared" ref="Q121:Q132" si="33">TRUNC(M121*P121,2)</f>
        <v>16152.24</v>
      </c>
      <c r="R121" s="17"/>
      <c r="W121" s="6">
        <v>26</v>
      </c>
      <c r="Y121" s="871">
        <f t="shared" ref="Y121:Y132" si="34">TRUNC(M121*N121,2)</f>
        <v>13148.98</v>
      </c>
    </row>
    <row r="122" spans="1:25">
      <c r="A122" s="11" t="s">
        <v>1671</v>
      </c>
      <c r="B122" s="569">
        <v>804385</v>
      </c>
      <c r="C122" s="304" t="s">
        <v>1066</v>
      </c>
      <c r="D122" s="957" t="s">
        <v>557</v>
      </c>
      <c r="E122" s="957"/>
      <c r="F122" s="957"/>
      <c r="G122" s="957"/>
      <c r="H122" s="957"/>
      <c r="I122" s="957"/>
      <c r="J122" s="957"/>
      <c r="K122" s="957"/>
      <c r="L122" s="3" t="s">
        <v>299</v>
      </c>
      <c r="M122" s="6">
        <v>1</v>
      </c>
      <c r="N122" s="7">
        <f>'09-0804385'!I28</f>
        <v>1524.34</v>
      </c>
      <c r="O122" s="640">
        <f t="shared" si="31"/>
        <v>0.22839999999999999</v>
      </c>
      <c r="P122" s="638">
        <f t="shared" si="32"/>
        <v>1872.5</v>
      </c>
      <c r="Q122" s="16">
        <f t="shared" si="33"/>
        <v>1872.5</v>
      </c>
      <c r="R122" s="17"/>
      <c r="W122" s="6">
        <v>1</v>
      </c>
      <c r="Y122" s="871">
        <f t="shared" si="34"/>
        <v>1524.34</v>
      </c>
    </row>
    <row r="123" spans="1:25">
      <c r="A123" s="11" t="s">
        <v>1672</v>
      </c>
      <c r="B123" s="569">
        <v>2003455</v>
      </c>
      <c r="C123" s="304" t="s">
        <v>1066</v>
      </c>
      <c r="D123" s="957" t="s">
        <v>558</v>
      </c>
      <c r="E123" s="957"/>
      <c r="F123" s="957"/>
      <c r="G123" s="957"/>
      <c r="H123" s="957"/>
      <c r="I123" s="957"/>
      <c r="J123" s="957"/>
      <c r="K123" s="957"/>
      <c r="L123" s="3" t="s">
        <v>299</v>
      </c>
      <c r="M123" s="6">
        <v>1</v>
      </c>
      <c r="N123" s="7">
        <f>'09-2003455'!I33</f>
        <v>1737.03</v>
      </c>
      <c r="O123" s="640">
        <f t="shared" si="31"/>
        <v>0.22839999999999999</v>
      </c>
      <c r="P123" s="638">
        <f t="shared" si="32"/>
        <v>2133.77</v>
      </c>
      <c r="Q123" s="16">
        <f t="shared" si="33"/>
        <v>2133.77</v>
      </c>
      <c r="R123" s="17"/>
      <c r="W123" s="6">
        <v>1</v>
      </c>
      <c r="Y123" s="871">
        <f t="shared" si="34"/>
        <v>1737.03</v>
      </c>
    </row>
    <row r="124" spans="1:25">
      <c r="A124" s="11" t="s">
        <v>1673</v>
      </c>
      <c r="B124" s="569">
        <v>2003461</v>
      </c>
      <c r="C124" s="304" t="s">
        <v>1066</v>
      </c>
      <c r="D124" s="957" t="s">
        <v>559</v>
      </c>
      <c r="E124" s="957"/>
      <c r="F124" s="957"/>
      <c r="G124" s="957"/>
      <c r="H124" s="957"/>
      <c r="I124" s="957"/>
      <c r="J124" s="957"/>
      <c r="K124" s="957"/>
      <c r="L124" s="3" t="s">
        <v>299</v>
      </c>
      <c r="M124" s="6">
        <v>1</v>
      </c>
      <c r="N124" s="7">
        <f>'09-2003461'!I33</f>
        <v>4281.3</v>
      </c>
      <c r="O124" s="640">
        <f t="shared" si="31"/>
        <v>0.22839999999999999</v>
      </c>
      <c r="P124" s="638">
        <f t="shared" si="32"/>
        <v>5259.15</v>
      </c>
      <c r="Q124" s="16">
        <f t="shared" si="33"/>
        <v>5259.15</v>
      </c>
      <c r="R124" s="17"/>
      <c r="W124" s="6">
        <v>1</v>
      </c>
      <c r="Y124" s="871">
        <f t="shared" si="34"/>
        <v>4281.3</v>
      </c>
    </row>
    <row r="125" spans="1:25">
      <c r="A125" s="11" t="s">
        <v>1674</v>
      </c>
      <c r="B125" s="569">
        <v>2003947</v>
      </c>
      <c r="C125" s="304" t="s">
        <v>1066</v>
      </c>
      <c r="D125" s="935" t="s">
        <v>1072</v>
      </c>
      <c r="E125" s="935"/>
      <c r="F125" s="935"/>
      <c r="G125" s="935"/>
      <c r="H125" s="935"/>
      <c r="I125" s="935"/>
      <c r="J125" s="935"/>
      <c r="K125" s="935"/>
      <c r="L125" s="3" t="s">
        <v>146</v>
      </c>
      <c r="M125" s="6">
        <v>70</v>
      </c>
      <c r="N125" s="7">
        <f>'09-2003947'!I33</f>
        <v>20.260000000000002</v>
      </c>
      <c r="O125" s="640">
        <f t="shared" si="31"/>
        <v>0.22839999999999999</v>
      </c>
      <c r="P125" s="638">
        <f t="shared" si="32"/>
        <v>24.89</v>
      </c>
      <c r="Q125" s="16">
        <f t="shared" si="33"/>
        <v>1742.3</v>
      </c>
      <c r="R125" s="17"/>
      <c r="W125" s="6">
        <v>70</v>
      </c>
      <c r="Y125" s="871">
        <f t="shared" si="34"/>
        <v>1418.2</v>
      </c>
    </row>
    <row r="126" spans="1:25">
      <c r="A126" s="11" t="s">
        <v>1675</v>
      </c>
      <c r="B126" s="569">
        <v>2003815</v>
      </c>
      <c r="C126" s="304" t="s">
        <v>1066</v>
      </c>
      <c r="D126" s="935" t="s">
        <v>582</v>
      </c>
      <c r="E126" s="935"/>
      <c r="F126" s="935"/>
      <c r="G126" s="935"/>
      <c r="H126" s="935"/>
      <c r="I126" s="935"/>
      <c r="J126" s="935"/>
      <c r="K126" s="935"/>
      <c r="L126" s="3" t="s">
        <v>146</v>
      </c>
      <c r="M126" s="6">
        <v>45</v>
      </c>
      <c r="N126" s="7">
        <f>'09-2003815'!I29</f>
        <v>242.8</v>
      </c>
      <c r="O126" s="640">
        <f t="shared" si="31"/>
        <v>0.22839999999999999</v>
      </c>
      <c r="P126" s="638">
        <f t="shared" si="32"/>
        <v>298.26</v>
      </c>
      <c r="Q126" s="16">
        <f t="shared" si="33"/>
        <v>13421.7</v>
      </c>
      <c r="R126" s="17"/>
      <c r="W126" s="6">
        <v>45</v>
      </c>
      <c r="Y126" s="871">
        <f t="shared" si="34"/>
        <v>10926</v>
      </c>
    </row>
    <row r="127" spans="1:25">
      <c r="A127" s="11" t="s">
        <v>1676</v>
      </c>
      <c r="B127" s="304" t="s">
        <v>585</v>
      </c>
      <c r="C127" s="795" t="s">
        <v>594</v>
      </c>
      <c r="D127" s="957" t="s">
        <v>584</v>
      </c>
      <c r="E127" s="957"/>
      <c r="F127" s="957"/>
      <c r="G127" s="957"/>
      <c r="H127" s="957"/>
      <c r="I127" s="957"/>
      <c r="J127" s="957"/>
      <c r="K127" s="957"/>
      <c r="L127" s="3" t="s">
        <v>146</v>
      </c>
      <c r="M127" s="6">
        <v>26</v>
      </c>
      <c r="N127" s="7">
        <f>'09- DNIT 22'!I29</f>
        <v>305.01</v>
      </c>
      <c r="O127" s="640">
        <f t="shared" si="31"/>
        <v>0.22839999999999999</v>
      </c>
      <c r="P127" s="638">
        <f t="shared" si="32"/>
        <v>374.67</v>
      </c>
      <c r="Q127" s="16">
        <f t="shared" si="33"/>
        <v>9741.42</v>
      </c>
      <c r="R127" s="17"/>
      <c r="W127" s="6">
        <v>26</v>
      </c>
      <c r="Y127" s="871">
        <f t="shared" si="34"/>
        <v>7930.26</v>
      </c>
    </row>
    <row r="128" spans="1:25">
      <c r="A128" s="11" t="s">
        <v>1677</v>
      </c>
      <c r="B128" s="569">
        <v>41401</v>
      </c>
      <c r="C128" s="304" t="s">
        <v>1443</v>
      </c>
      <c r="D128" s="919" t="s">
        <v>590</v>
      </c>
      <c r="E128" s="920"/>
      <c r="F128" s="920"/>
      <c r="G128" s="920"/>
      <c r="H128" s="920"/>
      <c r="I128" s="920"/>
      <c r="J128" s="920"/>
      <c r="K128" s="921"/>
      <c r="L128" s="3" t="s">
        <v>8</v>
      </c>
      <c r="M128" s="6">
        <v>65.260000000000005</v>
      </c>
      <c r="N128" s="7">
        <f>12.61/1.2332</f>
        <v>10.23</v>
      </c>
      <c r="O128" s="640">
        <f t="shared" si="31"/>
        <v>0.22839999999999999</v>
      </c>
      <c r="P128" s="638">
        <f t="shared" si="32"/>
        <v>12.57</v>
      </c>
      <c r="Q128" s="16">
        <f t="shared" si="33"/>
        <v>820.31</v>
      </c>
      <c r="R128" s="17"/>
      <c r="W128" s="6">
        <v>65.260000000000005</v>
      </c>
      <c r="Y128" s="871">
        <f t="shared" si="34"/>
        <v>667.6</v>
      </c>
    </row>
    <row r="129" spans="1:25">
      <c r="A129" s="11" t="s">
        <v>1678</v>
      </c>
      <c r="B129" s="304" t="s">
        <v>595</v>
      </c>
      <c r="C129" s="304" t="s">
        <v>585</v>
      </c>
      <c r="D129" s="948" t="s">
        <v>622</v>
      </c>
      <c r="E129" s="949"/>
      <c r="F129" s="949"/>
      <c r="G129" s="949"/>
      <c r="H129" s="949"/>
      <c r="I129" s="949"/>
      <c r="J129" s="949"/>
      <c r="K129" s="950"/>
      <c r="L129" s="3" t="s">
        <v>146</v>
      </c>
      <c r="M129" s="6">
        <v>45</v>
      </c>
      <c r="N129" s="7">
        <f>'09- DNIT 23'!I34</f>
        <v>656.48</v>
      </c>
      <c r="O129" s="640">
        <f t="shared" si="31"/>
        <v>0.22839999999999999</v>
      </c>
      <c r="P129" s="638">
        <f t="shared" si="32"/>
        <v>806.42</v>
      </c>
      <c r="Q129" s="16">
        <f t="shared" si="33"/>
        <v>36288.9</v>
      </c>
      <c r="R129" s="17"/>
      <c r="W129" s="6">
        <v>45</v>
      </c>
      <c r="Y129" s="871">
        <f t="shared" si="34"/>
        <v>29541.599999999999</v>
      </c>
    </row>
    <row r="130" spans="1:25">
      <c r="A130" s="11" t="s">
        <v>1679</v>
      </c>
      <c r="B130" s="304" t="s">
        <v>605</v>
      </c>
      <c r="C130" s="304" t="s">
        <v>585</v>
      </c>
      <c r="D130" s="948" t="s">
        <v>602</v>
      </c>
      <c r="E130" s="949"/>
      <c r="F130" s="949"/>
      <c r="G130" s="949"/>
      <c r="H130" s="949"/>
      <c r="I130" s="949"/>
      <c r="J130" s="949"/>
      <c r="K130" s="950"/>
      <c r="L130" s="3" t="s">
        <v>299</v>
      </c>
      <c r="M130" s="6">
        <v>1</v>
      </c>
      <c r="N130" s="7">
        <f>'09- DNIT 24'!I34</f>
        <v>29201.81</v>
      </c>
      <c r="O130" s="640">
        <f t="shared" si="31"/>
        <v>0.22839999999999999</v>
      </c>
      <c r="P130" s="638">
        <f t="shared" si="32"/>
        <v>35871.5</v>
      </c>
      <c r="Q130" s="16">
        <f t="shared" si="33"/>
        <v>35871.5</v>
      </c>
      <c r="R130" s="17"/>
      <c r="W130" s="6">
        <v>1</v>
      </c>
      <c r="Y130" s="871">
        <f t="shared" si="34"/>
        <v>29201.81</v>
      </c>
    </row>
    <row r="131" spans="1:25">
      <c r="A131" s="11" t="s">
        <v>1680</v>
      </c>
      <c r="B131" s="304" t="s">
        <v>613</v>
      </c>
      <c r="C131" s="304" t="s">
        <v>585</v>
      </c>
      <c r="D131" s="948" t="s">
        <v>614</v>
      </c>
      <c r="E131" s="949"/>
      <c r="F131" s="949"/>
      <c r="G131" s="949"/>
      <c r="H131" s="949"/>
      <c r="I131" s="949"/>
      <c r="J131" s="949"/>
      <c r="K131" s="950"/>
      <c r="L131" s="3" t="s">
        <v>299</v>
      </c>
      <c r="M131" s="6">
        <v>1</v>
      </c>
      <c r="N131" s="7">
        <f>'09- DNIT 25'!I38</f>
        <v>14544.48</v>
      </c>
      <c r="O131" s="640">
        <f t="shared" si="31"/>
        <v>0.22839999999999999</v>
      </c>
      <c r="P131" s="638">
        <f t="shared" si="32"/>
        <v>17866.439999999999</v>
      </c>
      <c r="Q131" s="16">
        <f t="shared" si="33"/>
        <v>17866.439999999999</v>
      </c>
      <c r="R131" s="17"/>
      <c r="W131" s="6">
        <v>1</v>
      </c>
      <c r="Y131" s="871">
        <f t="shared" si="34"/>
        <v>14544.48</v>
      </c>
    </row>
    <row r="132" spans="1:25">
      <c r="A132" s="11" t="s">
        <v>1681</v>
      </c>
      <c r="B132" s="569">
        <v>4415673</v>
      </c>
      <c r="C132" s="304" t="s">
        <v>1066</v>
      </c>
      <c r="D132" s="948" t="s">
        <v>606</v>
      </c>
      <c r="E132" s="949"/>
      <c r="F132" s="949"/>
      <c r="G132" s="949"/>
      <c r="H132" s="949"/>
      <c r="I132" s="949"/>
      <c r="J132" s="949"/>
      <c r="K132" s="950"/>
      <c r="L132" s="3" t="s">
        <v>8</v>
      </c>
      <c r="M132" s="6">
        <v>314</v>
      </c>
      <c r="N132" s="7">
        <f>N101</f>
        <v>6.8</v>
      </c>
      <c r="O132" s="640">
        <f t="shared" si="31"/>
        <v>0.22839999999999999</v>
      </c>
      <c r="P132" s="638">
        <f t="shared" si="32"/>
        <v>8.35</v>
      </c>
      <c r="Q132" s="16">
        <f t="shared" si="33"/>
        <v>2621.9</v>
      </c>
      <c r="R132" s="17"/>
      <c r="W132" s="6">
        <v>314</v>
      </c>
      <c r="Y132" s="871">
        <f t="shared" si="34"/>
        <v>2135.1999999999998</v>
      </c>
    </row>
    <row r="133" spans="1:25" s="1" customFormat="1" ht="15.75">
      <c r="A133" s="12"/>
      <c r="B133" s="10"/>
      <c r="C133" s="10"/>
      <c r="D133" s="953"/>
      <c r="E133" s="953"/>
      <c r="F133" s="953"/>
      <c r="G133" s="953"/>
      <c r="H133" s="953"/>
      <c r="I133" s="953"/>
      <c r="J133" s="953"/>
      <c r="K133" s="953"/>
      <c r="L133" s="954"/>
      <c r="M133" s="947" t="s">
        <v>53</v>
      </c>
      <c r="N133" s="947"/>
      <c r="O133" s="637"/>
      <c r="P133" s="637"/>
      <c r="Q133" s="13">
        <f>SUM(Q121:Q132)</f>
        <v>143792.13</v>
      </c>
      <c r="R133" s="17"/>
      <c r="U133" s="9"/>
      <c r="W133" s="13">
        <v>141731.72</v>
      </c>
      <c r="Y133" s="861"/>
    </row>
    <row r="134" spans="1:25" ht="15" customHeight="1">
      <c r="A134" s="12"/>
      <c r="B134" s="10"/>
      <c r="C134" s="10"/>
      <c r="D134" s="953"/>
      <c r="E134" s="953"/>
      <c r="F134" s="953"/>
      <c r="G134" s="953"/>
      <c r="H134" s="953"/>
      <c r="I134" s="953"/>
      <c r="J134" s="953"/>
      <c r="K134" s="953"/>
      <c r="L134" s="954"/>
      <c r="M134" s="933" t="s">
        <v>14</v>
      </c>
      <c r="N134" s="934"/>
      <c r="O134" s="8"/>
      <c r="P134" s="8"/>
      <c r="Q134" s="13">
        <f>Q119+Q133</f>
        <v>162706.28</v>
      </c>
    </row>
    <row r="135" spans="1:25" ht="15.75" customHeight="1">
      <c r="A135" s="448">
        <v>8</v>
      </c>
      <c r="B135" s="945"/>
      <c r="C135" s="946"/>
      <c r="D135" s="952" t="s">
        <v>623</v>
      </c>
      <c r="E135" s="952"/>
      <c r="F135" s="952"/>
      <c r="G135" s="952"/>
      <c r="H135" s="952"/>
      <c r="I135" s="952"/>
      <c r="J135" s="952"/>
      <c r="K135" s="952"/>
      <c r="L135" s="3"/>
      <c r="M135" s="6"/>
      <c r="N135" s="3"/>
      <c r="O135" s="568"/>
      <c r="P135" s="568"/>
      <c r="Q135" s="16"/>
    </row>
    <row r="136" spans="1:25" s="1" customFormat="1" ht="15.75" customHeight="1">
      <c r="A136" s="448" t="s">
        <v>1669</v>
      </c>
      <c r="B136" s="965"/>
      <c r="C136" s="966"/>
      <c r="D136" s="942" t="s">
        <v>561</v>
      </c>
      <c r="E136" s="943"/>
      <c r="F136" s="943"/>
      <c r="G136" s="943"/>
      <c r="H136" s="943"/>
      <c r="I136" s="943"/>
      <c r="J136" s="943"/>
      <c r="K136" s="951"/>
      <c r="L136" s="3"/>
      <c r="M136" s="6"/>
      <c r="N136" s="3"/>
      <c r="O136" s="568"/>
      <c r="P136" s="568"/>
      <c r="Q136" s="16"/>
      <c r="R136" s="17"/>
      <c r="Y136" s="861"/>
    </row>
    <row r="137" spans="1:25" s="1" customFormat="1" ht="15.75">
      <c r="A137" s="447" t="s">
        <v>1682</v>
      </c>
      <c r="B137" s="783">
        <v>5501700</v>
      </c>
      <c r="C137" s="304" t="s">
        <v>1066</v>
      </c>
      <c r="D137" s="936" t="s">
        <v>566</v>
      </c>
      <c r="E137" s="955"/>
      <c r="F137" s="955"/>
      <c r="G137" s="955"/>
      <c r="H137" s="955"/>
      <c r="I137" s="955"/>
      <c r="J137" s="955"/>
      <c r="K137" s="956"/>
      <c r="L137" s="3" t="s">
        <v>8</v>
      </c>
      <c r="M137" s="6">
        <v>5400</v>
      </c>
      <c r="N137" s="7">
        <f>N113</f>
        <v>0.48</v>
      </c>
      <c r="O137" s="640">
        <f t="shared" ref="O137:O143" si="35">$Q$3</f>
        <v>0.22839999999999999</v>
      </c>
      <c r="P137" s="638">
        <f t="shared" ref="P137:P143" si="36">N137*(1+O137)</f>
        <v>0.59</v>
      </c>
      <c r="Q137" s="16">
        <f t="shared" ref="Q137:Q143" si="37">TRUNC(M137*P137,2)</f>
        <v>3186</v>
      </c>
      <c r="R137" s="17"/>
      <c r="Y137" s="871">
        <f t="shared" ref="Y137:Y143" si="38">TRUNC(M137*N137,2)</f>
        <v>2592</v>
      </c>
    </row>
    <row r="138" spans="1:25" s="1" customFormat="1" ht="15.75">
      <c r="A138" s="447" t="s">
        <v>1683</v>
      </c>
      <c r="B138" s="783">
        <v>5501701</v>
      </c>
      <c r="C138" s="304" t="s">
        <v>1066</v>
      </c>
      <c r="D138" s="967" t="s">
        <v>568</v>
      </c>
      <c r="E138" s="937"/>
      <c r="F138" s="937"/>
      <c r="G138" s="937"/>
      <c r="H138" s="937"/>
      <c r="I138" s="937"/>
      <c r="J138" s="937"/>
      <c r="K138" s="938"/>
      <c r="L138" s="3" t="s">
        <v>299</v>
      </c>
      <c r="M138" s="6">
        <v>2</v>
      </c>
      <c r="N138" s="7">
        <f>N114</f>
        <v>35.26</v>
      </c>
      <c r="O138" s="640">
        <f t="shared" si="35"/>
        <v>0.22839999999999999</v>
      </c>
      <c r="P138" s="638">
        <f t="shared" si="36"/>
        <v>43.31</v>
      </c>
      <c r="Q138" s="16">
        <f t="shared" si="37"/>
        <v>86.62</v>
      </c>
      <c r="R138" s="17"/>
      <c r="Y138" s="871">
        <f t="shared" si="38"/>
        <v>70.52</v>
      </c>
    </row>
    <row r="139" spans="1:25" s="1" customFormat="1" ht="30" customHeight="1">
      <c r="A139" s="447" t="s">
        <v>1684</v>
      </c>
      <c r="B139" s="783">
        <v>7010100210</v>
      </c>
      <c r="C139" s="304" t="s">
        <v>1557</v>
      </c>
      <c r="D139" s="936" t="s">
        <v>1556</v>
      </c>
      <c r="E139" s="937"/>
      <c r="F139" s="937"/>
      <c r="G139" s="937"/>
      <c r="H139" s="937"/>
      <c r="I139" s="937"/>
      <c r="J139" s="937"/>
      <c r="K139" s="938"/>
      <c r="L139" s="3" t="s">
        <v>1558</v>
      </c>
      <c r="M139" s="6">
        <v>3</v>
      </c>
      <c r="N139" s="7">
        <f>N115</f>
        <v>1480.31</v>
      </c>
      <c r="O139" s="640">
        <f t="shared" si="35"/>
        <v>0.22839999999999999</v>
      </c>
      <c r="P139" s="638">
        <f t="shared" si="36"/>
        <v>1818.41</v>
      </c>
      <c r="Q139" s="16">
        <f t="shared" si="37"/>
        <v>5455.23</v>
      </c>
      <c r="R139" s="17"/>
      <c r="Y139" s="871">
        <f t="shared" si="38"/>
        <v>4440.93</v>
      </c>
    </row>
    <row r="140" spans="1:25" s="1" customFormat="1" ht="30" customHeight="1">
      <c r="A140" s="447" t="s">
        <v>1685</v>
      </c>
      <c r="B140" s="304">
        <v>2003864</v>
      </c>
      <c r="C140" s="304" t="s">
        <v>1066</v>
      </c>
      <c r="D140" s="935" t="s">
        <v>1068</v>
      </c>
      <c r="E140" s="935"/>
      <c r="F140" s="935"/>
      <c r="G140" s="935"/>
      <c r="H140" s="935"/>
      <c r="I140" s="935"/>
      <c r="J140" s="935"/>
      <c r="K140" s="935"/>
      <c r="L140" s="3" t="s">
        <v>92</v>
      </c>
      <c r="M140" s="6">
        <v>200</v>
      </c>
      <c r="N140" s="7">
        <f>N116</f>
        <v>20.12</v>
      </c>
      <c r="O140" s="640">
        <f t="shared" si="35"/>
        <v>0.22839999999999999</v>
      </c>
      <c r="P140" s="638">
        <f t="shared" si="36"/>
        <v>24.72</v>
      </c>
      <c r="Q140" s="16">
        <f t="shared" si="37"/>
        <v>4944</v>
      </c>
      <c r="R140" s="17"/>
      <c r="Y140" s="871">
        <f t="shared" si="38"/>
        <v>4024</v>
      </c>
    </row>
    <row r="141" spans="1:25" s="1" customFormat="1" ht="15.75">
      <c r="A141" s="447" t="s">
        <v>1686</v>
      </c>
      <c r="B141" s="304" t="s">
        <v>476</v>
      </c>
      <c r="C141" s="304" t="s">
        <v>1066</v>
      </c>
      <c r="D141" s="935" t="s">
        <v>1562</v>
      </c>
      <c r="E141" s="935"/>
      <c r="F141" s="935"/>
      <c r="G141" s="935"/>
      <c r="H141" s="935"/>
      <c r="I141" s="935"/>
      <c r="J141" s="935"/>
      <c r="K141" s="935"/>
      <c r="L141" s="3" t="s">
        <v>92</v>
      </c>
      <c r="M141" s="6">
        <v>117</v>
      </c>
      <c r="N141" s="7">
        <v>247.22</v>
      </c>
      <c r="O141" s="640">
        <f t="shared" si="35"/>
        <v>0.22839999999999999</v>
      </c>
      <c r="P141" s="638">
        <f t="shared" si="36"/>
        <v>303.69</v>
      </c>
      <c r="Q141" s="16">
        <f t="shared" si="37"/>
        <v>35531.730000000003</v>
      </c>
      <c r="R141" s="775">
        <v>75.849999999999994</v>
      </c>
      <c r="S141">
        <f>R141*1.2108</f>
        <v>91.839179999999999</v>
      </c>
      <c r="Y141" s="871">
        <f t="shared" si="38"/>
        <v>28924.74</v>
      </c>
    </row>
    <row r="142" spans="1:25" s="1" customFormat="1" ht="15.75">
      <c r="A142" s="447" t="s">
        <v>1687</v>
      </c>
      <c r="B142" s="789">
        <v>1600966</v>
      </c>
      <c r="C142" s="304" t="s">
        <v>1066</v>
      </c>
      <c r="D142" s="935" t="s">
        <v>627</v>
      </c>
      <c r="E142" s="935"/>
      <c r="F142" s="935"/>
      <c r="G142" s="935"/>
      <c r="H142" s="935"/>
      <c r="I142" s="935"/>
      <c r="J142" s="935"/>
      <c r="K142" s="935"/>
      <c r="L142" s="569" t="s">
        <v>146</v>
      </c>
      <c r="M142" s="6">
        <v>50</v>
      </c>
      <c r="N142" s="7">
        <f>N117</f>
        <v>0.64</v>
      </c>
      <c r="O142" s="640">
        <f t="shared" si="35"/>
        <v>0.22839999999999999</v>
      </c>
      <c r="P142" s="638">
        <f t="shared" si="36"/>
        <v>0.79</v>
      </c>
      <c r="Q142" s="16">
        <f t="shared" si="37"/>
        <v>39.5</v>
      </c>
      <c r="R142" s="17"/>
      <c r="Y142" s="871">
        <f t="shared" si="38"/>
        <v>32</v>
      </c>
    </row>
    <row r="143" spans="1:25" s="1" customFormat="1" ht="15.75">
      <c r="A143" s="447" t="s">
        <v>1688</v>
      </c>
      <c r="B143" s="789">
        <v>3713608</v>
      </c>
      <c r="C143" s="304" t="s">
        <v>1066</v>
      </c>
      <c r="D143" s="935" t="s">
        <v>297</v>
      </c>
      <c r="E143" s="935"/>
      <c r="F143" s="935"/>
      <c r="G143" s="935"/>
      <c r="H143" s="935"/>
      <c r="I143" s="935"/>
      <c r="J143" s="935"/>
      <c r="K143" s="935"/>
      <c r="L143" s="569" t="s">
        <v>146</v>
      </c>
      <c r="M143" s="6">
        <v>50</v>
      </c>
      <c r="N143" s="7">
        <f>N118</f>
        <v>310</v>
      </c>
      <c r="O143" s="640">
        <f t="shared" si="35"/>
        <v>0.22839999999999999</v>
      </c>
      <c r="P143" s="638">
        <f t="shared" si="36"/>
        <v>380.8</v>
      </c>
      <c r="Q143" s="16">
        <f t="shared" si="37"/>
        <v>19040</v>
      </c>
      <c r="R143" s="17"/>
      <c r="Y143" s="871">
        <f t="shared" si="38"/>
        <v>15500</v>
      </c>
    </row>
    <row r="144" spans="1:25" s="1" customFormat="1" ht="15.75">
      <c r="A144" s="12"/>
      <c r="B144" s="10"/>
      <c r="C144" s="10"/>
      <c r="D144" s="953"/>
      <c r="E144" s="953"/>
      <c r="F144" s="953"/>
      <c r="G144" s="953"/>
      <c r="H144" s="953"/>
      <c r="I144" s="953"/>
      <c r="J144" s="953"/>
      <c r="K144" s="953"/>
      <c r="L144" s="954"/>
      <c r="M144" s="947" t="s">
        <v>53</v>
      </c>
      <c r="N144" s="947"/>
      <c r="O144" s="637"/>
      <c r="P144" s="637"/>
      <c r="Q144" s="13">
        <f>SUM(Q137:Q143)</f>
        <v>68283.08</v>
      </c>
      <c r="R144" s="17"/>
      <c r="U144" s="9"/>
      <c r="Y144" s="861"/>
    </row>
    <row r="145" spans="1:25" s="1" customFormat="1" ht="15.75">
      <c r="A145" s="448" t="s">
        <v>138</v>
      </c>
      <c r="B145" s="965"/>
      <c r="C145" s="966"/>
      <c r="D145" s="942" t="s">
        <v>574</v>
      </c>
      <c r="E145" s="943"/>
      <c r="F145" s="943"/>
      <c r="G145" s="943"/>
      <c r="H145" s="943"/>
      <c r="I145" s="943"/>
      <c r="J145" s="943"/>
      <c r="K145" s="951"/>
      <c r="L145" s="3"/>
      <c r="M145" s="6"/>
      <c r="N145" s="3"/>
      <c r="O145" s="568"/>
      <c r="P145" s="568"/>
      <c r="Q145" s="16"/>
      <c r="R145" s="17"/>
      <c r="Y145" s="861"/>
    </row>
    <row r="146" spans="1:25">
      <c r="A146" s="11" t="s">
        <v>1039</v>
      </c>
      <c r="B146" s="569">
        <v>804023</v>
      </c>
      <c r="C146" s="304" t="s">
        <v>1066</v>
      </c>
      <c r="D146" s="957" t="s">
        <v>635</v>
      </c>
      <c r="E146" s="957"/>
      <c r="F146" s="957"/>
      <c r="G146" s="957"/>
      <c r="H146" s="957"/>
      <c r="I146" s="957"/>
      <c r="J146" s="957"/>
      <c r="K146" s="957"/>
      <c r="L146" s="3" t="s">
        <v>146</v>
      </c>
      <c r="M146" s="6">
        <v>83</v>
      </c>
      <c r="N146" s="7">
        <f>'10-0804023'!I33</f>
        <v>328.35</v>
      </c>
      <c r="O146" s="640">
        <f t="shared" ref="O146:O158" si="39">$Q$3</f>
        <v>0.22839999999999999</v>
      </c>
      <c r="P146" s="638">
        <f t="shared" ref="P146:P158" si="40">N146*(1+O146)</f>
        <v>403.35</v>
      </c>
      <c r="Q146" s="16">
        <f t="shared" ref="Q146:Q158" si="41">TRUNC(M146*P146,2)</f>
        <v>33478.050000000003</v>
      </c>
      <c r="R146" s="17"/>
      <c r="Y146" s="871">
        <f t="shared" ref="Y146:Y158" si="42">TRUNC(M146*N146,2)</f>
        <v>27253.05</v>
      </c>
    </row>
    <row r="147" spans="1:25">
      <c r="A147" s="11" t="s">
        <v>1040</v>
      </c>
      <c r="B147" s="569">
        <v>804377</v>
      </c>
      <c r="C147" s="304" t="s">
        <v>1066</v>
      </c>
      <c r="D147" s="957" t="s">
        <v>640</v>
      </c>
      <c r="E147" s="957"/>
      <c r="F147" s="957"/>
      <c r="G147" s="957"/>
      <c r="H147" s="957"/>
      <c r="I147" s="957"/>
      <c r="J147" s="957"/>
      <c r="K147" s="957"/>
      <c r="L147" s="3" t="s">
        <v>299</v>
      </c>
      <c r="M147" s="6">
        <v>1</v>
      </c>
      <c r="N147" s="7">
        <f>'10-0804377'!I28</f>
        <v>910.41</v>
      </c>
      <c r="O147" s="640">
        <f t="shared" si="39"/>
        <v>0.22839999999999999</v>
      </c>
      <c r="P147" s="638">
        <f t="shared" si="40"/>
        <v>1118.3499999999999</v>
      </c>
      <c r="Q147" s="16">
        <f t="shared" si="41"/>
        <v>1118.3499999999999</v>
      </c>
      <c r="R147" s="17"/>
      <c r="Y147" s="871">
        <f t="shared" si="42"/>
        <v>910.41</v>
      </c>
    </row>
    <row r="148" spans="1:25">
      <c r="A148" s="11" t="s">
        <v>1041</v>
      </c>
      <c r="B148" s="304" t="s">
        <v>641</v>
      </c>
      <c r="C148" s="304" t="s">
        <v>585</v>
      </c>
      <c r="D148" s="957" t="s">
        <v>655</v>
      </c>
      <c r="E148" s="957"/>
      <c r="F148" s="957"/>
      <c r="G148" s="957"/>
      <c r="H148" s="957"/>
      <c r="I148" s="957"/>
      <c r="J148" s="957"/>
      <c r="K148" s="957"/>
      <c r="L148" s="3" t="s">
        <v>299</v>
      </c>
      <c r="M148" s="6">
        <v>1</v>
      </c>
      <c r="N148" s="7">
        <f>'10- DNIT 26'!I39</f>
        <v>6918.49</v>
      </c>
      <c r="O148" s="640">
        <f t="shared" si="39"/>
        <v>0.22839999999999999</v>
      </c>
      <c r="P148" s="638">
        <f t="shared" si="40"/>
        <v>8498.67</v>
      </c>
      <c r="Q148" s="16">
        <f t="shared" si="41"/>
        <v>8498.67</v>
      </c>
      <c r="R148" s="17"/>
      <c r="Y148" s="871">
        <f t="shared" si="42"/>
        <v>6918.49</v>
      </c>
    </row>
    <row r="149" spans="1:25">
      <c r="A149" s="11" t="s">
        <v>1042</v>
      </c>
      <c r="B149" s="304" t="s">
        <v>650</v>
      </c>
      <c r="C149" s="304" t="s">
        <v>585</v>
      </c>
      <c r="D149" s="948" t="s">
        <v>656</v>
      </c>
      <c r="E149" s="949"/>
      <c r="F149" s="949"/>
      <c r="G149" s="949"/>
      <c r="H149" s="949"/>
      <c r="I149" s="949"/>
      <c r="J149" s="949"/>
      <c r="K149" s="950"/>
      <c r="L149" s="3" t="s">
        <v>299</v>
      </c>
      <c r="M149" s="6">
        <v>1</v>
      </c>
      <c r="N149" s="7">
        <f>'10- DNIT 27'!I31</f>
        <v>6133.38</v>
      </c>
      <c r="O149" s="640">
        <f t="shared" si="39"/>
        <v>0.22839999999999999</v>
      </c>
      <c r="P149" s="638">
        <f t="shared" si="40"/>
        <v>7534.24</v>
      </c>
      <c r="Q149" s="16">
        <f t="shared" si="41"/>
        <v>7534.24</v>
      </c>
      <c r="R149" s="17"/>
      <c r="Y149" s="871">
        <f t="shared" si="42"/>
        <v>6133.38</v>
      </c>
    </row>
    <row r="150" spans="1:25">
      <c r="A150" s="11" t="s">
        <v>1043</v>
      </c>
      <c r="B150" s="304" t="s">
        <v>966</v>
      </c>
      <c r="C150" s="304" t="s">
        <v>585</v>
      </c>
      <c r="D150" s="957" t="s">
        <v>652</v>
      </c>
      <c r="E150" s="957"/>
      <c r="F150" s="957"/>
      <c r="G150" s="957"/>
      <c r="H150" s="957"/>
      <c r="I150" s="957"/>
      <c r="J150" s="957"/>
      <c r="K150" s="957"/>
      <c r="L150" s="3" t="s">
        <v>299</v>
      </c>
      <c r="M150" s="6">
        <v>1</v>
      </c>
      <c r="N150" s="7">
        <f>'10- DNIT 34'!I29</f>
        <v>4653.6899999999996</v>
      </c>
      <c r="O150" s="640">
        <f t="shared" si="39"/>
        <v>0.22839999999999999</v>
      </c>
      <c r="P150" s="638">
        <f t="shared" si="40"/>
        <v>5716.59</v>
      </c>
      <c r="Q150" s="16">
        <f t="shared" si="41"/>
        <v>5716.59</v>
      </c>
      <c r="R150" s="17"/>
      <c r="Y150" s="871">
        <f t="shared" si="42"/>
        <v>4653.6899999999996</v>
      </c>
    </row>
    <row r="151" spans="1:25">
      <c r="A151" s="11" t="s">
        <v>1044</v>
      </c>
      <c r="B151" s="569">
        <v>2003947</v>
      </c>
      <c r="C151" s="304" t="s">
        <v>1066</v>
      </c>
      <c r="D151" s="935" t="s">
        <v>1072</v>
      </c>
      <c r="E151" s="935"/>
      <c r="F151" s="935"/>
      <c r="G151" s="935"/>
      <c r="H151" s="935"/>
      <c r="I151" s="935"/>
      <c r="J151" s="935"/>
      <c r="K151" s="935"/>
      <c r="L151" s="3" t="s">
        <v>146</v>
      </c>
      <c r="M151" s="6">
        <v>153</v>
      </c>
      <c r="N151" s="7">
        <f>N125</f>
        <v>20.260000000000002</v>
      </c>
      <c r="O151" s="640">
        <f t="shared" si="39"/>
        <v>0.22839999999999999</v>
      </c>
      <c r="P151" s="638">
        <f t="shared" si="40"/>
        <v>24.89</v>
      </c>
      <c r="Q151" s="16">
        <f t="shared" si="41"/>
        <v>3808.17</v>
      </c>
      <c r="R151" s="17"/>
      <c r="Y151" s="871">
        <f t="shared" si="42"/>
        <v>3099.78</v>
      </c>
    </row>
    <row r="152" spans="1:25">
      <c r="A152" s="11" t="s">
        <v>1045</v>
      </c>
      <c r="B152" s="569">
        <v>2003815</v>
      </c>
      <c r="C152" s="304" t="s">
        <v>1066</v>
      </c>
      <c r="D152" s="935" t="s">
        <v>582</v>
      </c>
      <c r="E152" s="935"/>
      <c r="F152" s="935"/>
      <c r="G152" s="935"/>
      <c r="H152" s="935"/>
      <c r="I152" s="935"/>
      <c r="J152" s="935"/>
      <c r="K152" s="935"/>
      <c r="L152" s="3" t="s">
        <v>146</v>
      </c>
      <c r="M152" s="6">
        <v>87</v>
      </c>
      <c r="N152" s="7">
        <f>N126</f>
        <v>242.8</v>
      </c>
      <c r="O152" s="640">
        <f t="shared" si="39"/>
        <v>0.22839999999999999</v>
      </c>
      <c r="P152" s="638">
        <f t="shared" si="40"/>
        <v>298.26</v>
      </c>
      <c r="Q152" s="16">
        <f t="shared" si="41"/>
        <v>25948.62</v>
      </c>
      <c r="R152" s="17"/>
      <c r="Y152" s="871">
        <f t="shared" si="42"/>
        <v>21123.599999999999</v>
      </c>
    </row>
    <row r="153" spans="1:25">
      <c r="A153" s="11" t="s">
        <v>1046</v>
      </c>
      <c r="B153" s="304" t="s">
        <v>653</v>
      </c>
      <c r="C153" s="304" t="s">
        <v>585</v>
      </c>
      <c r="D153" s="957" t="s">
        <v>654</v>
      </c>
      <c r="E153" s="957"/>
      <c r="F153" s="957"/>
      <c r="G153" s="957"/>
      <c r="H153" s="957"/>
      <c r="I153" s="957"/>
      <c r="J153" s="957"/>
      <c r="K153" s="957"/>
      <c r="L153" s="3" t="s">
        <v>146</v>
      </c>
      <c r="M153" s="6">
        <v>83</v>
      </c>
      <c r="N153" s="7">
        <f>'09- DNIT 29'!I29</f>
        <v>221.72</v>
      </c>
      <c r="O153" s="640">
        <f t="shared" si="39"/>
        <v>0.22839999999999999</v>
      </c>
      <c r="P153" s="638">
        <f t="shared" si="40"/>
        <v>272.36</v>
      </c>
      <c r="Q153" s="16">
        <f t="shared" si="41"/>
        <v>22605.88</v>
      </c>
      <c r="R153" s="17"/>
      <c r="Y153" s="871">
        <f t="shared" si="42"/>
        <v>18402.759999999998</v>
      </c>
    </row>
    <row r="154" spans="1:25">
      <c r="A154" s="11" t="s">
        <v>1047</v>
      </c>
      <c r="B154" s="569">
        <v>41401</v>
      </c>
      <c r="C154" s="304" t="s">
        <v>1443</v>
      </c>
      <c r="D154" s="919" t="s">
        <v>590</v>
      </c>
      <c r="E154" s="920"/>
      <c r="F154" s="920"/>
      <c r="G154" s="920"/>
      <c r="H154" s="920"/>
      <c r="I154" s="920"/>
      <c r="J154" s="920"/>
      <c r="K154" s="921"/>
      <c r="L154" s="3" t="s">
        <v>8</v>
      </c>
      <c r="M154" s="6">
        <v>157.69999999999999</v>
      </c>
      <c r="N154" s="7">
        <f>N128</f>
        <v>10.23</v>
      </c>
      <c r="O154" s="640">
        <f t="shared" si="39"/>
        <v>0.22839999999999999</v>
      </c>
      <c r="P154" s="638">
        <f t="shared" si="40"/>
        <v>12.57</v>
      </c>
      <c r="Q154" s="16">
        <f t="shared" si="41"/>
        <v>1982.28</v>
      </c>
      <c r="R154" s="17"/>
      <c r="Y154" s="871">
        <f t="shared" si="42"/>
        <v>1613.27</v>
      </c>
    </row>
    <row r="155" spans="1:25">
      <c r="A155" s="11" t="s">
        <v>1048</v>
      </c>
      <c r="B155" s="304" t="s">
        <v>659</v>
      </c>
      <c r="C155" s="304" t="s">
        <v>585</v>
      </c>
      <c r="D155" s="948" t="s">
        <v>658</v>
      </c>
      <c r="E155" s="949"/>
      <c r="F155" s="949"/>
      <c r="G155" s="949"/>
      <c r="H155" s="949"/>
      <c r="I155" s="949"/>
      <c r="J155" s="949"/>
      <c r="K155" s="950"/>
      <c r="L155" s="3" t="s">
        <v>146</v>
      </c>
      <c r="M155" s="6">
        <v>45</v>
      </c>
      <c r="N155" s="7">
        <f>'09- DNIT 30'!I34</f>
        <v>543.91999999999996</v>
      </c>
      <c r="O155" s="640">
        <f t="shared" si="39"/>
        <v>0.22839999999999999</v>
      </c>
      <c r="P155" s="638">
        <f t="shared" si="40"/>
        <v>668.15</v>
      </c>
      <c r="Q155" s="16">
        <f t="shared" si="41"/>
        <v>30066.75</v>
      </c>
      <c r="R155" s="17"/>
      <c r="Y155" s="871">
        <f t="shared" si="42"/>
        <v>24476.400000000001</v>
      </c>
    </row>
    <row r="156" spans="1:25">
      <c r="A156" s="11" t="s">
        <v>1049</v>
      </c>
      <c r="B156" s="304" t="s">
        <v>660</v>
      </c>
      <c r="C156" s="304" t="s">
        <v>585</v>
      </c>
      <c r="D156" s="948" t="s">
        <v>602</v>
      </c>
      <c r="E156" s="949"/>
      <c r="F156" s="949"/>
      <c r="G156" s="949"/>
      <c r="H156" s="949"/>
      <c r="I156" s="949"/>
      <c r="J156" s="949"/>
      <c r="K156" s="950"/>
      <c r="L156" s="3" t="s">
        <v>299</v>
      </c>
      <c r="M156" s="6">
        <v>1</v>
      </c>
      <c r="N156" s="7">
        <f>'09- DNIT 31'!I34</f>
        <v>31234.04</v>
      </c>
      <c r="O156" s="640">
        <f t="shared" si="39"/>
        <v>0.22839999999999999</v>
      </c>
      <c r="P156" s="638">
        <f t="shared" si="40"/>
        <v>38367.89</v>
      </c>
      <c r="Q156" s="16">
        <f t="shared" si="41"/>
        <v>38367.89</v>
      </c>
      <c r="R156" s="17"/>
      <c r="Y156" s="871">
        <f t="shared" si="42"/>
        <v>31234.04</v>
      </c>
    </row>
    <row r="157" spans="1:25">
      <c r="A157" s="11" t="s">
        <v>1050</v>
      </c>
      <c r="B157" s="304" t="s">
        <v>613</v>
      </c>
      <c r="C157" s="304" t="s">
        <v>585</v>
      </c>
      <c r="D157" s="948" t="s">
        <v>614</v>
      </c>
      <c r="E157" s="949"/>
      <c r="F157" s="949"/>
      <c r="G157" s="949"/>
      <c r="H157" s="949"/>
      <c r="I157" s="949"/>
      <c r="J157" s="949"/>
      <c r="K157" s="950"/>
      <c r="L157" s="3" t="s">
        <v>299</v>
      </c>
      <c r="M157" s="6">
        <v>1</v>
      </c>
      <c r="N157" s="7">
        <f>N131</f>
        <v>14544.48</v>
      </c>
      <c r="O157" s="640">
        <f t="shared" si="39"/>
        <v>0.22839999999999999</v>
      </c>
      <c r="P157" s="638">
        <f t="shared" si="40"/>
        <v>17866.439999999999</v>
      </c>
      <c r="Q157" s="16">
        <f t="shared" si="41"/>
        <v>17866.439999999999</v>
      </c>
      <c r="R157" s="17"/>
      <c r="Y157" s="871">
        <f t="shared" si="42"/>
        <v>14544.48</v>
      </c>
    </row>
    <row r="158" spans="1:25">
      <c r="A158" s="11" t="s">
        <v>1689</v>
      </c>
      <c r="B158" s="569">
        <v>4415673</v>
      </c>
      <c r="C158" s="304" t="s">
        <v>1066</v>
      </c>
      <c r="D158" s="948" t="s">
        <v>606</v>
      </c>
      <c r="E158" s="949"/>
      <c r="F158" s="949"/>
      <c r="G158" s="949"/>
      <c r="H158" s="949"/>
      <c r="I158" s="949"/>
      <c r="J158" s="949"/>
      <c r="K158" s="950"/>
      <c r="L158" s="3" t="s">
        <v>8</v>
      </c>
      <c r="M158" s="6">
        <v>666</v>
      </c>
      <c r="N158" s="7">
        <f>N132</f>
        <v>6.8</v>
      </c>
      <c r="O158" s="640">
        <f t="shared" si="39"/>
        <v>0.22839999999999999</v>
      </c>
      <c r="P158" s="638">
        <f t="shared" si="40"/>
        <v>8.35</v>
      </c>
      <c r="Q158" s="16">
        <f t="shared" si="41"/>
        <v>5561.1</v>
      </c>
      <c r="R158" s="17"/>
      <c r="Y158" s="871">
        <f t="shared" si="42"/>
        <v>4528.8</v>
      </c>
    </row>
    <row r="159" spans="1:25" s="1" customFormat="1" ht="15.75">
      <c r="A159" s="12"/>
      <c r="B159" s="10"/>
      <c r="C159" s="10"/>
      <c r="D159" s="953"/>
      <c r="E159" s="953"/>
      <c r="F159" s="953"/>
      <c r="G159" s="953"/>
      <c r="H159" s="953"/>
      <c r="I159" s="953"/>
      <c r="J159" s="953"/>
      <c r="K159" s="953"/>
      <c r="L159" s="954"/>
      <c r="M159" s="947" t="s">
        <v>53</v>
      </c>
      <c r="N159" s="947"/>
      <c r="O159" s="637"/>
      <c r="P159" s="637"/>
      <c r="Q159" s="13">
        <f>SUM(Q146:Q158)</f>
        <v>202553.03</v>
      </c>
      <c r="R159" s="17"/>
      <c r="U159" s="9"/>
      <c r="Y159" s="861"/>
    </row>
    <row r="160" spans="1:25" ht="15" customHeight="1">
      <c r="A160" s="12"/>
      <c r="B160" s="10"/>
      <c r="C160" s="10"/>
      <c r="D160" s="953"/>
      <c r="E160" s="953"/>
      <c r="F160" s="953"/>
      <c r="G160" s="953"/>
      <c r="H160" s="953"/>
      <c r="I160" s="953"/>
      <c r="J160" s="953"/>
      <c r="K160" s="953"/>
      <c r="L160" s="954"/>
      <c r="M160" s="947" t="s">
        <v>14</v>
      </c>
      <c r="N160" s="947"/>
      <c r="O160" s="637"/>
      <c r="P160" s="637"/>
      <c r="Q160" s="13">
        <f>Q144+Q159</f>
        <v>270836.11</v>
      </c>
    </row>
    <row r="161" spans="1:25" ht="15.75" customHeight="1">
      <c r="A161" s="448">
        <v>9</v>
      </c>
      <c r="B161" s="945"/>
      <c r="C161" s="946"/>
      <c r="D161" s="952" t="s">
        <v>672</v>
      </c>
      <c r="E161" s="952"/>
      <c r="F161" s="952"/>
      <c r="G161" s="952"/>
      <c r="H161" s="952"/>
      <c r="I161" s="952"/>
      <c r="J161" s="952"/>
      <c r="K161" s="952"/>
      <c r="L161" s="3"/>
      <c r="M161" s="6"/>
      <c r="N161" s="3"/>
      <c r="O161" s="568"/>
      <c r="P161" s="568"/>
      <c r="Q161" s="16"/>
    </row>
    <row r="162" spans="1:25" s="1" customFormat="1" ht="15.75" customHeight="1">
      <c r="A162" s="448" t="s">
        <v>59</v>
      </c>
      <c r="B162" s="965"/>
      <c r="C162" s="966"/>
      <c r="D162" s="942" t="s">
        <v>561</v>
      </c>
      <c r="E162" s="943"/>
      <c r="F162" s="943"/>
      <c r="G162" s="943"/>
      <c r="H162" s="943"/>
      <c r="I162" s="943"/>
      <c r="J162" s="943"/>
      <c r="K162" s="951"/>
      <c r="L162" s="3"/>
      <c r="M162" s="6"/>
      <c r="N162" s="3"/>
      <c r="O162" s="568"/>
      <c r="P162" s="568"/>
      <c r="Q162" s="16"/>
      <c r="R162" s="17"/>
      <c r="Y162" s="861"/>
    </row>
    <row r="163" spans="1:25" s="1" customFormat="1" ht="15.75">
      <c r="A163" s="447" t="s">
        <v>562</v>
      </c>
      <c r="B163" s="783">
        <v>5501700</v>
      </c>
      <c r="C163" s="304" t="s">
        <v>1066</v>
      </c>
      <c r="D163" s="936" t="s">
        <v>566</v>
      </c>
      <c r="E163" s="955"/>
      <c r="F163" s="955"/>
      <c r="G163" s="955"/>
      <c r="H163" s="955"/>
      <c r="I163" s="955"/>
      <c r="J163" s="955"/>
      <c r="K163" s="956"/>
      <c r="L163" s="3" t="s">
        <v>8</v>
      </c>
      <c r="M163" s="6">
        <v>7200</v>
      </c>
      <c r="N163" s="7">
        <f>N137</f>
        <v>0.48</v>
      </c>
      <c r="O163" s="640">
        <f t="shared" ref="O163:O168" si="43">$Q$3</f>
        <v>0.22839999999999999</v>
      </c>
      <c r="P163" s="638">
        <f t="shared" ref="P163:P168" si="44">N163*(1+O163)</f>
        <v>0.59</v>
      </c>
      <c r="Q163" s="16">
        <f t="shared" ref="Q163:Q168" si="45">TRUNC(M163*P163,2)</f>
        <v>4248</v>
      </c>
      <c r="R163" s="17"/>
      <c r="Y163" s="871">
        <f t="shared" ref="Y163:Y168" si="46">TRUNC(M163*N163,2)</f>
        <v>3456</v>
      </c>
    </row>
    <row r="164" spans="1:25" s="1" customFormat="1" ht="30" customHeight="1">
      <c r="A164" s="447" t="s">
        <v>563</v>
      </c>
      <c r="B164" s="783">
        <v>7010100210</v>
      </c>
      <c r="C164" s="304" t="s">
        <v>1557</v>
      </c>
      <c r="D164" s="936" t="s">
        <v>1556</v>
      </c>
      <c r="E164" s="937"/>
      <c r="F164" s="937"/>
      <c r="G164" s="937"/>
      <c r="H164" s="937"/>
      <c r="I164" s="937"/>
      <c r="J164" s="937"/>
      <c r="K164" s="938"/>
      <c r="L164" s="3" t="s">
        <v>1558</v>
      </c>
      <c r="M164" s="6">
        <v>3</v>
      </c>
      <c r="N164" s="7">
        <f>N139</f>
        <v>1480.31</v>
      </c>
      <c r="O164" s="640">
        <f t="shared" si="43"/>
        <v>0.22839999999999999</v>
      </c>
      <c r="P164" s="638">
        <f t="shared" si="44"/>
        <v>1818.41</v>
      </c>
      <c r="Q164" s="16">
        <f t="shared" si="45"/>
        <v>5455.23</v>
      </c>
      <c r="R164" s="17"/>
      <c r="Y164" s="871">
        <f t="shared" si="46"/>
        <v>4440.93</v>
      </c>
    </row>
    <row r="165" spans="1:25" s="1" customFormat="1" ht="30" customHeight="1">
      <c r="A165" s="447" t="s">
        <v>564</v>
      </c>
      <c r="B165" s="304">
        <v>2003864</v>
      </c>
      <c r="C165" s="304" t="s">
        <v>1066</v>
      </c>
      <c r="D165" s="935" t="s">
        <v>1068</v>
      </c>
      <c r="E165" s="935"/>
      <c r="F165" s="935"/>
      <c r="G165" s="935"/>
      <c r="H165" s="935"/>
      <c r="I165" s="935"/>
      <c r="J165" s="935"/>
      <c r="K165" s="935"/>
      <c r="L165" s="3" t="s">
        <v>92</v>
      </c>
      <c r="M165" s="6">
        <v>200</v>
      </c>
      <c r="N165" s="7">
        <f>N140</f>
        <v>20.12</v>
      </c>
      <c r="O165" s="640">
        <f t="shared" si="43"/>
        <v>0.22839999999999999</v>
      </c>
      <c r="P165" s="638">
        <f t="shared" si="44"/>
        <v>24.72</v>
      </c>
      <c r="Q165" s="16">
        <f t="shared" si="45"/>
        <v>4944</v>
      </c>
      <c r="R165" s="17"/>
      <c r="Y165" s="871">
        <f t="shared" si="46"/>
        <v>4024</v>
      </c>
    </row>
    <row r="166" spans="1:25" s="1" customFormat="1" ht="15.75">
      <c r="A166" s="447" t="s">
        <v>565</v>
      </c>
      <c r="B166" s="304" t="s">
        <v>476</v>
      </c>
      <c r="C166" s="304" t="s">
        <v>1066</v>
      </c>
      <c r="D166" s="935" t="s">
        <v>1562</v>
      </c>
      <c r="E166" s="935"/>
      <c r="F166" s="935"/>
      <c r="G166" s="935"/>
      <c r="H166" s="935"/>
      <c r="I166" s="935"/>
      <c r="J166" s="935"/>
      <c r="K166" s="935"/>
      <c r="L166" s="3" t="s">
        <v>92</v>
      </c>
      <c r="M166" s="6">
        <v>156</v>
      </c>
      <c r="N166" s="7">
        <v>247.22</v>
      </c>
      <c r="O166" s="640">
        <f t="shared" si="43"/>
        <v>0.22839999999999999</v>
      </c>
      <c r="P166" s="638">
        <f t="shared" si="44"/>
        <v>303.69</v>
      </c>
      <c r="Q166" s="16">
        <f t="shared" si="45"/>
        <v>47375.64</v>
      </c>
      <c r="R166" s="776">
        <v>75.849999999999994</v>
      </c>
      <c r="S166">
        <f>R166*1.2108</f>
        <v>91.839179999999999</v>
      </c>
      <c r="Y166" s="871">
        <f t="shared" si="46"/>
        <v>38566.32</v>
      </c>
    </row>
    <row r="167" spans="1:25" s="1" customFormat="1" ht="15.75">
      <c r="A167" s="447" t="s">
        <v>571</v>
      </c>
      <c r="B167" s="789">
        <v>1600966</v>
      </c>
      <c r="C167" s="304" t="s">
        <v>1066</v>
      </c>
      <c r="D167" s="935" t="s">
        <v>627</v>
      </c>
      <c r="E167" s="935"/>
      <c r="F167" s="935"/>
      <c r="G167" s="935"/>
      <c r="H167" s="935"/>
      <c r="I167" s="935"/>
      <c r="J167" s="935"/>
      <c r="K167" s="935"/>
      <c r="L167" s="569" t="s">
        <v>146</v>
      </c>
      <c r="M167" s="6">
        <v>150</v>
      </c>
      <c r="N167" s="7">
        <f>N142</f>
        <v>0.64</v>
      </c>
      <c r="O167" s="640">
        <f t="shared" si="43"/>
        <v>0.22839999999999999</v>
      </c>
      <c r="P167" s="638">
        <f t="shared" si="44"/>
        <v>0.79</v>
      </c>
      <c r="Q167" s="16">
        <f t="shared" si="45"/>
        <v>118.5</v>
      </c>
      <c r="R167" s="17"/>
      <c r="Y167" s="871">
        <f t="shared" si="46"/>
        <v>96</v>
      </c>
    </row>
    <row r="168" spans="1:25" s="1" customFormat="1" ht="15.75">
      <c r="A168" s="447" t="s">
        <v>572</v>
      </c>
      <c r="B168" s="789">
        <v>3713608</v>
      </c>
      <c r="C168" s="304" t="s">
        <v>1066</v>
      </c>
      <c r="D168" s="935" t="s">
        <v>297</v>
      </c>
      <c r="E168" s="935"/>
      <c r="F168" s="935"/>
      <c r="G168" s="935"/>
      <c r="H168" s="935"/>
      <c r="I168" s="935"/>
      <c r="J168" s="935"/>
      <c r="K168" s="935"/>
      <c r="L168" s="569" t="s">
        <v>146</v>
      </c>
      <c r="M168" s="6">
        <v>150</v>
      </c>
      <c r="N168" s="7">
        <v>310</v>
      </c>
      <c r="O168" s="640">
        <f t="shared" si="43"/>
        <v>0.22839999999999999</v>
      </c>
      <c r="P168" s="638">
        <f t="shared" si="44"/>
        <v>380.8</v>
      </c>
      <c r="Q168" s="16">
        <f t="shared" si="45"/>
        <v>57120</v>
      </c>
      <c r="R168" s="17"/>
      <c r="Y168" s="871">
        <f t="shared" si="46"/>
        <v>46500</v>
      </c>
    </row>
    <row r="169" spans="1:25" s="1" customFormat="1" ht="15.75">
      <c r="A169" s="447"/>
      <c r="B169" s="10"/>
      <c r="C169" s="10"/>
      <c r="D169" s="953"/>
      <c r="E169" s="953"/>
      <c r="F169" s="953"/>
      <c r="G169" s="953"/>
      <c r="H169" s="953"/>
      <c r="I169" s="953"/>
      <c r="J169" s="953"/>
      <c r="K169" s="953"/>
      <c r="L169" s="954"/>
      <c r="M169" s="947" t="s">
        <v>53</v>
      </c>
      <c r="N169" s="947"/>
      <c r="O169" s="637"/>
      <c r="P169" s="637"/>
      <c r="Q169" s="13">
        <f>SUM(Q163:Q168)</f>
        <v>119261.37</v>
      </c>
      <c r="R169" s="17"/>
      <c r="U169" s="9"/>
      <c r="Y169" s="861"/>
    </row>
    <row r="170" spans="1:25" s="1" customFormat="1" ht="15.75">
      <c r="A170" s="448" t="s">
        <v>60</v>
      </c>
      <c r="B170" s="965"/>
      <c r="C170" s="966"/>
      <c r="D170" s="942" t="s">
        <v>574</v>
      </c>
      <c r="E170" s="943"/>
      <c r="F170" s="943"/>
      <c r="G170" s="943"/>
      <c r="H170" s="943"/>
      <c r="I170" s="943"/>
      <c r="J170" s="943"/>
      <c r="K170" s="951"/>
      <c r="L170" s="3"/>
      <c r="M170" s="6"/>
      <c r="N170" s="3"/>
      <c r="O170" s="568"/>
      <c r="P170" s="568"/>
      <c r="Q170" s="16"/>
      <c r="R170" s="17"/>
      <c r="Y170" s="861"/>
    </row>
    <row r="171" spans="1:25">
      <c r="A171" s="11" t="s">
        <v>575</v>
      </c>
      <c r="B171" s="569">
        <v>804031</v>
      </c>
      <c r="C171" s="304" t="s">
        <v>1066</v>
      </c>
      <c r="D171" s="957" t="s">
        <v>392</v>
      </c>
      <c r="E171" s="957"/>
      <c r="F171" s="957"/>
      <c r="G171" s="957"/>
      <c r="H171" s="957"/>
      <c r="I171" s="957"/>
      <c r="J171" s="957"/>
      <c r="K171" s="957"/>
      <c r="L171" s="3" t="s">
        <v>146</v>
      </c>
      <c r="M171" s="6">
        <v>26</v>
      </c>
      <c r="N171" s="7">
        <f>N121</f>
        <v>505.73</v>
      </c>
      <c r="O171" s="640">
        <f t="shared" ref="O171:O182" si="47">$Q$3</f>
        <v>0.22839999999999999</v>
      </c>
      <c r="P171" s="638">
        <f t="shared" ref="P171:P182" si="48">N171*(1+O171)</f>
        <v>621.24</v>
      </c>
      <c r="Q171" s="16">
        <f t="shared" ref="Q171:Q182" si="49">TRUNC(M171*P171,2)</f>
        <v>16152.24</v>
      </c>
      <c r="R171" s="17"/>
      <c r="Y171" s="871">
        <f t="shared" ref="Y171:Y182" si="50">TRUNC(M171*N171,2)</f>
        <v>13148.98</v>
      </c>
    </row>
    <row r="172" spans="1:25">
      <c r="A172" s="11" t="s">
        <v>576</v>
      </c>
      <c r="B172" s="569">
        <v>804385</v>
      </c>
      <c r="C172" s="304" t="s">
        <v>1066</v>
      </c>
      <c r="D172" s="957" t="s">
        <v>557</v>
      </c>
      <c r="E172" s="957"/>
      <c r="F172" s="957"/>
      <c r="G172" s="957"/>
      <c r="H172" s="957"/>
      <c r="I172" s="957"/>
      <c r="J172" s="957"/>
      <c r="K172" s="957"/>
      <c r="L172" s="3" t="s">
        <v>299</v>
      </c>
      <c r="M172" s="6">
        <v>1</v>
      </c>
      <c r="N172" s="7">
        <f>N122</f>
        <v>1524.34</v>
      </c>
      <c r="O172" s="640">
        <f t="shared" si="47"/>
        <v>0.22839999999999999</v>
      </c>
      <c r="P172" s="638">
        <f t="shared" si="48"/>
        <v>1872.5</v>
      </c>
      <c r="Q172" s="16">
        <f t="shared" si="49"/>
        <v>1872.5</v>
      </c>
      <c r="R172" s="17"/>
      <c r="Y172" s="871">
        <f t="shared" si="50"/>
        <v>1524.34</v>
      </c>
    </row>
    <row r="173" spans="1:25">
      <c r="A173" s="11" t="s">
        <v>577</v>
      </c>
      <c r="B173" s="569">
        <v>2003455</v>
      </c>
      <c r="C173" s="304" t="s">
        <v>1066</v>
      </c>
      <c r="D173" s="957" t="s">
        <v>558</v>
      </c>
      <c r="E173" s="957"/>
      <c r="F173" s="957"/>
      <c r="G173" s="957"/>
      <c r="H173" s="957"/>
      <c r="I173" s="957"/>
      <c r="J173" s="957"/>
      <c r="K173" s="957"/>
      <c r="L173" s="3" t="s">
        <v>299</v>
      </c>
      <c r="M173" s="6">
        <v>1</v>
      </c>
      <c r="N173" s="7">
        <f>N123</f>
        <v>1737.03</v>
      </c>
      <c r="O173" s="640">
        <f t="shared" si="47"/>
        <v>0.22839999999999999</v>
      </c>
      <c r="P173" s="638">
        <f t="shared" si="48"/>
        <v>2133.77</v>
      </c>
      <c r="Q173" s="16">
        <f t="shared" si="49"/>
        <v>2133.77</v>
      </c>
      <c r="R173" s="17"/>
      <c r="Y173" s="871">
        <f t="shared" si="50"/>
        <v>1737.03</v>
      </c>
    </row>
    <row r="174" spans="1:25">
      <c r="A174" s="11" t="s">
        <v>578</v>
      </c>
      <c r="B174" s="569">
        <v>2003463</v>
      </c>
      <c r="C174" s="304" t="s">
        <v>1066</v>
      </c>
      <c r="D174" s="957" t="s">
        <v>671</v>
      </c>
      <c r="E174" s="957"/>
      <c r="F174" s="957"/>
      <c r="G174" s="957"/>
      <c r="H174" s="957"/>
      <c r="I174" s="957"/>
      <c r="J174" s="957"/>
      <c r="K174" s="957"/>
      <c r="L174" s="3" t="s">
        <v>299</v>
      </c>
      <c r="M174" s="6">
        <v>1</v>
      </c>
      <c r="N174" s="7">
        <f>'11- 2003463'!I33</f>
        <v>3045.18</v>
      </c>
      <c r="O174" s="640">
        <f t="shared" si="47"/>
        <v>0.22839999999999999</v>
      </c>
      <c r="P174" s="638">
        <f t="shared" si="48"/>
        <v>3740.7</v>
      </c>
      <c r="Q174" s="16">
        <f t="shared" si="49"/>
        <v>3740.7</v>
      </c>
      <c r="R174" s="17"/>
      <c r="Y174" s="871">
        <f t="shared" si="50"/>
        <v>3045.18</v>
      </c>
    </row>
    <row r="175" spans="1:25">
      <c r="A175" s="11" t="s">
        <v>579</v>
      </c>
      <c r="B175" s="569">
        <v>2003947</v>
      </c>
      <c r="C175" s="304" t="s">
        <v>1066</v>
      </c>
      <c r="D175" s="935" t="s">
        <v>1072</v>
      </c>
      <c r="E175" s="935"/>
      <c r="F175" s="935"/>
      <c r="G175" s="935"/>
      <c r="H175" s="935"/>
      <c r="I175" s="935"/>
      <c r="J175" s="935"/>
      <c r="K175" s="935"/>
      <c r="L175" s="3" t="s">
        <v>146</v>
      </c>
      <c r="M175" s="6">
        <v>200</v>
      </c>
      <c r="N175" s="7">
        <f>N151</f>
        <v>20.260000000000002</v>
      </c>
      <c r="O175" s="640">
        <f t="shared" si="47"/>
        <v>0.22839999999999999</v>
      </c>
      <c r="P175" s="638">
        <f t="shared" si="48"/>
        <v>24.89</v>
      </c>
      <c r="Q175" s="16">
        <f t="shared" si="49"/>
        <v>4978</v>
      </c>
      <c r="R175" s="17"/>
      <c r="Y175" s="871">
        <f t="shared" si="50"/>
        <v>4052</v>
      </c>
    </row>
    <row r="176" spans="1:25">
      <c r="A176" s="11" t="s">
        <v>580</v>
      </c>
      <c r="B176" s="569">
        <v>2003815</v>
      </c>
      <c r="C176" s="304" t="s">
        <v>1066</v>
      </c>
      <c r="D176" s="935" t="s">
        <v>582</v>
      </c>
      <c r="E176" s="935"/>
      <c r="F176" s="935"/>
      <c r="G176" s="935"/>
      <c r="H176" s="935"/>
      <c r="I176" s="935"/>
      <c r="J176" s="935"/>
      <c r="K176" s="935"/>
      <c r="L176" s="3" t="s">
        <v>146</v>
      </c>
      <c r="M176" s="6">
        <v>105</v>
      </c>
      <c r="N176" s="7">
        <f>N152</f>
        <v>242.8</v>
      </c>
      <c r="O176" s="640">
        <f t="shared" si="47"/>
        <v>0.22839999999999999</v>
      </c>
      <c r="P176" s="638">
        <f t="shared" si="48"/>
        <v>298.26</v>
      </c>
      <c r="Q176" s="16">
        <f t="shared" si="49"/>
        <v>31317.3</v>
      </c>
      <c r="R176" s="17"/>
      <c r="Y176" s="871">
        <f t="shared" si="50"/>
        <v>25494</v>
      </c>
    </row>
    <row r="177" spans="1:25">
      <c r="A177" s="11" t="s">
        <v>581</v>
      </c>
      <c r="B177" s="304" t="s">
        <v>585</v>
      </c>
      <c r="C177" s="795" t="s">
        <v>594</v>
      </c>
      <c r="D177" s="957" t="s">
        <v>584</v>
      </c>
      <c r="E177" s="957"/>
      <c r="F177" s="957"/>
      <c r="G177" s="957"/>
      <c r="H177" s="957"/>
      <c r="I177" s="957"/>
      <c r="J177" s="957"/>
      <c r="K177" s="957"/>
      <c r="L177" s="3" t="s">
        <v>146</v>
      </c>
      <c r="M177" s="6">
        <v>26</v>
      </c>
      <c r="N177" s="7">
        <f>N127</f>
        <v>305.01</v>
      </c>
      <c r="O177" s="640">
        <f t="shared" si="47"/>
        <v>0.22839999999999999</v>
      </c>
      <c r="P177" s="638">
        <f t="shared" si="48"/>
        <v>374.67</v>
      </c>
      <c r="Q177" s="16">
        <f t="shared" si="49"/>
        <v>9741.42</v>
      </c>
      <c r="R177" s="17"/>
      <c r="Y177" s="871">
        <f t="shared" si="50"/>
        <v>7930.26</v>
      </c>
    </row>
    <row r="178" spans="1:25">
      <c r="A178" s="11" t="s">
        <v>586</v>
      </c>
      <c r="B178" s="569">
        <v>41401</v>
      </c>
      <c r="C178" s="304" t="s">
        <v>1443</v>
      </c>
      <c r="D178" s="919" t="s">
        <v>590</v>
      </c>
      <c r="E178" s="920"/>
      <c r="F178" s="920"/>
      <c r="G178" s="920"/>
      <c r="H178" s="920"/>
      <c r="I178" s="920"/>
      <c r="J178" s="920"/>
      <c r="K178" s="921"/>
      <c r="L178" s="3" t="s">
        <v>8</v>
      </c>
      <c r="M178" s="6">
        <f>M128</f>
        <v>65.260000000000005</v>
      </c>
      <c r="N178" s="7">
        <f>N154</f>
        <v>10.23</v>
      </c>
      <c r="O178" s="640">
        <f t="shared" si="47"/>
        <v>0.22839999999999999</v>
      </c>
      <c r="P178" s="638">
        <f t="shared" si="48"/>
        <v>12.57</v>
      </c>
      <c r="Q178" s="16">
        <f t="shared" si="49"/>
        <v>820.31</v>
      </c>
      <c r="R178" s="17"/>
      <c r="Y178" s="871">
        <f t="shared" si="50"/>
        <v>667.6</v>
      </c>
    </row>
    <row r="179" spans="1:25">
      <c r="A179" s="11" t="s">
        <v>587</v>
      </c>
      <c r="B179" s="304" t="s">
        <v>673</v>
      </c>
      <c r="C179" s="304" t="s">
        <v>585</v>
      </c>
      <c r="D179" s="948" t="s">
        <v>670</v>
      </c>
      <c r="E179" s="949"/>
      <c r="F179" s="949"/>
      <c r="G179" s="949"/>
      <c r="H179" s="949"/>
      <c r="I179" s="949"/>
      <c r="J179" s="949"/>
      <c r="K179" s="950"/>
      <c r="L179" s="3" t="s">
        <v>146</v>
      </c>
      <c r="M179" s="6">
        <v>47</v>
      </c>
      <c r="N179" s="7">
        <f>'11- DNIT 32'!I34</f>
        <v>1030.1099999999999</v>
      </c>
      <c r="O179" s="640">
        <f t="shared" si="47"/>
        <v>0.22839999999999999</v>
      </c>
      <c r="P179" s="638">
        <f t="shared" si="48"/>
        <v>1265.3900000000001</v>
      </c>
      <c r="Q179" s="16">
        <f t="shared" si="49"/>
        <v>59473.33</v>
      </c>
      <c r="R179" s="17"/>
      <c r="Y179" s="871">
        <f t="shared" si="50"/>
        <v>48415.17</v>
      </c>
    </row>
    <row r="180" spans="1:25">
      <c r="A180" s="11" t="s">
        <v>588</v>
      </c>
      <c r="B180" s="304" t="s">
        <v>674</v>
      </c>
      <c r="C180" s="304" t="s">
        <v>585</v>
      </c>
      <c r="D180" s="948" t="s">
        <v>602</v>
      </c>
      <c r="E180" s="949"/>
      <c r="F180" s="949"/>
      <c r="G180" s="949"/>
      <c r="H180" s="949"/>
      <c r="I180" s="949"/>
      <c r="J180" s="949"/>
      <c r="K180" s="950"/>
      <c r="L180" s="3" t="s">
        <v>299</v>
      </c>
      <c r="M180" s="6">
        <v>1</v>
      </c>
      <c r="N180" s="7">
        <f>'11- DNIT 33'!I34</f>
        <v>29201.81</v>
      </c>
      <c r="O180" s="640">
        <f t="shared" si="47"/>
        <v>0.22839999999999999</v>
      </c>
      <c r="P180" s="638">
        <f t="shared" si="48"/>
        <v>35871.5</v>
      </c>
      <c r="Q180" s="16">
        <f t="shared" si="49"/>
        <v>35871.5</v>
      </c>
      <c r="R180" s="17"/>
      <c r="Y180" s="871">
        <f t="shared" si="50"/>
        <v>29201.81</v>
      </c>
    </row>
    <row r="181" spans="1:25">
      <c r="A181" s="11" t="s">
        <v>589</v>
      </c>
      <c r="B181" s="304" t="s">
        <v>613</v>
      </c>
      <c r="C181" s="304" t="s">
        <v>585</v>
      </c>
      <c r="D181" s="948" t="s">
        <v>614</v>
      </c>
      <c r="E181" s="949"/>
      <c r="F181" s="949"/>
      <c r="G181" s="949"/>
      <c r="H181" s="949"/>
      <c r="I181" s="949"/>
      <c r="J181" s="949"/>
      <c r="K181" s="950"/>
      <c r="L181" s="3" t="s">
        <v>299</v>
      </c>
      <c r="M181" s="6">
        <v>1</v>
      </c>
      <c r="N181" s="7">
        <f>N157</f>
        <v>14544.48</v>
      </c>
      <c r="O181" s="640">
        <f t="shared" si="47"/>
        <v>0.22839999999999999</v>
      </c>
      <c r="P181" s="638">
        <f t="shared" si="48"/>
        <v>17866.439999999999</v>
      </c>
      <c r="Q181" s="16">
        <f t="shared" si="49"/>
        <v>17866.439999999999</v>
      </c>
      <c r="R181" s="17"/>
      <c r="Y181" s="871">
        <f t="shared" si="50"/>
        <v>14544.48</v>
      </c>
    </row>
    <row r="182" spans="1:25">
      <c r="A182" s="11" t="s">
        <v>612</v>
      </c>
      <c r="B182" s="569">
        <v>4415673</v>
      </c>
      <c r="C182" s="304" t="s">
        <v>1066</v>
      </c>
      <c r="D182" s="948" t="s">
        <v>606</v>
      </c>
      <c r="E182" s="949"/>
      <c r="F182" s="949"/>
      <c r="G182" s="949"/>
      <c r="H182" s="949"/>
      <c r="I182" s="949"/>
      <c r="J182" s="949"/>
      <c r="K182" s="950"/>
      <c r="L182" s="3" t="s">
        <v>8</v>
      </c>
      <c r="M182" s="6">
        <v>1011</v>
      </c>
      <c r="N182" s="7">
        <f>N158</f>
        <v>6.8</v>
      </c>
      <c r="O182" s="640">
        <f t="shared" si="47"/>
        <v>0.22839999999999999</v>
      </c>
      <c r="P182" s="638">
        <f t="shared" si="48"/>
        <v>8.35</v>
      </c>
      <c r="Q182" s="16">
        <f t="shared" si="49"/>
        <v>8441.85</v>
      </c>
      <c r="R182" s="17"/>
      <c r="Y182" s="871">
        <f t="shared" si="50"/>
        <v>6874.8</v>
      </c>
    </row>
    <row r="183" spans="1:25" s="1" customFormat="1" ht="15.75">
      <c r="A183" s="12"/>
      <c r="B183" s="10"/>
      <c r="C183" s="10"/>
      <c r="D183" s="953"/>
      <c r="E183" s="953"/>
      <c r="F183" s="953"/>
      <c r="G183" s="953"/>
      <c r="H183" s="953"/>
      <c r="I183" s="953"/>
      <c r="J183" s="953"/>
      <c r="K183" s="953"/>
      <c r="L183" s="954"/>
      <c r="M183" s="947" t="s">
        <v>53</v>
      </c>
      <c r="N183" s="947"/>
      <c r="O183" s="637"/>
      <c r="P183" s="637"/>
      <c r="Q183" s="13">
        <f>SUM(Q171:Q182)</f>
        <v>192409.36</v>
      </c>
      <c r="R183" s="17"/>
      <c r="U183" s="9"/>
      <c r="Y183" s="861"/>
    </row>
    <row r="184" spans="1:25" ht="15" customHeight="1">
      <c r="A184" s="12"/>
      <c r="B184" s="10"/>
      <c r="C184" s="10"/>
      <c r="D184" s="953"/>
      <c r="E184" s="953"/>
      <c r="F184" s="953"/>
      <c r="G184" s="953"/>
      <c r="H184" s="953"/>
      <c r="I184" s="953"/>
      <c r="J184" s="953"/>
      <c r="K184" s="953"/>
      <c r="L184" s="954"/>
      <c r="M184" s="947" t="s">
        <v>14</v>
      </c>
      <c r="N184" s="947"/>
      <c r="O184" s="637"/>
      <c r="P184" s="637"/>
      <c r="Q184" s="13">
        <f>Q169+Q183</f>
        <v>311670.73</v>
      </c>
    </row>
    <row r="185" spans="1:25" s="1" customFormat="1" ht="15.75" customHeight="1">
      <c r="A185" s="448">
        <v>10</v>
      </c>
      <c r="B185" s="965"/>
      <c r="C185" s="966"/>
      <c r="D185" s="952" t="s">
        <v>332</v>
      </c>
      <c r="E185" s="952"/>
      <c r="F185" s="952"/>
      <c r="G185" s="952"/>
      <c r="H185" s="952"/>
      <c r="I185" s="952"/>
      <c r="J185" s="952"/>
      <c r="K185" s="952"/>
      <c r="L185" s="568"/>
      <c r="M185" s="796"/>
      <c r="N185" s="10"/>
      <c r="O185" s="10"/>
      <c r="P185" s="10"/>
      <c r="Q185" s="797"/>
      <c r="R185" s="17"/>
      <c r="Y185" s="861"/>
    </row>
    <row r="186" spans="1:25" s="1" customFormat="1" ht="15.75" customHeight="1">
      <c r="A186" s="448" t="s">
        <v>624</v>
      </c>
      <c r="B186" s="798"/>
      <c r="C186" s="799"/>
      <c r="D186" s="942" t="s">
        <v>561</v>
      </c>
      <c r="E186" s="943"/>
      <c r="F186" s="943"/>
      <c r="G186" s="943"/>
      <c r="H186" s="943"/>
      <c r="I186" s="943"/>
      <c r="J186" s="943"/>
      <c r="K186" s="951"/>
      <c r="L186" s="568"/>
      <c r="M186" s="796"/>
      <c r="N186" s="10"/>
      <c r="O186" s="10"/>
      <c r="P186" s="10"/>
      <c r="Q186" s="797"/>
      <c r="R186" s="17"/>
      <c r="Y186" s="861"/>
    </row>
    <row r="187" spans="1:25" s="1" customFormat="1" ht="15.75">
      <c r="A187" s="447" t="s">
        <v>625</v>
      </c>
      <c r="B187" s="783">
        <v>5501700</v>
      </c>
      <c r="C187" s="304" t="s">
        <v>1066</v>
      </c>
      <c r="D187" s="936" t="s">
        <v>566</v>
      </c>
      <c r="E187" s="955"/>
      <c r="F187" s="955"/>
      <c r="G187" s="955"/>
      <c r="H187" s="955"/>
      <c r="I187" s="955"/>
      <c r="J187" s="955"/>
      <c r="K187" s="956"/>
      <c r="L187" s="3" t="s">
        <v>8</v>
      </c>
      <c r="M187" s="6">
        <v>270</v>
      </c>
      <c r="N187" s="7">
        <f>N163</f>
        <v>0.48</v>
      </c>
      <c r="O187" s="640">
        <f>$Q$3</f>
        <v>0.22839999999999999</v>
      </c>
      <c r="P187" s="638">
        <f t="shared" ref="P187:P189" si="51">N187*(1+O187)</f>
        <v>0.59</v>
      </c>
      <c r="Q187" s="16">
        <f t="shared" ref="Q187:Q189" si="52">TRUNC(M187*P187,2)</f>
        <v>159.30000000000001</v>
      </c>
      <c r="R187" s="17"/>
      <c r="Y187" s="871">
        <f t="shared" ref="Y187:Y189" si="53">TRUNC(M187*N187,2)</f>
        <v>129.6</v>
      </c>
    </row>
    <row r="188" spans="1:25" s="1" customFormat="1" ht="31.5" customHeight="1">
      <c r="A188" s="447" t="s">
        <v>626</v>
      </c>
      <c r="B188" s="783">
        <v>5501701</v>
      </c>
      <c r="C188" s="304" t="s">
        <v>1066</v>
      </c>
      <c r="D188" s="967" t="s">
        <v>568</v>
      </c>
      <c r="E188" s="937"/>
      <c r="F188" s="937"/>
      <c r="G188" s="937"/>
      <c r="H188" s="937"/>
      <c r="I188" s="937"/>
      <c r="J188" s="937"/>
      <c r="K188" s="938"/>
      <c r="L188" s="3" t="s">
        <v>299</v>
      </c>
      <c r="M188" s="6">
        <v>6</v>
      </c>
      <c r="N188" s="7">
        <f>N138</f>
        <v>35.26</v>
      </c>
      <c r="O188" s="640">
        <f>$Q$3</f>
        <v>0.22839999999999999</v>
      </c>
      <c r="P188" s="638">
        <f t="shared" si="51"/>
        <v>43.31</v>
      </c>
      <c r="Q188" s="16">
        <f t="shared" si="52"/>
        <v>259.86</v>
      </c>
      <c r="R188" s="17"/>
      <c r="Y188" s="871">
        <f t="shared" si="53"/>
        <v>211.56</v>
      </c>
    </row>
    <row r="189" spans="1:25" s="1" customFormat="1" ht="15.75" customHeight="1">
      <c r="A189" s="447" t="s">
        <v>1130</v>
      </c>
      <c r="B189" s="783">
        <v>7010100210</v>
      </c>
      <c r="C189" s="304" t="s">
        <v>1557</v>
      </c>
      <c r="D189" s="936" t="s">
        <v>1556</v>
      </c>
      <c r="E189" s="937"/>
      <c r="F189" s="937"/>
      <c r="G189" s="937"/>
      <c r="H189" s="937"/>
      <c r="I189" s="937"/>
      <c r="J189" s="937"/>
      <c r="K189" s="938"/>
      <c r="L189" s="3" t="s">
        <v>1558</v>
      </c>
      <c r="M189" s="6">
        <v>3</v>
      </c>
      <c r="N189" s="7">
        <f>N164</f>
        <v>1480.31</v>
      </c>
      <c r="O189" s="640">
        <f>$Q$3</f>
        <v>0.22839999999999999</v>
      </c>
      <c r="P189" s="638">
        <f t="shared" si="51"/>
        <v>1818.41</v>
      </c>
      <c r="Q189" s="16">
        <f t="shared" si="52"/>
        <v>5455.23</v>
      </c>
      <c r="R189" s="17" t="s">
        <v>1531</v>
      </c>
      <c r="Y189" s="871">
        <f t="shared" si="53"/>
        <v>4440.93</v>
      </c>
    </row>
    <row r="190" spans="1:25" s="1" customFormat="1" ht="15.75">
      <c r="A190" s="11"/>
      <c r="B190" s="569"/>
      <c r="C190" s="5"/>
      <c r="D190" s="935"/>
      <c r="E190" s="935"/>
      <c r="F190" s="935"/>
      <c r="G190" s="935"/>
      <c r="H190" s="935"/>
      <c r="I190" s="935"/>
      <c r="J190" s="935"/>
      <c r="K190" s="935"/>
      <c r="L190" s="3"/>
      <c r="M190" s="947" t="s">
        <v>53</v>
      </c>
      <c r="N190" s="947"/>
      <c r="O190" s="637"/>
      <c r="P190" s="637"/>
      <c r="Q190" s="13">
        <f>SUM(Q187:Q189)</f>
        <v>5874.39</v>
      </c>
      <c r="R190" s="17"/>
      <c r="Y190" s="861"/>
    </row>
    <row r="191" spans="1:25" s="1" customFormat="1" ht="15.75" customHeight="1">
      <c r="A191" s="448" t="s">
        <v>629</v>
      </c>
      <c r="B191" s="798"/>
      <c r="C191" s="799"/>
      <c r="D191" s="942" t="s">
        <v>15</v>
      </c>
      <c r="E191" s="943"/>
      <c r="F191" s="943"/>
      <c r="G191" s="943"/>
      <c r="H191" s="943"/>
      <c r="I191" s="943"/>
      <c r="J191" s="943"/>
      <c r="K191" s="951"/>
      <c r="L191" s="568"/>
      <c r="M191" s="796"/>
      <c r="N191" s="10"/>
      <c r="O191" s="10"/>
      <c r="P191" s="10"/>
      <c r="Q191" s="797"/>
      <c r="R191" s="17"/>
      <c r="Y191" s="861"/>
    </row>
    <row r="192" spans="1:25" s="1" customFormat="1" ht="31.5" customHeight="1">
      <c r="A192" s="447" t="s">
        <v>630</v>
      </c>
      <c r="B192" s="569">
        <v>40946</v>
      </c>
      <c r="C192" s="304" t="s">
        <v>1443</v>
      </c>
      <c r="D192" s="958" t="s">
        <v>343</v>
      </c>
      <c r="E192" s="958"/>
      <c r="F192" s="958"/>
      <c r="G192" s="958"/>
      <c r="H192" s="958"/>
      <c r="I192" s="958"/>
      <c r="J192" s="958"/>
      <c r="K192" s="958"/>
      <c r="L192" s="3" t="s">
        <v>8</v>
      </c>
      <c r="M192" s="6">
        <f>70+56.2</f>
        <v>126.2</v>
      </c>
      <c r="N192" s="7">
        <f>107.57/1.2332</f>
        <v>87.23</v>
      </c>
      <c r="O192" s="640">
        <f t="shared" ref="O192:O196" si="54">$Q$3</f>
        <v>0.22839999999999999</v>
      </c>
      <c r="P192" s="638">
        <f t="shared" ref="P192:P196" si="55">N192*(1+O192)</f>
        <v>107.15</v>
      </c>
      <c r="Q192" s="16">
        <f t="shared" ref="Q192:Q196" si="56">TRUNC(M192*P192,2)</f>
        <v>13522.33</v>
      </c>
      <c r="R192" s="17"/>
      <c r="X192" s="1" t="s">
        <v>1623</v>
      </c>
      <c r="Y192" s="871">
        <f t="shared" ref="Y192:Y196" si="57">TRUNC(M192*N192,2)</f>
        <v>11008.42</v>
      </c>
    </row>
    <row r="193" spans="1:25" s="1" customFormat="1" ht="15.75">
      <c r="A193" s="447" t="s">
        <v>631</v>
      </c>
      <c r="B193" s="569">
        <v>40911</v>
      </c>
      <c r="C193" s="304" t="s">
        <v>1443</v>
      </c>
      <c r="D193" s="919" t="s">
        <v>1640</v>
      </c>
      <c r="E193" s="920"/>
      <c r="F193" s="920"/>
      <c r="G193" s="920"/>
      <c r="H193" s="920"/>
      <c r="I193" s="920"/>
      <c r="J193" s="920"/>
      <c r="K193" s="921"/>
      <c r="L193" s="3" t="s">
        <v>8</v>
      </c>
      <c r="M193" s="6">
        <f>47.5+21.6</f>
        <v>69.099999999999994</v>
      </c>
      <c r="N193" s="7">
        <f>59.31/1.2332</f>
        <v>48.09</v>
      </c>
      <c r="O193" s="640">
        <f t="shared" si="54"/>
        <v>0.22839999999999999</v>
      </c>
      <c r="P193" s="638">
        <f t="shared" si="55"/>
        <v>59.07</v>
      </c>
      <c r="Q193" s="16">
        <f t="shared" si="56"/>
        <v>4081.73</v>
      </c>
      <c r="R193" s="17"/>
      <c r="Y193" s="871">
        <f t="shared" si="57"/>
        <v>3323.01</v>
      </c>
    </row>
    <row r="194" spans="1:25" s="1" customFormat="1" ht="15.75">
      <c r="A194" s="447" t="s">
        <v>632</v>
      </c>
      <c r="B194" s="569">
        <v>2003947</v>
      </c>
      <c r="C194" s="304" t="s">
        <v>1066</v>
      </c>
      <c r="D194" s="935" t="s">
        <v>1072</v>
      </c>
      <c r="E194" s="935"/>
      <c r="F194" s="935"/>
      <c r="G194" s="935"/>
      <c r="H194" s="935"/>
      <c r="I194" s="935"/>
      <c r="J194" s="935"/>
      <c r="K194" s="935"/>
      <c r="L194" s="3" t="s">
        <v>146</v>
      </c>
      <c r="M194" s="6">
        <v>76</v>
      </c>
      <c r="N194" s="7">
        <f>N175</f>
        <v>20.260000000000002</v>
      </c>
      <c r="O194" s="640">
        <f t="shared" si="54"/>
        <v>0.22839999999999999</v>
      </c>
      <c r="P194" s="638">
        <f t="shared" si="55"/>
        <v>24.89</v>
      </c>
      <c r="Q194" s="16">
        <f t="shared" si="56"/>
        <v>1891.64</v>
      </c>
      <c r="R194" s="17"/>
      <c r="Y194" s="871">
        <f t="shared" si="57"/>
        <v>1539.76</v>
      </c>
    </row>
    <row r="195" spans="1:25" s="1" customFormat="1" ht="27.75" customHeight="1">
      <c r="A195" s="447" t="s">
        <v>633</v>
      </c>
      <c r="B195" s="569">
        <v>210301</v>
      </c>
      <c r="C195" s="304" t="s">
        <v>1442</v>
      </c>
      <c r="D195" s="935" t="s">
        <v>965</v>
      </c>
      <c r="E195" s="935"/>
      <c r="F195" s="935"/>
      <c r="G195" s="935"/>
      <c r="H195" s="935"/>
      <c r="I195" s="935"/>
      <c r="J195" s="935"/>
      <c r="K195" s="935"/>
      <c r="L195" s="3" t="s">
        <v>146</v>
      </c>
      <c r="M195" s="6">
        <v>47.6</v>
      </c>
      <c r="N195" s="7">
        <v>398.06</v>
      </c>
      <c r="O195" s="640">
        <f t="shared" si="54"/>
        <v>0.22839999999999999</v>
      </c>
      <c r="P195" s="638">
        <f t="shared" si="55"/>
        <v>488.98</v>
      </c>
      <c r="Q195" s="16">
        <f t="shared" si="56"/>
        <v>23275.439999999999</v>
      </c>
      <c r="R195" s="17"/>
      <c r="Y195" s="871">
        <f t="shared" si="57"/>
        <v>18947.650000000001</v>
      </c>
    </row>
    <row r="196" spans="1:25" s="1" customFormat="1" ht="26.25" customHeight="1">
      <c r="A196" s="447" t="s">
        <v>634</v>
      </c>
      <c r="B196" s="569">
        <v>10109</v>
      </c>
      <c r="C196" s="304" t="s">
        <v>1443</v>
      </c>
      <c r="D196" s="919" t="s">
        <v>534</v>
      </c>
      <c r="E196" s="920"/>
      <c r="F196" s="920"/>
      <c r="G196" s="920"/>
      <c r="H196" s="920"/>
      <c r="I196" s="920"/>
      <c r="J196" s="920"/>
      <c r="K196" s="921"/>
      <c r="L196" s="3" t="s">
        <v>10</v>
      </c>
      <c r="M196" s="6">
        <v>2.5</v>
      </c>
      <c r="N196" s="4">
        <v>61.63</v>
      </c>
      <c r="O196" s="640">
        <f t="shared" si="54"/>
        <v>0.22839999999999999</v>
      </c>
      <c r="P196" s="638">
        <f t="shared" si="55"/>
        <v>75.709999999999994</v>
      </c>
      <c r="Q196" s="16">
        <f t="shared" si="56"/>
        <v>189.27</v>
      </c>
      <c r="R196" s="17"/>
      <c r="Y196" s="871">
        <f t="shared" si="57"/>
        <v>154.07</v>
      </c>
    </row>
    <row r="197" spans="1:25" s="1" customFormat="1" ht="15.75">
      <c r="A197" s="447"/>
      <c r="B197" s="569"/>
      <c r="C197" s="5"/>
      <c r="D197" s="935"/>
      <c r="E197" s="935"/>
      <c r="F197" s="935"/>
      <c r="G197" s="935"/>
      <c r="H197" s="935"/>
      <c r="I197" s="935"/>
      <c r="J197" s="935"/>
      <c r="K197" s="935"/>
      <c r="L197" s="3"/>
      <c r="M197" s="947" t="s">
        <v>53</v>
      </c>
      <c r="N197" s="947"/>
      <c r="O197" s="637"/>
      <c r="P197" s="637"/>
      <c r="Q197" s="13">
        <f>SUM(Q192:Q196)</f>
        <v>42960.41</v>
      </c>
      <c r="R197" s="17"/>
      <c r="Y197" s="861"/>
    </row>
    <row r="198" spans="1:25" s="1" customFormat="1" ht="15.75" customHeight="1">
      <c r="A198" s="448" t="s">
        <v>1690</v>
      </c>
      <c r="B198" s="798"/>
      <c r="C198" s="799"/>
      <c r="D198" s="942" t="s">
        <v>728</v>
      </c>
      <c r="E198" s="943"/>
      <c r="F198" s="943"/>
      <c r="G198" s="943"/>
      <c r="H198" s="943"/>
      <c r="I198" s="943"/>
      <c r="J198" s="943"/>
      <c r="K198" s="943"/>
      <c r="L198" s="943"/>
      <c r="M198" s="943"/>
      <c r="N198" s="943"/>
      <c r="O198" s="943"/>
      <c r="P198" s="943"/>
      <c r="Q198" s="944"/>
      <c r="R198" s="17"/>
      <c r="Y198" s="861"/>
    </row>
    <row r="199" spans="1:25" s="1" customFormat="1" ht="31.5" customHeight="1">
      <c r="A199" s="447" t="s">
        <v>1691</v>
      </c>
      <c r="B199" s="569">
        <v>4415673</v>
      </c>
      <c r="C199" s="304" t="s">
        <v>1066</v>
      </c>
      <c r="D199" s="948" t="s">
        <v>606</v>
      </c>
      <c r="E199" s="949"/>
      <c r="F199" s="949"/>
      <c r="G199" s="949"/>
      <c r="H199" s="949"/>
      <c r="I199" s="949"/>
      <c r="J199" s="949"/>
      <c r="K199" s="950"/>
      <c r="L199" s="3" t="s">
        <v>8</v>
      </c>
      <c r="M199" s="6">
        <v>20</v>
      </c>
      <c r="N199" s="7">
        <f>N182</f>
        <v>6.8</v>
      </c>
      <c r="O199" s="640">
        <f>$Q$3</f>
        <v>0.22839999999999999</v>
      </c>
      <c r="P199" s="638">
        <f t="shared" ref="P199:P202" si="58">N199*(1+O199)</f>
        <v>8.35</v>
      </c>
      <c r="Q199" s="16">
        <f t="shared" ref="Q199:Q202" si="59">TRUNC(M199*P199,2)</f>
        <v>167</v>
      </c>
      <c r="R199" s="17"/>
      <c r="Y199" s="871">
        <f t="shared" ref="Y199:Y202" si="60">TRUNC(M199*N199,2)</f>
        <v>136</v>
      </c>
    </row>
    <row r="200" spans="1:25" s="1" customFormat="1" ht="31.5" customHeight="1">
      <c r="A200" s="447" t="s">
        <v>1692</v>
      </c>
      <c r="B200" s="569">
        <v>4413946</v>
      </c>
      <c r="C200" s="304" t="s">
        <v>1066</v>
      </c>
      <c r="D200" s="935" t="s">
        <v>713</v>
      </c>
      <c r="E200" s="935"/>
      <c r="F200" s="935"/>
      <c r="G200" s="935"/>
      <c r="H200" s="935"/>
      <c r="I200" s="935"/>
      <c r="J200" s="935"/>
      <c r="K200" s="935"/>
      <c r="L200" s="3" t="s">
        <v>299</v>
      </c>
      <c r="M200" s="6">
        <v>3</v>
      </c>
      <c r="N200" s="7">
        <f>'12- 4413946'!I47</f>
        <v>119.17</v>
      </c>
      <c r="O200" s="640">
        <f>$Q$3</f>
        <v>0.22839999999999999</v>
      </c>
      <c r="P200" s="638">
        <f t="shared" si="58"/>
        <v>146.38999999999999</v>
      </c>
      <c r="Q200" s="16">
        <f t="shared" si="59"/>
        <v>439.17</v>
      </c>
      <c r="R200" s="17"/>
      <c r="Y200" s="871">
        <f t="shared" si="60"/>
        <v>357.51</v>
      </c>
    </row>
    <row r="201" spans="1:25" s="1" customFormat="1" ht="31.5" customHeight="1">
      <c r="A201" s="447" t="s">
        <v>1693</v>
      </c>
      <c r="B201" s="569">
        <v>4413989</v>
      </c>
      <c r="C201" s="304" t="s">
        <v>1066</v>
      </c>
      <c r="D201" s="919" t="s">
        <v>723</v>
      </c>
      <c r="E201" s="920"/>
      <c r="F201" s="920"/>
      <c r="G201" s="920"/>
      <c r="H201" s="920"/>
      <c r="I201" s="920"/>
      <c r="J201" s="920"/>
      <c r="K201" s="921"/>
      <c r="L201" s="3" t="s">
        <v>8</v>
      </c>
      <c r="M201" s="6">
        <v>1247</v>
      </c>
      <c r="N201" s="7">
        <f>'12-4413989'!I47</f>
        <v>27.72</v>
      </c>
      <c r="O201" s="640">
        <f>$Q$3</f>
        <v>0.22839999999999999</v>
      </c>
      <c r="P201" s="638">
        <f t="shared" si="58"/>
        <v>34.049999999999997</v>
      </c>
      <c r="Q201" s="16">
        <f t="shared" si="59"/>
        <v>42460.35</v>
      </c>
      <c r="R201" s="17"/>
      <c r="Y201" s="871">
        <f t="shared" si="60"/>
        <v>34566.839999999997</v>
      </c>
    </row>
    <row r="202" spans="1:25" s="1" customFormat="1" ht="15.75">
      <c r="A202" s="447" t="s">
        <v>1694</v>
      </c>
      <c r="B202" s="569">
        <v>4413952</v>
      </c>
      <c r="C202" s="304" t="s">
        <v>1066</v>
      </c>
      <c r="D202" s="935" t="s">
        <v>727</v>
      </c>
      <c r="E202" s="935"/>
      <c r="F202" s="935"/>
      <c r="G202" s="935"/>
      <c r="H202" s="935"/>
      <c r="I202" s="935"/>
      <c r="J202" s="935"/>
      <c r="K202" s="935"/>
      <c r="L202" s="3" t="s">
        <v>8</v>
      </c>
      <c r="M202" s="6">
        <v>5.5</v>
      </c>
      <c r="N202" s="7">
        <f>'12-4413952'!I40</f>
        <v>66.209999999999994</v>
      </c>
      <c r="O202" s="640">
        <f>$Q$3</f>
        <v>0.22839999999999999</v>
      </c>
      <c r="P202" s="638">
        <f t="shared" si="58"/>
        <v>81.33</v>
      </c>
      <c r="Q202" s="16">
        <f t="shared" si="59"/>
        <v>447.31</v>
      </c>
      <c r="R202" s="17"/>
      <c r="Y202" s="871">
        <f t="shared" si="60"/>
        <v>364.15</v>
      </c>
    </row>
    <row r="203" spans="1:25" s="1" customFormat="1" ht="15.75">
      <c r="A203" s="11"/>
      <c r="B203" s="569"/>
      <c r="C203" s="5"/>
      <c r="D203" s="935"/>
      <c r="E203" s="935"/>
      <c r="F203" s="935"/>
      <c r="G203" s="935"/>
      <c r="H203" s="935"/>
      <c r="I203" s="935"/>
      <c r="J203" s="935"/>
      <c r="K203" s="935"/>
      <c r="L203" s="3"/>
      <c r="M203" s="947" t="s">
        <v>53</v>
      </c>
      <c r="N203" s="947"/>
      <c r="O203" s="637"/>
      <c r="P203" s="637"/>
      <c r="Q203" s="13">
        <f>SUM(Q199:Q202)</f>
        <v>43513.83</v>
      </c>
      <c r="R203" s="17"/>
      <c r="Y203" s="861"/>
    </row>
    <row r="204" spans="1:25" s="1" customFormat="1" ht="15.75" customHeight="1">
      <c r="A204" s="448" t="s">
        <v>1695</v>
      </c>
      <c r="B204" s="798"/>
      <c r="C204" s="799"/>
      <c r="D204" s="942" t="s">
        <v>739</v>
      </c>
      <c r="E204" s="943"/>
      <c r="F204" s="943"/>
      <c r="G204" s="943"/>
      <c r="H204" s="943"/>
      <c r="I204" s="943"/>
      <c r="J204" s="943"/>
      <c r="K204" s="943"/>
      <c r="L204" s="943"/>
      <c r="M204" s="943"/>
      <c r="N204" s="943"/>
      <c r="O204" s="943"/>
      <c r="P204" s="943"/>
      <c r="Q204" s="944"/>
      <c r="R204" s="17"/>
      <c r="Y204" s="861"/>
    </row>
    <row r="205" spans="1:25" s="1" customFormat="1" ht="15.75">
      <c r="A205" s="447" t="s">
        <v>1696</v>
      </c>
      <c r="B205" s="569" t="s">
        <v>585</v>
      </c>
      <c r="C205" s="304" t="s">
        <v>94</v>
      </c>
      <c r="D205" s="948" t="s">
        <v>370</v>
      </c>
      <c r="E205" s="949"/>
      <c r="F205" s="949"/>
      <c r="G205" s="949"/>
      <c r="H205" s="949"/>
      <c r="I205" s="949"/>
      <c r="J205" s="949"/>
      <c r="K205" s="950"/>
      <c r="L205" s="3" t="s">
        <v>299</v>
      </c>
      <c r="M205" s="6">
        <v>4</v>
      </c>
      <c r="N205" s="7">
        <f>'Comp. Banco'!L22</f>
        <v>3234.05</v>
      </c>
      <c r="O205" s="640">
        <f t="shared" ref="O205:O211" si="61">$Q$3</f>
        <v>0.22839999999999999</v>
      </c>
      <c r="P205" s="638">
        <f t="shared" ref="P205:P210" si="62">N205*(1+O205)</f>
        <v>3972.71</v>
      </c>
      <c r="Q205" s="16">
        <f t="shared" ref="Q205:Q210" si="63">TRUNC(M205*P205,2)</f>
        <v>15890.84</v>
      </c>
      <c r="R205" s="17"/>
      <c r="Y205" s="871">
        <f t="shared" ref="Y205:Y210" si="64">TRUNC(M205*N205,2)</f>
        <v>12936.2</v>
      </c>
    </row>
    <row r="206" spans="1:25" s="1" customFormat="1" ht="15.75">
      <c r="A206" s="447" t="s">
        <v>1697</v>
      </c>
      <c r="B206" s="569" t="s">
        <v>585</v>
      </c>
      <c r="C206" s="304" t="s">
        <v>94</v>
      </c>
      <c r="D206" s="935" t="s">
        <v>379</v>
      </c>
      <c r="E206" s="935"/>
      <c r="F206" s="935"/>
      <c r="G206" s="935"/>
      <c r="H206" s="935"/>
      <c r="I206" s="935"/>
      <c r="J206" s="935"/>
      <c r="K206" s="935"/>
      <c r="L206" s="3" t="s">
        <v>299</v>
      </c>
      <c r="M206" s="6">
        <v>3</v>
      </c>
      <c r="N206" s="7">
        <f>'Comp. Banco'!L39</f>
        <v>4275.76</v>
      </c>
      <c r="O206" s="640">
        <f t="shared" si="61"/>
        <v>0.22839999999999999</v>
      </c>
      <c r="P206" s="638">
        <f t="shared" si="62"/>
        <v>5252.34</v>
      </c>
      <c r="Q206" s="16">
        <f t="shared" si="63"/>
        <v>15757.02</v>
      </c>
      <c r="R206" s="17"/>
      <c r="Y206" s="871">
        <f t="shared" si="64"/>
        <v>12827.28</v>
      </c>
    </row>
    <row r="207" spans="1:25" s="1" customFormat="1" ht="15.75">
      <c r="A207" s="447" t="s">
        <v>1698</v>
      </c>
      <c r="B207" s="569" t="s">
        <v>585</v>
      </c>
      <c r="C207" s="304" t="s">
        <v>94</v>
      </c>
      <c r="D207" s="919" t="s">
        <v>391</v>
      </c>
      <c r="E207" s="920"/>
      <c r="F207" s="920"/>
      <c r="G207" s="920"/>
      <c r="H207" s="920"/>
      <c r="I207" s="920"/>
      <c r="J207" s="920"/>
      <c r="K207" s="921"/>
      <c r="L207" s="3" t="s">
        <v>299</v>
      </c>
      <c r="M207" s="6">
        <v>1</v>
      </c>
      <c r="N207" s="7">
        <f>'Comp. Banco'!L56</f>
        <v>5929.61</v>
      </c>
      <c r="O207" s="640">
        <f t="shared" si="61"/>
        <v>0.22839999999999999</v>
      </c>
      <c r="P207" s="638">
        <f t="shared" si="62"/>
        <v>7283.93</v>
      </c>
      <c r="Q207" s="16">
        <f t="shared" si="63"/>
        <v>7283.93</v>
      </c>
      <c r="R207" s="17"/>
      <c r="Y207" s="871">
        <f t="shared" si="64"/>
        <v>5929.61</v>
      </c>
    </row>
    <row r="208" spans="1:25" s="1" customFormat="1" ht="15.75">
      <c r="A208" s="447" t="s">
        <v>1699</v>
      </c>
      <c r="B208" s="569" t="s">
        <v>585</v>
      </c>
      <c r="C208" s="304" t="s">
        <v>94</v>
      </c>
      <c r="D208" s="935" t="s">
        <v>740</v>
      </c>
      <c r="E208" s="935"/>
      <c r="F208" s="935"/>
      <c r="G208" s="935"/>
      <c r="H208" s="935"/>
      <c r="I208" s="935"/>
      <c r="J208" s="935"/>
      <c r="K208" s="935"/>
      <c r="L208" s="3" t="s">
        <v>299</v>
      </c>
      <c r="M208" s="6">
        <v>2</v>
      </c>
      <c r="N208" s="7">
        <f>'Comp. Banco'!L71</f>
        <v>1409.87</v>
      </c>
      <c r="O208" s="640">
        <f t="shared" si="61"/>
        <v>0.22839999999999999</v>
      </c>
      <c r="P208" s="638">
        <f t="shared" si="62"/>
        <v>1731.88</v>
      </c>
      <c r="Q208" s="16">
        <f t="shared" si="63"/>
        <v>3463.76</v>
      </c>
      <c r="R208" s="17"/>
      <c r="Y208" s="871">
        <f t="shared" si="64"/>
        <v>2819.74</v>
      </c>
    </row>
    <row r="209" spans="1:25" s="1" customFormat="1" ht="15.75">
      <c r="A209" s="447" t="s">
        <v>1700</v>
      </c>
      <c r="B209" s="569" t="s">
        <v>585</v>
      </c>
      <c r="C209" s="304" t="s">
        <v>94</v>
      </c>
      <c r="D209" s="919" t="s">
        <v>742</v>
      </c>
      <c r="E209" s="920"/>
      <c r="F209" s="920"/>
      <c r="G209" s="920"/>
      <c r="H209" s="920"/>
      <c r="I209" s="920"/>
      <c r="J209" s="920"/>
      <c r="K209" s="921"/>
      <c r="L209" s="3" t="s">
        <v>299</v>
      </c>
      <c r="M209" s="6">
        <v>4</v>
      </c>
      <c r="N209" s="7">
        <f>'Comp. Banco'!L87</f>
        <v>1784.85</v>
      </c>
      <c r="O209" s="640">
        <f t="shared" si="61"/>
        <v>0.22839999999999999</v>
      </c>
      <c r="P209" s="638">
        <f t="shared" si="62"/>
        <v>2192.5100000000002</v>
      </c>
      <c r="Q209" s="16">
        <f t="shared" si="63"/>
        <v>8770.0400000000009</v>
      </c>
      <c r="R209" s="17"/>
      <c r="Y209" s="871">
        <f t="shared" si="64"/>
        <v>7139.4</v>
      </c>
    </row>
    <row r="210" spans="1:25" s="1" customFormat="1" ht="15.75">
      <c r="A210" s="447" t="s">
        <v>1701</v>
      </c>
      <c r="B210" s="569" t="s">
        <v>901</v>
      </c>
      <c r="C210" s="304" t="s">
        <v>94</v>
      </c>
      <c r="D210" s="919" t="s">
        <v>902</v>
      </c>
      <c r="E210" s="920"/>
      <c r="F210" s="920"/>
      <c r="G210" s="920"/>
      <c r="H210" s="920"/>
      <c r="I210" s="920"/>
      <c r="J210" s="920"/>
      <c r="K210" s="921"/>
      <c r="L210" s="3" t="s">
        <v>299</v>
      </c>
      <c r="M210" s="6">
        <v>1</v>
      </c>
      <c r="N210" s="7">
        <f>S210</f>
        <v>20571.490000000002</v>
      </c>
      <c r="O210" s="640">
        <f t="shared" si="61"/>
        <v>0.22839999999999999</v>
      </c>
      <c r="P210" s="638">
        <f t="shared" si="62"/>
        <v>25270.02</v>
      </c>
      <c r="Q210" s="16">
        <f t="shared" si="63"/>
        <v>25270.02</v>
      </c>
      <c r="R210" s="777">
        <v>16990</v>
      </c>
      <c r="S210" s="1">
        <f>R210*1.2108</f>
        <v>20571.491999999998</v>
      </c>
      <c r="Y210" s="871">
        <f t="shared" si="64"/>
        <v>20571.490000000002</v>
      </c>
    </row>
    <row r="211" spans="1:25" s="1" customFormat="1" ht="15.75">
      <c r="A211" s="11"/>
      <c r="B211" s="569"/>
      <c r="C211" s="5"/>
      <c r="D211" s="935"/>
      <c r="E211" s="935"/>
      <c r="F211" s="935"/>
      <c r="G211" s="935"/>
      <c r="H211" s="935"/>
      <c r="I211" s="935"/>
      <c r="J211" s="935"/>
      <c r="K211" s="935"/>
      <c r="L211" s="3"/>
      <c r="M211" s="947" t="s">
        <v>53</v>
      </c>
      <c r="N211" s="947"/>
      <c r="O211" s="640">
        <f t="shared" si="61"/>
        <v>0.22839999999999999</v>
      </c>
      <c r="P211" s="637"/>
      <c r="Q211" s="13">
        <f>SUM(Q205:Q210)</f>
        <v>76435.61</v>
      </c>
      <c r="R211" s="17"/>
      <c r="Y211" s="871"/>
    </row>
    <row r="212" spans="1:25" s="1" customFormat="1" ht="15.75" customHeight="1">
      <c r="A212" s="448" t="s">
        <v>1702</v>
      </c>
      <c r="B212" s="798"/>
      <c r="C212" s="799"/>
      <c r="D212" s="942" t="s">
        <v>745</v>
      </c>
      <c r="E212" s="943"/>
      <c r="F212" s="943"/>
      <c r="G212" s="943"/>
      <c r="H212" s="943"/>
      <c r="I212" s="943"/>
      <c r="J212" s="943"/>
      <c r="K212" s="943"/>
      <c r="L212" s="943"/>
      <c r="M212" s="943"/>
      <c r="N212" s="943"/>
      <c r="O212" s="943"/>
      <c r="P212" s="943"/>
      <c r="Q212" s="944"/>
      <c r="R212" s="17"/>
      <c r="Y212" s="861"/>
    </row>
    <row r="213" spans="1:25" s="1" customFormat="1" ht="31.5" customHeight="1">
      <c r="A213" s="447" t="s">
        <v>1703</v>
      </c>
      <c r="B213" s="569">
        <v>1106109</v>
      </c>
      <c r="C213" s="304" t="s">
        <v>1066</v>
      </c>
      <c r="D213" s="919" t="s">
        <v>1086</v>
      </c>
      <c r="E213" s="920"/>
      <c r="F213" s="920"/>
      <c r="G213" s="920"/>
      <c r="H213" s="920"/>
      <c r="I213" s="920"/>
      <c r="J213" s="920"/>
      <c r="K213" s="921"/>
      <c r="L213" s="3" t="s">
        <v>10</v>
      </c>
      <c r="M213" s="6">
        <v>4.3360000000000003</v>
      </c>
      <c r="N213" s="7">
        <f>'12-1106109'!I45</f>
        <v>299.41000000000003</v>
      </c>
      <c r="O213" s="640">
        <f t="shared" ref="O213:O222" si="65">$Q$3</f>
        <v>0.22839999999999999</v>
      </c>
      <c r="P213" s="638">
        <f t="shared" ref="P213:P222" si="66">N213*(1+O213)</f>
        <v>367.8</v>
      </c>
      <c r="Q213" s="16">
        <f t="shared" ref="Q213:Q222" si="67">TRUNC(M213*P213,2)</f>
        <v>1594.78</v>
      </c>
      <c r="R213" s="17"/>
      <c r="Y213" s="871">
        <f t="shared" ref="Y213:Y222" si="68">TRUNC(M213*N213,2)</f>
        <v>1298.24</v>
      </c>
    </row>
    <row r="214" spans="1:25" s="1" customFormat="1" ht="31.5" customHeight="1">
      <c r="A214" s="447" t="s">
        <v>1704</v>
      </c>
      <c r="B214" s="800" t="s">
        <v>831</v>
      </c>
      <c r="C214" s="304" t="s">
        <v>94</v>
      </c>
      <c r="D214" s="919" t="s">
        <v>830</v>
      </c>
      <c r="E214" s="920"/>
      <c r="F214" s="920"/>
      <c r="G214" s="920"/>
      <c r="H214" s="920"/>
      <c r="I214" s="920"/>
      <c r="J214" s="920"/>
      <c r="K214" s="921"/>
      <c r="L214" s="3" t="s">
        <v>299</v>
      </c>
      <c r="M214" s="6">
        <v>1</v>
      </c>
      <c r="N214" s="7">
        <f>'COMP. ELETRICO'!I39</f>
        <v>9147.93</v>
      </c>
      <c r="O214" s="640">
        <f t="shared" si="65"/>
        <v>0.22839999999999999</v>
      </c>
      <c r="P214" s="638">
        <f t="shared" si="66"/>
        <v>11237.32</v>
      </c>
      <c r="Q214" s="16">
        <f t="shared" si="67"/>
        <v>11237.32</v>
      </c>
      <c r="R214" s="17"/>
      <c r="Y214" s="871">
        <f t="shared" si="68"/>
        <v>9147.93</v>
      </c>
    </row>
    <row r="215" spans="1:25" s="1" customFormat="1" ht="27.75" customHeight="1">
      <c r="A215" s="447" t="s">
        <v>1705</v>
      </c>
      <c r="B215" s="800">
        <v>150307</v>
      </c>
      <c r="C215" s="304" t="s">
        <v>1442</v>
      </c>
      <c r="D215" s="919" t="s">
        <v>1579</v>
      </c>
      <c r="E215" s="920"/>
      <c r="F215" s="920"/>
      <c r="G215" s="920"/>
      <c r="H215" s="920"/>
      <c r="I215" s="920"/>
      <c r="J215" s="920"/>
      <c r="K215" s="921"/>
      <c r="L215" s="3" t="s">
        <v>299</v>
      </c>
      <c r="M215" s="6">
        <v>1</v>
      </c>
      <c r="N215" s="7">
        <v>576.67999999999995</v>
      </c>
      <c r="O215" s="640">
        <f t="shared" si="65"/>
        <v>0.22839999999999999</v>
      </c>
      <c r="P215" s="638">
        <f t="shared" si="66"/>
        <v>708.39</v>
      </c>
      <c r="Q215" s="16">
        <f t="shared" si="67"/>
        <v>708.39</v>
      </c>
      <c r="R215" s="777">
        <v>389.65</v>
      </c>
      <c r="S215" s="1">
        <f>R215*1.2108</f>
        <v>471.78822000000002</v>
      </c>
      <c r="Y215" s="871">
        <f t="shared" si="68"/>
        <v>576.67999999999995</v>
      </c>
    </row>
    <row r="216" spans="1:25" s="1" customFormat="1" ht="15.75">
      <c r="A216" s="447" t="s">
        <v>1706</v>
      </c>
      <c r="B216" s="800">
        <v>93665</v>
      </c>
      <c r="C216" s="304" t="s">
        <v>141</v>
      </c>
      <c r="D216" s="919" t="s">
        <v>832</v>
      </c>
      <c r="E216" s="920"/>
      <c r="F216" s="920"/>
      <c r="G216" s="920"/>
      <c r="H216" s="920"/>
      <c r="I216" s="920"/>
      <c r="J216" s="920"/>
      <c r="K216" s="921"/>
      <c r="L216" s="3" t="s">
        <v>299</v>
      </c>
      <c r="M216" s="6">
        <v>1</v>
      </c>
      <c r="N216" s="7">
        <v>70.34</v>
      </c>
      <c r="O216" s="640">
        <f t="shared" si="65"/>
        <v>0.22839999999999999</v>
      </c>
      <c r="P216" s="638">
        <f t="shared" si="66"/>
        <v>86.41</v>
      </c>
      <c r="Q216" s="16">
        <f t="shared" si="67"/>
        <v>86.41</v>
      </c>
      <c r="R216" s="17"/>
      <c r="Y216" s="871">
        <f t="shared" si="68"/>
        <v>70.34</v>
      </c>
    </row>
    <row r="217" spans="1:25" s="1" customFormat="1" ht="31.5" customHeight="1">
      <c r="A217" s="447" t="s">
        <v>1707</v>
      </c>
      <c r="B217" s="569">
        <v>91932</v>
      </c>
      <c r="C217" s="304" t="s">
        <v>141</v>
      </c>
      <c r="D217" s="919" t="s">
        <v>833</v>
      </c>
      <c r="E217" s="920"/>
      <c r="F217" s="920"/>
      <c r="G217" s="920"/>
      <c r="H217" s="920"/>
      <c r="I217" s="920"/>
      <c r="J217" s="920"/>
      <c r="K217" s="921"/>
      <c r="L217" s="3" t="s">
        <v>146</v>
      </c>
      <c r="M217" s="6">
        <v>80</v>
      </c>
      <c r="N217" s="7">
        <v>15.6</v>
      </c>
      <c r="O217" s="640">
        <f t="shared" si="65"/>
        <v>0.22839999999999999</v>
      </c>
      <c r="P217" s="638">
        <f t="shared" si="66"/>
        <v>19.16</v>
      </c>
      <c r="Q217" s="16">
        <f t="shared" si="67"/>
        <v>1532.8</v>
      </c>
      <c r="R217" s="777">
        <v>9.6</v>
      </c>
      <c r="S217" s="1">
        <f>R217*1.2108</f>
        <v>11.62368</v>
      </c>
      <c r="Y217" s="871">
        <f t="shared" si="68"/>
        <v>1248</v>
      </c>
    </row>
    <row r="218" spans="1:25" s="1" customFormat="1" ht="31.5" customHeight="1">
      <c r="A218" s="447" t="s">
        <v>1708</v>
      </c>
      <c r="B218" s="569">
        <v>91930</v>
      </c>
      <c r="C218" s="304" t="s">
        <v>141</v>
      </c>
      <c r="D218" s="919" t="s">
        <v>834</v>
      </c>
      <c r="E218" s="920"/>
      <c r="F218" s="920"/>
      <c r="G218" s="920"/>
      <c r="H218" s="920"/>
      <c r="I218" s="920"/>
      <c r="J218" s="920"/>
      <c r="K218" s="921"/>
      <c r="L218" s="3" t="s">
        <v>146</v>
      </c>
      <c r="M218" s="6">
        <v>200</v>
      </c>
      <c r="N218" s="7">
        <v>9.5</v>
      </c>
      <c r="O218" s="640">
        <f t="shared" si="65"/>
        <v>0.22839999999999999</v>
      </c>
      <c r="P218" s="638">
        <f t="shared" si="66"/>
        <v>11.67</v>
      </c>
      <c r="Q218" s="16">
        <f t="shared" si="67"/>
        <v>2334</v>
      </c>
      <c r="R218" s="777">
        <v>5.93</v>
      </c>
      <c r="S218" s="1">
        <f>R218*1.2108</f>
        <v>7.1800439999999996</v>
      </c>
      <c r="Y218" s="871">
        <f t="shared" si="68"/>
        <v>1900</v>
      </c>
    </row>
    <row r="219" spans="1:25" s="1" customFormat="1" ht="42.75" customHeight="1">
      <c r="A219" s="447" t="s">
        <v>1709</v>
      </c>
      <c r="B219" s="800">
        <v>150614</v>
      </c>
      <c r="C219" s="304" t="s">
        <v>1442</v>
      </c>
      <c r="D219" s="919" t="s">
        <v>1580</v>
      </c>
      <c r="E219" s="920"/>
      <c r="F219" s="920"/>
      <c r="G219" s="920"/>
      <c r="H219" s="920"/>
      <c r="I219" s="920"/>
      <c r="J219" s="920"/>
      <c r="K219" s="921"/>
      <c r="L219" s="3" t="s">
        <v>299</v>
      </c>
      <c r="M219" s="6">
        <v>12</v>
      </c>
      <c r="N219" s="7">
        <v>139.35</v>
      </c>
      <c r="O219" s="640">
        <f t="shared" si="65"/>
        <v>0.22839999999999999</v>
      </c>
      <c r="P219" s="638">
        <f t="shared" si="66"/>
        <v>171.18</v>
      </c>
      <c r="Q219" s="16">
        <f t="shared" si="67"/>
        <v>2054.16</v>
      </c>
      <c r="R219" s="777">
        <v>164.4</v>
      </c>
      <c r="S219" s="1">
        <f>R219*1.2108</f>
        <v>199.05552</v>
      </c>
      <c r="Y219" s="871">
        <f t="shared" si="68"/>
        <v>1672.2</v>
      </c>
    </row>
    <row r="220" spans="1:25" s="1" customFormat="1" ht="31.5" customHeight="1">
      <c r="A220" s="447" t="s">
        <v>1710</v>
      </c>
      <c r="B220" s="569">
        <v>91872</v>
      </c>
      <c r="C220" s="304" t="s">
        <v>141</v>
      </c>
      <c r="D220" s="919" t="s">
        <v>835</v>
      </c>
      <c r="E220" s="920"/>
      <c r="F220" s="920"/>
      <c r="G220" s="920"/>
      <c r="H220" s="920"/>
      <c r="I220" s="920"/>
      <c r="J220" s="920"/>
      <c r="K220" s="921"/>
      <c r="L220" s="3" t="s">
        <v>146</v>
      </c>
      <c r="M220" s="6">
        <v>63</v>
      </c>
      <c r="N220" s="7">
        <v>18.37</v>
      </c>
      <c r="O220" s="640">
        <f t="shared" si="65"/>
        <v>0.22839999999999999</v>
      </c>
      <c r="P220" s="638">
        <f t="shared" si="66"/>
        <v>22.57</v>
      </c>
      <c r="Q220" s="16">
        <f t="shared" si="67"/>
        <v>1421.91</v>
      </c>
      <c r="R220" s="777">
        <v>12.64</v>
      </c>
      <c r="S220" s="1">
        <f>R220*1.2108</f>
        <v>15.304512000000001</v>
      </c>
      <c r="Y220" s="871">
        <f t="shared" si="68"/>
        <v>1157.31</v>
      </c>
    </row>
    <row r="221" spans="1:25" s="1" customFormat="1" ht="31.5" customHeight="1">
      <c r="A221" s="447" t="s">
        <v>1711</v>
      </c>
      <c r="B221" s="800">
        <v>101632</v>
      </c>
      <c r="C221" s="304" t="s">
        <v>141</v>
      </c>
      <c r="D221" s="919" t="s">
        <v>1581</v>
      </c>
      <c r="E221" s="920"/>
      <c r="F221" s="920"/>
      <c r="G221" s="920"/>
      <c r="H221" s="920"/>
      <c r="I221" s="920"/>
      <c r="J221" s="920"/>
      <c r="K221" s="921"/>
      <c r="L221" s="3" t="s">
        <v>299</v>
      </c>
      <c r="M221" s="6">
        <v>4</v>
      </c>
      <c r="N221" s="7">
        <v>40.81</v>
      </c>
      <c r="O221" s="640">
        <f t="shared" si="65"/>
        <v>0.22839999999999999</v>
      </c>
      <c r="P221" s="638">
        <f t="shared" si="66"/>
        <v>50.13</v>
      </c>
      <c r="Q221" s="16">
        <f t="shared" si="67"/>
        <v>200.52</v>
      </c>
      <c r="R221" s="777">
        <v>32.840000000000003</v>
      </c>
      <c r="S221" s="1">
        <f>R221*1.2108</f>
        <v>39.762672000000002</v>
      </c>
      <c r="Y221" s="871">
        <f t="shared" si="68"/>
        <v>163.24</v>
      </c>
    </row>
    <row r="222" spans="1:25" s="1" customFormat="1" ht="38.25" customHeight="1">
      <c r="A222" s="447" t="s">
        <v>1712</v>
      </c>
      <c r="B222" s="800" t="s">
        <v>837</v>
      </c>
      <c r="C222" s="304" t="s">
        <v>94</v>
      </c>
      <c r="D222" s="919" t="s">
        <v>1136</v>
      </c>
      <c r="E222" s="920"/>
      <c r="F222" s="920"/>
      <c r="G222" s="920"/>
      <c r="H222" s="920"/>
      <c r="I222" s="920"/>
      <c r="J222" s="920"/>
      <c r="K222" s="921"/>
      <c r="L222" s="3" t="s">
        <v>299</v>
      </c>
      <c r="M222" s="6">
        <v>1</v>
      </c>
      <c r="N222" s="7">
        <f>'COMP. ELETRICO (2)'!I19</f>
        <v>8254.02</v>
      </c>
      <c r="O222" s="640">
        <f t="shared" si="65"/>
        <v>0.22839999999999999</v>
      </c>
      <c r="P222" s="638">
        <f t="shared" si="66"/>
        <v>10139.24</v>
      </c>
      <c r="Q222" s="16">
        <f t="shared" si="67"/>
        <v>10139.24</v>
      </c>
      <c r="R222" s="17"/>
      <c r="Y222" s="871">
        <f t="shared" si="68"/>
        <v>8254.02</v>
      </c>
    </row>
    <row r="223" spans="1:25" s="1" customFormat="1" ht="15.75">
      <c r="A223" s="11"/>
      <c r="B223" s="569"/>
      <c r="C223" s="5"/>
      <c r="D223" s="935"/>
      <c r="E223" s="935"/>
      <c r="F223" s="935"/>
      <c r="G223" s="935"/>
      <c r="H223" s="935"/>
      <c r="I223" s="935"/>
      <c r="J223" s="935"/>
      <c r="K223" s="935"/>
      <c r="L223" s="3"/>
      <c r="M223" s="947" t="s">
        <v>53</v>
      </c>
      <c r="N223" s="947"/>
      <c r="O223" s="637"/>
      <c r="P223" s="637"/>
      <c r="Q223" s="13">
        <f>SUM(Q213:Q222)</f>
        <v>31309.53</v>
      </c>
      <c r="R223" s="17"/>
      <c r="Y223" s="861"/>
    </row>
    <row r="224" spans="1:25" s="1" customFormat="1" ht="15.75">
      <c r="A224" s="11"/>
      <c r="B224" s="569"/>
      <c r="C224" s="5"/>
      <c r="D224" s="935"/>
      <c r="E224" s="935"/>
      <c r="F224" s="935"/>
      <c r="G224" s="935"/>
      <c r="H224" s="935"/>
      <c r="I224" s="935"/>
      <c r="J224" s="935"/>
      <c r="K224" s="935"/>
      <c r="L224" s="3"/>
      <c r="M224" s="947" t="s">
        <v>14</v>
      </c>
      <c r="N224" s="947"/>
      <c r="O224" s="637"/>
      <c r="P224" s="637"/>
      <c r="Q224" s="13">
        <f>Q203+Q197+Q190+Q211+Q223</f>
        <v>200093.77</v>
      </c>
      <c r="R224" s="17"/>
      <c r="Y224" s="861"/>
    </row>
    <row r="225" spans="1:25" s="1" customFormat="1" ht="15.75" customHeight="1">
      <c r="A225" s="448">
        <v>11</v>
      </c>
      <c r="B225" s="798"/>
      <c r="C225" s="799"/>
      <c r="D225" s="942" t="s">
        <v>1153</v>
      </c>
      <c r="E225" s="943"/>
      <c r="F225" s="943"/>
      <c r="G225" s="943"/>
      <c r="H225" s="943"/>
      <c r="I225" s="943"/>
      <c r="J225" s="943"/>
      <c r="K225" s="943"/>
      <c r="L225" s="943"/>
      <c r="M225" s="943"/>
      <c r="N225" s="943"/>
      <c r="O225" s="943"/>
      <c r="P225" s="943"/>
      <c r="Q225" s="944"/>
      <c r="R225" s="17"/>
      <c r="Y225" s="861"/>
    </row>
    <row r="226" spans="1:25" s="1" customFormat="1" ht="15.75">
      <c r="A226" s="448" t="s">
        <v>369</v>
      </c>
      <c r="B226" s="569"/>
      <c r="C226" s="304"/>
      <c r="D226" s="939" t="s">
        <v>1154</v>
      </c>
      <c r="E226" s="940"/>
      <c r="F226" s="940"/>
      <c r="G226" s="940"/>
      <c r="H226" s="940"/>
      <c r="I226" s="940"/>
      <c r="J226" s="940"/>
      <c r="K226" s="941"/>
      <c r="L226" s="3"/>
      <c r="M226" s="6"/>
      <c r="N226" s="7"/>
      <c r="O226" s="638"/>
      <c r="P226" s="638"/>
      <c r="Q226" s="16"/>
      <c r="R226" s="17"/>
      <c r="Y226" s="861"/>
    </row>
    <row r="227" spans="1:25" s="1" customFormat="1" ht="15.75">
      <c r="A227" s="447" t="s">
        <v>661</v>
      </c>
      <c r="B227" s="569">
        <v>41359</v>
      </c>
      <c r="C227" s="304" t="s">
        <v>1443</v>
      </c>
      <c r="D227" s="919" t="s">
        <v>1139</v>
      </c>
      <c r="E227" s="920" t="s">
        <v>1139</v>
      </c>
      <c r="F227" s="920" t="s">
        <v>1139</v>
      </c>
      <c r="G227" s="920" t="s">
        <v>1139</v>
      </c>
      <c r="H227" s="920" t="s">
        <v>1139</v>
      </c>
      <c r="I227" s="920" t="s">
        <v>1139</v>
      </c>
      <c r="J227" s="920" t="s">
        <v>1139</v>
      </c>
      <c r="K227" s="921" t="s">
        <v>1139</v>
      </c>
      <c r="L227" s="785" t="s">
        <v>779</v>
      </c>
      <c r="M227" s="786">
        <v>82</v>
      </c>
      <c r="N227" s="7">
        <f>19.76/1.2332</f>
        <v>16.02</v>
      </c>
      <c r="O227" s="640">
        <f t="shared" ref="O227:O238" si="69">$Q$3</f>
        <v>0.22839999999999999</v>
      </c>
      <c r="P227" s="638">
        <f t="shared" ref="P227:P238" si="70">N227*(1+O227)</f>
        <v>19.68</v>
      </c>
      <c r="Q227" s="16">
        <f t="shared" ref="Q227:Q238" si="71">TRUNC(M227*P227,2)</f>
        <v>1613.76</v>
      </c>
      <c r="R227" s="778">
        <v>17.36</v>
      </c>
      <c r="S227" s="353">
        <f t="shared" ref="S227:S237" si="72">R227*1.2108</f>
        <v>21.02</v>
      </c>
      <c r="Y227" s="871">
        <f t="shared" ref="Y227:Y238" si="73">TRUNC(M227*N227,2)</f>
        <v>1313.64</v>
      </c>
    </row>
    <row r="228" spans="1:25" s="1" customFormat="1" ht="27" customHeight="1">
      <c r="A228" s="447" t="s">
        <v>662</v>
      </c>
      <c r="B228" s="569">
        <v>41202</v>
      </c>
      <c r="C228" s="304" t="s">
        <v>1443</v>
      </c>
      <c r="D228" s="919" t="s">
        <v>1140</v>
      </c>
      <c r="E228" s="920" t="s">
        <v>1140</v>
      </c>
      <c r="F228" s="920" t="s">
        <v>1140</v>
      </c>
      <c r="G228" s="920" t="s">
        <v>1140</v>
      </c>
      <c r="H228" s="920" t="s">
        <v>1140</v>
      </c>
      <c r="I228" s="920" t="s">
        <v>1140</v>
      </c>
      <c r="J228" s="920" t="s">
        <v>1140</v>
      </c>
      <c r="K228" s="921" t="s">
        <v>1140</v>
      </c>
      <c r="L228" s="785" t="s">
        <v>779</v>
      </c>
      <c r="M228" s="786">
        <v>82</v>
      </c>
      <c r="N228" s="7">
        <f>35.46/1.2332</f>
        <v>28.75</v>
      </c>
      <c r="O228" s="640">
        <f t="shared" si="69"/>
        <v>0.22839999999999999</v>
      </c>
      <c r="P228" s="638">
        <f t="shared" si="70"/>
        <v>35.32</v>
      </c>
      <c r="Q228" s="16">
        <f t="shared" si="71"/>
        <v>2896.24</v>
      </c>
      <c r="R228" s="778">
        <v>20.52</v>
      </c>
      <c r="S228" s="353">
        <f t="shared" si="72"/>
        <v>24.85</v>
      </c>
      <c r="Y228" s="871">
        <f t="shared" si="73"/>
        <v>2357.5</v>
      </c>
    </row>
    <row r="229" spans="1:25" s="1" customFormat="1" ht="29.25" customHeight="1">
      <c r="A229" s="447" t="s">
        <v>663</v>
      </c>
      <c r="B229" s="569">
        <v>97622</v>
      </c>
      <c r="C229" s="570" t="s">
        <v>141</v>
      </c>
      <c r="D229" s="919" t="s">
        <v>1156</v>
      </c>
      <c r="E229" s="920" t="s">
        <v>1156</v>
      </c>
      <c r="F229" s="920" t="s">
        <v>1156</v>
      </c>
      <c r="G229" s="920" t="s">
        <v>1156</v>
      </c>
      <c r="H229" s="920" t="s">
        <v>1156</v>
      </c>
      <c r="I229" s="920" t="s">
        <v>1156</v>
      </c>
      <c r="J229" s="920" t="s">
        <v>1156</v>
      </c>
      <c r="K229" s="921" t="s">
        <v>1156</v>
      </c>
      <c r="L229" s="785" t="s">
        <v>1171</v>
      </c>
      <c r="M229" s="786">
        <v>5.84</v>
      </c>
      <c r="N229" s="7">
        <v>51.49</v>
      </c>
      <c r="O229" s="640">
        <f t="shared" si="69"/>
        <v>0.22839999999999999</v>
      </c>
      <c r="P229" s="638">
        <f t="shared" si="70"/>
        <v>63.25</v>
      </c>
      <c r="Q229" s="16">
        <f t="shared" si="71"/>
        <v>369.38</v>
      </c>
      <c r="R229" s="778">
        <v>38.46</v>
      </c>
      <c r="S229" s="353">
        <f t="shared" si="72"/>
        <v>46.57</v>
      </c>
      <c r="Y229" s="871">
        <f t="shared" si="73"/>
        <v>300.7</v>
      </c>
    </row>
    <row r="230" spans="1:25" s="1" customFormat="1" ht="33.75" customHeight="1">
      <c r="A230" s="447" t="s">
        <v>1713</v>
      </c>
      <c r="B230" s="569">
        <v>97637</v>
      </c>
      <c r="C230" s="570" t="s">
        <v>1036</v>
      </c>
      <c r="D230" s="919" t="s">
        <v>1157</v>
      </c>
      <c r="E230" s="920" t="s">
        <v>1157</v>
      </c>
      <c r="F230" s="920" t="s">
        <v>1157</v>
      </c>
      <c r="G230" s="920" t="s">
        <v>1157</v>
      </c>
      <c r="H230" s="920" t="s">
        <v>1157</v>
      </c>
      <c r="I230" s="920" t="s">
        <v>1157</v>
      </c>
      <c r="J230" s="920" t="s">
        <v>1157</v>
      </c>
      <c r="K230" s="921" t="s">
        <v>1157</v>
      </c>
      <c r="L230" s="785" t="s">
        <v>1172</v>
      </c>
      <c r="M230" s="786">
        <v>57.8</v>
      </c>
      <c r="N230" s="7">
        <v>2.65</v>
      </c>
      <c r="O230" s="640">
        <f t="shared" si="69"/>
        <v>0.22839999999999999</v>
      </c>
      <c r="P230" s="638">
        <f t="shared" si="70"/>
        <v>3.26</v>
      </c>
      <c r="Q230" s="16">
        <f t="shared" si="71"/>
        <v>188.42</v>
      </c>
      <c r="R230" s="778">
        <v>2</v>
      </c>
      <c r="S230" s="353">
        <f t="shared" si="72"/>
        <v>2.42</v>
      </c>
      <c r="Y230" s="871">
        <f t="shared" si="73"/>
        <v>153.16999999999999</v>
      </c>
    </row>
    <row r="231" spans="1:25" s="1" customFormat="1" ht="15.75">
      <c r="A231" s="447" t="s">
        <v>1714</v>
      </c>
      <c r="B231" s="569">
        <v>3806415</v>
      </c>
      <c r="C231" s="304" t="s">
        <v>1066</v>
      </c>
      <c r="D231" s="919" t="s">
        <v>1158</v>
      </c>
      <c r="E231" s="920" t="s">
        <v>1158</v>
      </c>
      <c r="F231" s="920" t="s">
        <v>1158</v>
      </c>
      <c r="G231" s="920" t="s">
        <v>1158</v>
      </c>
      <c r="H231" s="920" t="s">
        <v>1158</v>
      </c>
      <c r="I231" s="920" t="s">
        <v>1158</v>
      </c>
      <c r="J231" s="920" t="s">
        <v>1158</v>
      </c>
      <c r="K231" s="921" t="s">
        <v>1158</v>
      </c>
      <c r="L231" s="3" t="s">
        <v>1171</v>
      </c>
      <c r="M231" s="7">
        <v>6.34</v>
      </c>
      <c r="N231" s="7">
        <f>'12-3806415'!I33</f>
        <v>516.91999999999996</v>
      </c>
      <c r="O231" s="640">
        <f t="shared" si="69"/>
        <v>0.22839999999999999</v>
      </c>
      <c r="P231" s="638">
        <f t="shared" si="70"/>
        <v>634.98</v>
      </c>
      <c r="Q231" s="16">
        <f t="shared" si="71"/>
        <v>4025.77</v>
      </c>
      <c r="R231" s="778">
        <v>732.16</v>
      </c>
      <c r="S231" s="353">
        <f t="shared" si="72"/>
        <v>886.5</v>
      </c>
      <c r="Y231" s="871">
        <f t="shared" si="73"/>
        <v>3277.27</v>
      </c>
    </row>
    <row r="232" spans="1:25" s="1" customFormat="1" ht="48.75" customHeight="1">
      <c r="A232" s="447" t="s">
        <v>1715</v>
      </c>
      <c r="B232" s="800">
        <v>100981</v>
      </c>
      <c r="C232" s="304" t="s">
        <v>141</v>
      </c>
      <c r="D232" s="919" t="s">
        <v>1582</v>
      </c>
      <c r="E232" s="920" t="s">
        <v>1159</v>
      </c>
      <c r="F232" s="920" t="s">
        <v>1159</v>
      </c>
      <c r="G232" s="920" t="s">
        <v>1159</v>
      </c>
      <c r="H232" s="920" t="s">
        <v>1159</v>
      </c>
      <c r="I232" s="920" t="s">
        <v>1159</v>
      </c>
      <c r="J232" s="920" t="s">
        <v>1159</v>
      </c>
      <c r="K232" s="921" t="s">
        <v>1159</v>
      </c>
      <c r="L232" s="3" t="s">
        <v>1171</v>
      </c>
      <c r="M232" s="7">
        <v>6.34</v>
      </c>
      <c r="N232" s="7">
        <v>8.89</v>
      </c>
      <c r="O232" s="640">
        <f t="shared" si="69"/>
        <v>0.22839999999999999</v>
      </c>
      <c r="P232" s="638">
        <f t="shared" si="70"/>
        <v>10.92</v>
      </c>
      <c r="Q232" s="16">
        <f t="shared" si="71"/>
        <v>69.23</v>
      </c>
      <c r="R232" s="778">
        <v>2.96</v>
      </c>
      <c r="S232" s="353">
        <f t="shared" si="72"/>
        <v>3.58</v>
      </c>
      <c r="Y232" s="871">
        <f t="shared" si="73"/>
        <v>56.36</v>
      </c>
    </row>
    <row r="233" spans="1:25" s="1" customFormat="1" ht="27.75" customHeight="1">
      <c r="A233" s="447" t="s">
        <v>1716</v>
      </c>
      <c r="B233" s="569">
        <v>97913</v>
      </c>
      <c r="C233" s="570" t="s">
        <v>141</v>
      </c>
      <c r="D233" s="919" t="s">
        <v>1160</v>
      </c>
      <c r="E233" s="920" t="s">
        <v>1160</v>
      </c>
      <c r="F233" s="920" t="s">
        <v>1160</v>
      </c>
      <c r="G233" s="920" t="s">
        <v>1160</v>
      </c>
      <c r="H233" s="920" t="s">
        <v>1160</v>
      </c>
      <c r="I233" s="920" t="s">
        <v>1160</v>
      </c>
      <c r="J233" s="920" t="s">
        <v>1160</v>
      </c>
      <c r="K233" s="921" t="s">
        <v>1160</v>
      </c>
      <c r="L233" s="785" t="s">
        <v>1173</v>
      </c>
      <c r="M233" s="786">
        <v>97.76</v>
      </c>
      <c r="N233" s="7">
        <v>2.96</v>
      </c>
      <c r="O233" s="640">
        <f t="shared" si="69"/>
        <v>0.22839999999999999</v>
      </c>
      <c r="P233" s="638">
        <f t="shared" si="70"/>
        <v>3.64</v>
      </c>
      <c r="Q233" s="16">
        <f t="shared" si="71"/>
        <v>355.84</v>
      </c>
      <c r="R233" s="778">
        <v>1.1499999999999999</v>
      </c>
      <c r="S233" s="353">
        <f t="shared" si="72"/>
        <v>1.39</v>
      </c>
      <c r="Y233" s="871">
        <f t="shared" si="73"/>
        <v>289.36</v>
      </c>
    </row>
    <row r="234" spans="1:25" s="1" customFormat="1" ht="27" customHeight="1">
      <c r="A234" s="447" t="s">
        <v>1717</v>
      </c>
      <c r="B234" s="569">
        <v>1106165</v>
      </c>
      <c r="C234" s="304" t="s">
        <v>1066</v>
      </c>
      <c r="D234" s="919" t="s">
        <v>399</v>
      </c>
      <c r="E234" s="920" t="s">
        <v>399</v>
      </c>
      <c r="F234" s="920" t="s">
        <v>399</v>
      </c>
      <c r="G234" s="920" t="s">
        <v>399</v>
      </c>
      <c r="H234" s="920" t="s">
        <v>399</v>
      </c>
      <c r="I234" s="920" t="s">
        <v>399</v>
      </c>
      <c r="J234" s="920" t="s">
        <v>399</v>
      </c>
      <c r="K234" s="921" t="s">
        <v>399</v>
      </c>
      <c r="L234" s="785" t="s">
        <v>1171</v>
      </c>
      <c r="M234" s="7">
        <v>1</v>
      </c>
      <c r="N234" s="7">
        <f>N44</f>
        <v>341.31</v>
      </c>
      <c r="O234" s="640">
        <f t="shared" si="69"/>
        <v>0.22839999999999999</v>
      </c>
      <c r="P234" s="638">
        <f t="shared" si="70"/>
        <v>419.27</v>
      </c>
      <c r="Q234" s="16">
        <f t="shared" si="71"/>
        <v>419.27</v>
      </c>
      <c r="R234" s="778"/>
      <c r="S234" s="353"/>
      <c r="Y234" s="871">
        <f t="shared" si="73"/>
        <v>341.31</v>
      </c>
    </row>
    <row r="235" spans="1:25" s="1" customFormat="1" ht="15.75">
      <c r="A235" s="447" t="s">
        <v>1718</v>
      </c>
      <c r="B235" s="569">
        <v>1108056</v>
      </c>
      <c r="C235" s="304" t="s">
        <v>1066</v>
      </c>
      <c r="D235" s="919" t="s">
        <v>1161</v>
      </c>
      <c r="E235" s="920" t="s">
        <v>1161</v>
      </c>
      <c r="F235" s="920" t="s">
        <v>1161</v>
      </c>
      <c r="G235" s="920" t="s">
        <v>1161</v>
      </c>
      <c r="H235" s="920" t="s">
        <v>1161</v>
      </c>
      <c r="I235" s="920" t="s">
        <v>1161</v>
      </c>
      <c r="J235" s="920" t="s">
        <v>1161</v>
      </c>
      <c r="K235" s="921" t="s">
        <v>1161</v>
      </c>
      <c r="L235" s="785" t="s">
        <v>1171</v>
      </c>
      <c r="M235" s="786">
        <v>1</v>
      </c>
      <c r="N235" s="7">
        <f>'12-1108056'!I37</f>
        <v>2097.71</v>
      </c>
      <c r="O235" s="640">
        <f t="shared" si="69"/>
        <v>0.22839999999999999</v>
      </c>
      <c r="P235" s="638">
        <f t="shared" si="70"/>
        <v>2576.83</v>
      </c>
      <c r="Q235" s="16">
        <f t="shared" si="71"/>
        <v>2576.83</v>
      </c>
      <c r="R235" s="779">
        <v>1796.13</v>
      </c>
      <c r="S235" s="353">
        <f t="shared" si="72"/>
        <v>2174.75</v>
      </c>
      <c r="Y235" s="871">
        <f t="shared" si="73"/>
        <v>2097.71</v>
      </c>
    </row>
    <row r="236" spans="1:25" s="1" customFormat="1" ht="28.5" customHeight="1">
      <c r="A236" s="447" t="s">
        <v>1719</v>
      </c>
      <c r="B236" s="569">
        <v>98529</v>
      </c>
      <c r="C236" s="570" t="s">
        <v>141</v>
      </c>
      <c r="D236" s="919" t="s">
        <v>1162</v>
      </c>
      <c r="E236" s="920" t="s">
        <v>1162</v>
      </c>
      <c r="F236" s="920" t="s">
        <v>1162</v>
      </c>
      <c r="G236" s="920" t="s">
        <v>1162</v>
      </c>
      <c r="H236" s="920" t="s">
        <v>1162</v>
      </c>
      <c r="I236" s="920" t="s">
        <v>1162</v>
      </c>
      <c r="J236" s="920" t="s">
        <v>1162</v>
      </c>
      <c r="K236" s="921" t="s">
        <v>1162</v>
      </c>
      <c r="L236" s="785" t="s">
        <v>353</v>
      </c>
      <c r="M236" s="786">
        <v>1</v>
      </c>
      <c r="N236" s="7">
        <v>64.19</v>
      </c>
      <c r="O236" s="640">
        <f t="shared" si="69"/>
        <v>0.22839999999999999</v>
      </c>
      <c r="P236" s="638">
        <f t="shared" si="70"/>
        <v>78.849999999999994</v>
      </c>
      <c r="Q236" s="16">
        <f t="shared" si="71"/>
        <v>78.849999999999994</v>
      </c>
      <c r="R236" s="778">
        <v>53</v>
      </c>
      <c r="S236" s="353">
        <f t="shared" si="72"/>
        <v>64.17</v>
      </c>
      <c r="Y236" s="871">
        <f t="shared" si="73"/>
        <v>64.19</v>
      </c>
    </row>
    <row r="237" spans="1:25" s="1" customFormat="1" ht="28.5" customHeight="1">
      <c r="A237" s="447" t="s">
        <v>1720</v>
      </c>
      <c r="B237" s="569">
        <v>98526</v>
      </c>
      <c r="C237" s="570" t="s">
        <v>141</v>
      </c>
      <c r="D237" s="919" t="s">
        <v>1163</v>
      </c>
      <c r="E237" s="920" t="s">
        <v>1163</v>
      </c>
      <c r="F237" s="920" t="s">
        <v>1163</v>
      </c>
      <c r="G237" s="920" t="s">
        <v>1163</v>
      </c>
      <c r="H237" s="920" t="s">
        <v>1163</v>
      </c>
      <c r="I237" s="920" t="s">
        <v>1163</v>
      </c>
      <c r="J237" s="920" t="s">
        <v>1163</v>
      </c>
      <c r="K237" s="921" t="s">
        <v>1163</v>
      </c>
      <c r="L237" s="785" t="s">
        <v>353</v>
      </c>
      <c r="M237" s="786">
        <v>1</v>
      </c>
      <c r="N237" s="7">
        <v>83.68</v>
      </c>
      <c r="O237" s="640">
        <f t="shared" si="69"/>
        <v>0.22839999999999999</v>
      </c>
      <c r="P237" s="638">
        <f t="shared" si="70"/>
        <v>102.79</v>
      </c>
      <c r="Q237" s="16">
        <f t="shared" si="71"/>
        <v>102.79</v>
      </c>
      <c r="R237" s="778">
        <v>55.03</v>
      </c>
      <c r="S237" s="353">
        <f t="shared" si="72"/>
        <v>66.63</v>
      </c>
      <c r="Y237" s="871">
        <f t="shared" si="73"/>
        <v>83.68</v>
      </c>
    </row>
    <row r="238" spans="1:25" s="1" customFormat="1" ht="15.75">
      <c r="A238" s="447" t="s">
        <v>1721</v>
      </c>
      <c r="B238" s="783">
        <v>7010100210</v>
      </c>
      <c r="C238" s="304" t="s">
        <v>1557</v>
      </c>
      <c r="D238" s="936" t="s">
        <v>1556</v>
      </c>
      <c r="E238" s="937"/>
      <c r="F238" s="937"/>
      <c r="G238" s="937"/>
      <c r="H238" s="937"/>
      <c r="I238" s="937"/>
      <c r="J238" s="937"/>
      <c r="K238" s="938"/>
      <c r="L238" s="3" t="s">
        <v>1558</v>
      </c>
      <c r="M238" s="786">
        <v>3</v>
      </c>
      <c r="N238" s="7">
        <f>N189</f>
        <v>1480.31</v>
      </c>
      <c r="O238" s="640">
        <f t="shared" si="69"/>
        <v>0.22839999999999999</v>
      </c>
      <c r="P238" s="638">
        <f t="shared" si="70"/>
        <v>1818.41</v>
      </c>
      <c r="Q238" s="16">
        <f t="shared" si="71"/>
        <v>5455.23</v>
      </c>
      <c r="R238" s="778"/>
      <c r="S238" s="353"/>
      <c r="Y238" s="871">
        <f t="shared" si="73"/>
        <v>4440.93</v>
      </c>
    </row>
    <row r="239" spans="1:25" s="1" customFormat="1" ht="15.75">
      <c r="A239" s="11"/>
      <c r="B239" s="569"/>
      <c r="C239" s="5"/>
      <c r="D239" s="935"/>
      <c r="E239" s="935"/>
      <c r="F239" s="935"/>
      <c r="G239" s="935"/>
      <c r="H239" s="935"/>
      <c r="I239" s="935"/>
      <c r="J239" s="935"/>
      <c r="K239" s="935"/>
      <c r="L239" s="3"/>
      <c r="M239" s="947" t="s">
        <v>53</v>
      </c>
      <c r="N239" s="947"/>
      <c r="O239" s="637"/>
      <c r="P239" s="637"/>
      <c r="Q239" s="13">
        <f>SUM(Q227:Q238)</f>
        <v>18151.61</v>
      </c>
      <c r="R239" s="17"/>
      <c r="Y239" s="861"/>
    </row>
    <row r="240" spans="1:25" s="1" customFormat="1" ht="15.75">
      <c r="A240" s="448" t="s">
        <v>664</v>
      </c>
      <c r="B240" s="945"/>
      <c r="C240" s="946"/>
      <c r="D240" s="939" t="s">
        <v>1174</v>
      </c>
      <c r="E240" s="940"/>
      <c r="F240" s="940"/>
      <c r="G240" s="940"/>
      <c r="H240" s="940"/>
      <c r="I240" s="940"/>
      <c r="J240" s="940"/>
      <c r="K240" s="941"/>
      <c r="L240" s="3"/>
      <c r="M240" s="6"/>
      <c r="N240" s="7"/>
      <c r="O240" s="638"/>
      <c r="P240" s="638"/>
      <c r="Q240" s="16"/>
      <c r="R240" s="17"/>
      <c r="Y240" s="861"/>
    </row>
    <row r="241" spans="1:25" s="1" customFormat="1" ht="38.25" customHeight="1">
      <c r="A241" s="447" t="s">
        <v>665</v>
      </c>
      <c r="B241" s="801">
        <v>92446</v>
      </c>
      <c r="C241" s="570" t="s">
        <v>141</v>
      </c>
      <c r="D241" s="919" t="s">
        <v>1186</v>
      </c>
      <c r="E241" s="920" t="s">
        <v>1186</v>
      </c>
      <c r="F241" s="920" t="s">
        <v>1186</v>
      </c>
      <c r="G241" s="920" t="s">
        <v>1186</v>
      </c>
      <c r="H241" s="920" t="s">
        <v>1186</v>
      </c>
      <c r="I241" s="920" t="s">
        <v>1186</v>
      </c>
      <c r="J241" s="920" t="s">
        <v>1186</v>
      </c>
      <c r="K241" s="921" t="s">
        <v>1186</v>
      </c>
      <c r="L241" s="3" t="s">
        <v>1172</v>
      </c>
      <c r="M241" s="802">
        <v>162</v>
      </c>
      <c r="N241" s="7">
        <v>334.11</v>
      </c>
      <c r="O241" s="640">
        <f t="shared" ref="O241:O251" si="74">$Q$3</f>
        <v>0.22839999999999999</v>
      </c>
      <c r="P241" s="638">
        <f t="shared" ref="P241:P251" si="75">N241*(1+O241)</f>
        <v>410.42</v>
      </c>
      <c r="Q241" s="16">
        <f t="shared" ref="Q241:Q251" si="76">TRUNC(M241*P241,2)</f>
        <v>66488.039999999994</v>
      </c>
      <c r="R241" s="778">
        <v>148.88999999999999</v>
      </c>
      <c r="S241" s="353">
        <f t="shared" ref="S241:S251" si="77">R241*1.2108</f>
        <v>180.28</v>
      </c>
      <c r="T241" s="571"/>
      <c r="Y241" s="871">
        <f t="shared" ref="Y241:Y251" si="78">TRUNC(M241*N241,2)</f>
        <v>54125.82</v>
      </c>
    </row>
    <row r="242" spans="1:25" s="1" customFormat="1" ht="33" customHeight="1">
      <c r="A242" s="447" t="s">
        <v>1722</v>
      </c>
      <c r="B242" s="3">
        <v>92482</v>
      </c>
      <c r="C242" s="570" t="s">
        <v>141</v>
      </c>
      <c r="D242" s="919" t="s">
        <v>1583</v>
      </c>
      <c r="E242" s="920" t="s">
        <v>1187</v>
      </c>
      <c r="F242" s="920" t="s">
        <v>1187</v>
      </c>
      <c r="G242" s="920" t="s">
        <v>1187</v>
      </c>
      <c r="H242" s="920" t="s">
        <v>1187</v>
      </c>
      <c r="I242" s="920" t="s">
        <v>1187</v>
      </c>
      <c r="J242" s="920" t="s">
        <v>1187</v>
      </c>
      <c r="K242" s="921" t="s">
        <v>1187</v>
      </c>
      <c r="L242" s="3" t="s">
        <v>1172</v>
      </c>
      <c r="M242" s="802">
        <v>137.5</v>
      </c>
      <c r="N242" s="7">
        <v>375.17</v>
      </c>
      <c r="O242" s="640">
        <f t="shared" si="74"/>
        <v>0.22839999999999999</v>
      </c>
      <c r="P242" s="638">
        <f t="shared" si="75"/>
        <v>460.86</v>
      </c>
      <c r="Q242" s="16">
        <f t="shared" si="76"/>
        <v>63368.25</v>
      </c>
      <c r="R242" s="778">
        <v>194.94</v>
      </c>
      <c r="S242" s="353">
        <f t="shared" si="77"/>
        <v>236.03</v>
      </c>
      <c r="T242" s="788" t="s">
        <v>1584</v>
      </c>
      <c r="Y242" s="871">
        <f t="shared" si="78"/>
        <v>51585.87</v>
      </c>
    </row>
    <row r="243" spans="1:25" s="1" customFormat="1" ht="33.75" customHeight="1">
      <c r="A243" s="447" t="s">
        <v>666</v>
      </c>
      <c r="B243" s="3">
        <v>92409</v>
      </c>
      <c r="C243" s="570" t="s">
        <v>141</v>
      </c>
      <c r="D243" s="919" t="s">
        <v>1586</v>
      </c>
      <c r="E243" s="920" t="s">
        <v>1188</v>
      </c>
      <c r="F243" s="920" t="s">
        <v>1188</v>
      </c>
      <c r="G243" s="920" t="s">
        <v>1188</v>
      </c>
      <c r="H243" s="920" t="s">
        <v>1188</v>
      </c>
      <c r="I243" s="920" t="s">
        <v>1188</v>
      </c>
      <c r="J243" s="920" t="s">
        <v>1188</v>
      </c>
      <c r="K243" s="921" t="s">
        <v>1188</v>
      </c>
      <c r="L243" s="3" t="s">
        <v>1172</v>
      </c>
      <c r="M243" s="802">
        <v>19.2</v>
      </c>
      <c r="N243" s="7">
        <v>368.56</v>
      </c>
      <c r="O243" s="640">
        <f t="shared" si="74"/>
        <v>0.22839999999999999</v>
      </c>
      <c r="P243" s="638">
        <f t="shared" si="75"/>
        <v>452.74</v>
      </c>
      <c r="Q243" s="16">
        <f t="shared" si="76"/>
        <v>8692.6</v>
      </c>
      <c r="R243" s="778">
        <v>165.36</v>
      </c>
      <c r="S243" s="353">
        <f t="shared" si="77"/>
        <v>200.22</v>
      </c>
      <c r="T243" s="788" t="s">
        <v>1585</v>
      </c>
      <c r="Y243" s="871">
        <f t="shared" si="78"/>
        <v>7076.35</v>
      </c>
    </row>
    <row r="244" spans="1:25" s="1" customFormat="1" ht="40.5" customHeight="1">
      <c r="A244" s="447" t="s">
        <v>1723</v>
      </c>
      <c r="B244" s="304">
        <v>92759</v>
      </c>
      <c r="C244" s="570" t="s">
        <v>141</v>
      </c>
      <c r="D244" s="919" t="s">
        <v>1189</v>
      </c>
      <c r="E244" s="920" t="s">
        <v>1189</v>
      </c>
      <c r="F244" s="920" t="s">
        <v>1189</v>
      </c>
      <c r="G244" s="920" t="s">
        <v>1189</v>
      </c>
      <c r="H244" s="920" t="s">
        <v>1189</v>
      </c>
      <c r="I244" s="920" t="s">
        <v>1189</v>
      </c>
      <c r="J244" s="920" t="s">
        <v>1189</v>
      </c>
      <c r="K244" s="921" t="s">
        <v>1189</v>
      </c>
      <c r="L244" s="3" t="s">
        <v>773</v>
      </c>
      <c r="M244" s="802">
        <v>436.1</v>
      </c>
      <c r="N244" s="7">
        <v>17.91</v>
      </c>
      <c r="O244" s="640">
        <f t="shared" si="74"/>
        <v>0.22839999999999999</v>
      </c>
      <c r="P244" s="638">
        <f t="shared" si="75"/>
        <v>22</v>
      </c>
      <c r="Q244" s="16">
        <f t="shared" si="76"/>
        <v>9594.2000000000007</v>
      </c>
      <c r="R244" s="778">
        <v>10.55</v>
      </c>
      <c r="S244" s="353">
        <f t="shared" si="77"/>
        <v>12.77</v>
      </c>
      <c r="T244" s="571"/>
      <c r="Y244" s="871">
        <f t="shared" si="78"/>
        <v>7810.55</v>
      </c>
    </row>
    <row r="245" spans="1:25" s="1" customFormat="1" ht="42.75" customHeight="1">
      <c r="A245" s="447" t="s">
        <v>667</v>
      </c>
      <c r="B245" s="304">
        <v>92762</v>
      </c>
      <c r="C245" s="570" t="s">
        <v>141</v>
      </c>
      <c r="D245" s="919" t="s">
        <v>1190</v>
      </c>
      <c r="E245" s="920" t="s">
        <v>1190</v>
      </c>
      <c r="F245" s="920" t="s">
        <v>1190</v>
      </c>
      <c r="G245" s="920" t="s">
        <v>1190</v>
      </c>
      <c r="H245" s="920" t="s">
        <v>1190</v>
      </c>
      <c r="I245" s="920" t="s">
        <v>1190</v>
      </c>
      <c r="J245" s="920" t="s">
        <v>1190</v>
      </c>
      <c r="K245" s="921" t="s">
        <v>1190</v>
      </c>
      <c r="L245" s="3" t="s">
        <v>773</v>
      </c>
      <c r="M245" s="802">
        <v>547.9</v>
      </c>
      <c r="N245" s="7">
        <v>15.52</v>
      </c>
      <c r="O245" s="640">
        <f t="shared" si="74"/>
        <v>0.22839999999999999</v>
      </c>
      <c r="P245" s="638">
        <f t="shared" si="75"/>
        <v>19.059999999999999</v>
      </c>
      <c r="Q245" s="16">
        <f t="shared" si="76"/>
        <v>10442.969999999999</v>
      </c>
      <c r="R245" s="778">
        <v>7.53</v>
      </c>
      <c r="S245" s="353">
        <f t="shared" si="77"/>
        <v>9.1199999999999992</v>
      </c>
      <c r="T245" s="571"/>
      <c r="Y245" s="871">
        <f t="shared" si="78"/>
        <v>8503.4</v>
      </c>
    </row>
    <row r="246" spans="1:25" s="1" customFormat="1" ht="42" customHeight="1">
      <c r="A246" s="447" t="s">
        <v>668</v>
      </c>
      <c r="B246" s="304">
        <v>92763</v>
      </c>
      <c r="C246" s="570" t="s">
        <v>141</v>
      </c>
      <c r="D246" s="919" t="s">
        <v>1191</v>
      </c>
      <c r="E246" s="920" t="s">
        <v>1191</v>
      </c>
      <c r="F246" s="920" t="s">
        <v>1191</v>
      </c>
      <c r="G246" s="920" t="s">
        <v>1191</v>
      </c>
      <c r="H246" s="920" t="s">
        <v>1191</v>
      </c>
      <c r="I246" s="920" t="s">
        <v>1191</v>
      </c>
      <c r="J246" s="920" t="s">
        <v>1191</v>
      </c>
      <c r="K246" s="921" t="s">
        <v>1191</v>
      </c>
      <c r="L246" s="3" t="s">
        <v>773</v>
      </c>
      <c r="M246" s="802">
        <v>208.6</v>
      </c>
      <c r="N246" s="7">
        <v>13.2</v>
      </c>
      <c r="O246" s="640">
        <f t="shared" si="74"/>
        <v>0.22839999999999999</v>
      </c>
      <c r="P246" s="638">
        <f t="shared" si="75"/>
        <v>16.21</v>
      </c>
      <c r="Q246" s="16">
        <f t="shared" si="76"/>
        <v>3381.4</v>
      </c>
      <c r="R246" s="778">
        <v>6.25</v>
      </c>
      <c r="S246" s="353">
        <f t="shared" si="77"/>
        <v>7.57</v>
      </c>
      <c r="T246" s="571"/>
      <c r="Y246" s="871">
        <f t="shared" si="78"/>
        <v>2753.52</v>
      </c>
    </row>
    <row r="247" spans="1:25" s="1" customFormat="1" ht="48" customHeight="1">
      <c r="A247" s="447" t="s">
        <v>669</v>
      </c>
      <c r="B247" s="304">
        <v>92764</v>
      </c>
      <c r="C247" s="570" t="s">
        <v>141</v>
      </c>
      <c r="D247" s="919" t="s">
        <v>1192</v>
      </c>
      <c r="E247" s="920" t="s">
        <v>1192</v>
      </c>
      <c r="F247" s="920" t="s">
        <v>1192</v>
      </c>
      <c r="G247" s="920" t="s">
        <v>1192</v>
      </c>
      <c r="H247" s="920" t="s">
        <v>1192</v>
      </c>
      <c r="I247" s="920" t="s">
        <v>1192</v>
      </c>
      <c r="J247" s="920" t="s">
        <v>1192</v>
      </c>
      <c r="K247" s="921" t="s">
        <v>1192</v>
      </c>
      <c r="L247" s="3" t="s">
        <v>773</v>
      </c>
      <c r="M247" s="802">
        <v>84.7</v>
      </c>
      <c r="N247" s="7">
        <v>12.91</v>
      </c>
      <c r="O247" s="640">
        <f t="shared" si="74"/>
        <v>0.22839999999999999</v>
      </c>
      <c r="P247" s="638">
        <f t="shared" si="75"/>
        <v>15.86</v>
      </c>
      <c r="Q247" s="16">
        <f t="shared" si="76"/>
        <v>1343.34</v>
      </c>
      <c r="R247" s="778">
        <v>5.84</v>
      </c>
      <c r="S247" s="353">
        <f t="shared" si="77"/>
        <v>7.07</v>
      </c>
      <c r="T247" s="571"/>
      <c r="Y247" s="871">
        <f t="shared" si="78"/>
        <v>1093.47</v>
      </c>
    </row>
    <row r="248" spans="1:25" s="1" customFormat="1" ht="42.75" customHeight="1">
      <c r="A248" s="447" t="s">
        <v>1724</v>
      </c>
      <c r="B248" s="304">
        <v>92768</v>
      </c>
      <c r="C248" s="570" t="s">
        <v>141</v>
      </c>
      <c r="D248" s="919" t="s">
        <v>1193</v>
      </c>
      <c r="E248" s="920" t="s">
        <v>1193</v>
      </c>
      <c r="F248" s="920" t="s">
        <v>1193</v>
      </c>
      <c r="G248" s="920" t="s">
        <v>1193</v>
      </c>
      <c r="H248" s="920" t="s">
        <v>1193</v>
      </c>
      <c r="I248" s="920" t="s">
        <v>1193</v>
      </c>
      <c r="J248" s="920" t="s">
        <v>1193</v>
      </c>
      <c r="K248" s="921" t="s">
        <v>1193</v>
      </c>
      <c r="L248" s="3" t="s">
        <v>773</v>
      </c>
      <c r="M248" s="802">
        <v>104.4</v>
      </c>
      <c r="N248" s="7">
        <v>17.46</v>
      </c>
      <c r="O248" s="640">
        <f t="shared" si="74"/>
        <v>0.22839999999999999</v>
      </c>
      <c r="P248" s="638">
        <f t="shared" si="75"/>
        <v>21.45</v>
      </c>
      <c r="Q248" s="16">
        <f t="shared" si="76"/>
        <v>2239.38</v>
      </c>
      <c r="R248" s="778">
        <v>8.6</v>
      </c>
      <c r="S248" s="353">
        <f t="shared" si="77"/>
        <v>10.41</v>
      </c>
      <c r="T248" s="571"/>
      <c r="Y248" s="871">
        <f t="shared" si="78"/>
        <v>1822.82</v>
      </c>
    </row>
    <row r="249" spans="1:25" s="1" customFormat="1" ht="41.25" customHeight="1">
      <c r="A249" s="447" t="s">
        <v>1725</v>
      </c>
      <c r="B249" s="304">
        <v>92769</v>
      </c>
      <c r="C249" s="570" t="s">
        <v>141</v>
      </c>
      <c r="D249" s="919" t="s">
        <v>1194</v>
      </c>
      <c r="E249" s="920" t="s">
        <v>1194</v>
      </c>
      <c r="F249" s="920" t="s">
        <v>1194</v>
      </c>
      <c r="G249" s="920" t="s">
        <v>1194</v>
      </c>
      <c r="H249" s="920" t="s">
        <v>1194</v>
      </c>
      <c r="I249" s="920" t="s">
        <v>1194</v>
      </c>
      <c r="J249" s="920" t="s">
        <v>1194</v>
      </c>
      <c r="K249" s="921" t="s">
        <v>1194</v>
      </c>
      <c r="L249" s="3" t="s">
        <v>773</v>
      </c>
      <c r="M249" s="802">
        <v>1155.3</v>
      </c>
      <c r="N249" s="7">
        <v>17.190000000000001</v>
      </c>
      <c r="O249" s="640">
        <f t="shared" si="74"/>
        <v>0.22839999999999999</v>
      </c>
      <c r="P249" s="638">
        <f t="shared" si="75"/>
        <v>21.12</v>
      </c>
      <c r="Q249" s="16">
        <f t="shared" si="76"/>
        <v>24399.93</v>
      </c>
      <c r="R249" s="778">
        <v>8.48</v>
      </c>
      <c r="S249" s="353">
        <f t="shared" si="77"/>
        <v>10.27</v>
      </c>
      <c r="T249" s="571"/>
      <c r="Y249" s="871">
        <f t="shared" si="78"/>
        <v>19859.599999999999</v>
      </c>
    </row>
    <row r="250" spans="1:25" s="1" customFormat="1" ht="44.25" customHeight="1">
      <c r="A250" s="447" t="s">
        <v>1726</v>
      </c>
      <c r="B250" s="304">
        <v>92770</v>
      </c>
      <c r="C250" s="570" t="s">
        <v>141</v>
      </c>
      <c r="D250" s="919" t="s">
        <v>1195</v>
      </c>
      <c r="E250" s="920" t="s">
        <v>1195</v>
      </c>
      <c r="F250" s="920" t="s">
        <v>1195</v>
      </c>
      <c r="G250" s="920" t="s">
        <v>1195</v>
      </c>
      <c r="H250" s="920" t="s">
        <v>1195</v>
      </c>
      <c r="I250" s="920" t="s">
        <v>1195</v>
      </c>
      <c r="J250" s="920" t="s">
        <v>1195</v>
      </c>
      <c r="K250" s="921" t="s">
        <v>1195</v>
      </c>
      <c r="L250" s="3" t="s">
        <v>773</v>
      </c>
      <c r="M250" s="802">
        <v>47.9</v>
      </c>
      <c r="N250" s="7">
        <v>16.47</v>
      </c>
      <c r="O250" s="640">
        <f t="shared" si="74"/>
        <v>0.22839999999999999</v>
      </c>
      <c r="P250" s="638">
        <f t="shared" si="75"/>
        <v>20.23</v>
      </c>
      <c r="Q250" s="16">
        <f t="shared" si="76"/>
        <v>969.01</v>
      </c>
      <c r="R250" s="778">
        <v>7.82</v>
      </c>
      <c r="S250" s="353">
        <f t="shared" si="77"/>
        <v>9.4700000000000006</v>
      </c>
      <c r="T250" s="571"/>
      <c r="Y250" s="871">
        <f t="shared" si="78"/>
        <v>788.91</v>
      </c>
    </row>
    <row r="251" spans="1:25" s="1" customFormat="1" ht="15.75">
      <c r="A251" s="447" t="s">
        <v>1727</v>
      </c>
      <c r="B251" s="304">
        <v>1106281</v>
      </c>
      <c r="C251" s="304" t="s">
        <v>1066</v>
      </c>
      <c r="D251" s="919" t="s">
        <v>1196</v>
      </c>
      <c r="E251" s="920" t="s">
        <v>1196</v>
      </c>
      <c r="F251" s="920" t="s">
        <v>1196</v>
      </c>
      <c r="G251" s="920" t="s">
        <v>1196</v>
      </c>
      <c r="H251" s="920" t="s">
        <v>1196</v>
      </c>
      <c r="I251" s="920" t="s">
        <v>1196</v>
      </c>
      <c r="J251" s="920" t="s">
        <v>1196</v>
      </c>
      <c r="K251" s="921" t="s">
        <v>1196</v>
      </c>
      <c r="L251" s="3" t="s">
        <v>1171</v>
      </c>
      <c r="M251" s="7">
        <v>38</v>
      </c>
      <c r="N251" s="7">
        <f>'12-1106281'!I42</f>
        <v>395.82</v>
      </c>
      <c r="O251" s="640">
        <f t="shared" si="74"/>
        <v>0.22839999999999999</v>
      </c>
      <c r="P251" s="638">
        <f t="shared" si="75"/>
        <v>486.23</v>
      </c>
      <c r="Q251" s="16">
        <f t="shared" si="76"/>
        <v>18476.740000000002</v>
      </c>
      <c r="R251" s="778">
        <v>281.66000000000003</v>
      </c>
      <c r="S251" s="353">
        <f t="shared" si="77"/>
        <v>341.03</v>
      </c>
      <c r="T251" s="571"/>
      <c r="Y251" s="871">
        <f t="shared" si="78"/>
        <v>15041.16</v>
      </c>
    </row>
    <row r="252" spans="1:25" s="1" customFormat="1" ht="15.75">
      <c r="A252" s="11"/>
      <c r="B252" s="569"/>
      <c r="C252" s="5"/>
      <c r="D252" s="935"/>
      <c r="E252" s="935"/>
      <c r="F252" s="935"/>
      <c r="G252" s="935"/>
      <c r="H252" s="935"/>
      <c r="I252" s="935"/>
      <c r="J252" s="935"/>
      <c r="K252" s="935"/>
      <c r="L252" s="3"/>
      <c r="M252" s="947" t="s">
        <v>53</v>
      </c>
      <c r="N252" s="947"/>
      <c r="O252" s="637"/>
      <c r="P252" s="637"/>
      <c r="Q252" s="13">
        <f>SUM(Q241:Q251)</f>
        <v>209395.86</v>
      </c>
      <c r="R252" s="17"/>
      <c r="Y252" s="861"/>
    </row>
    <row r="253" spans="1:25" s="1" customFormat="1" ht="15.75">
      <c r="A253" s="448" t="s">
        <v>1051</v>
      </c>
      <c r="B253" s="945"/>
      <c r="C253" s="946"/>
      <c r="D253" s="939" t="s">
        <v>574</v>
      </c>
      <c r="E253" s="940"/>
      <c r="F253" s="940"/>
      <c r="G253" s="940"/>
      <c r="H253" s="940"/>
      <c r="I253" s="940"/>
      <c r="J253" s="940"/>
      <c r="K253" s="941"/>
      <c r="L253" s="3"/>
      <c r="M253" s="6"/>
      <c r="N253" s="7"/>
      <c r="O253" s="638"/>
      <c r="P253" s="638"/>
      <c r="Q253" s="16"/>
      <c r="R253" s="17"/>
      <c r="Y253" s="861"/>
    </row>
    <row r="254" spans="1:25" s="1" customFormat="1" ht="42.75" customHeight="1">
      <c r="A254" s="447" t="s">
        <v>1052</v>
      </c>
      <c r="B254" s="304" t="s">
        <v>94</v>
      </c>
      <c r="C254" s="304" t="s">
        <v>1261</v>
      </c>
      <c r="D254" s="919" t="s">
        <v>1200</v>
      </c>
      <c r="E254" s="920" t="s">
        <v>1200</v>
      </c>
      <c r="F254" s="920" t="s">
        <v>1200</v>
      </c>
      <c r="G254" s="920" t="s">
        <v>1200</v>
      </c>
      <c r="H254" s="920" t="s">
        <v>1200</v>
      </c>
      <c r="I254" s="920" t="s">
        <v>1200</v>
      </c>
      <c r="J254" s="920" t="s">
        <v>1200</v>
      </c>
      <c r="K254" s="921" t="s">
        <v>1200</v>
      </c>
      <c r="L254" s="3" t="s">
        <v>236</v>
      </c>
      <c r="M254" s="790">
        <v>2</v>
      </c>
      <c r="N254" s="7">
        <f>'COMP.DRE'!J18</f>
        <v>691.06</v>
      </c>
      <c r="O254" s="640">
        <f>$Q$3</f>
        <v>0.22839999999999999</v>
      </c>
      <c r="P254" s="638">
        <f t="shared" ref="P254:P256" si="79">N254*(1+O254)</f>
        <v>848.9</v>
      </c>
      <c r="Q254" s="16">
        <f t="shared" ref="Q254:Q256" si="80">TRUNC(M254*P254,2)</f>
        <v>1697.8</v>
      </c>
      <c r="R254" s="17">
        <v>531.67999999999995</v>
      </c>
      <c r="S254" s="1">
        <v>643.76</v>
      </c>
      <c r="Y254" s="871">
        <f t="shared" ref="Y254:Y256" si="81">TRUNC(M254*N254,2)</f>
        <v>1382.12</v>
      </c>
    </row>
    <row r="255" spans="1:25" s="1" customFormat="1" ht="42.75" customHeight="1">
      <c r="A255" s="447" t="s">
        <v>1053</v>
      </c>
      <c r="B255" s="304" t="s">
        <v>94</v>
      </c>
      <c r="C255" s="304" t="s">
        <v>1262</v>
      </c>
      <c r="D255" s="919" t="s">
        <v>1201</v>
      </c>
      <c r="E255" s="920" t="s">
        <v>1201</v>
      </c>
      <c r="F255" s="920" t="s">
        <v>1201</v>
      </c>
      <c r="G255" s="920" t="s">
        <v>1201</v>
      </c>
      <c r="H255" s="920" t="s">
        <v>1201</v>
      </c>
      <c r="I255" s="920" t="s">
        <v>1201</v>
      </c>
      <c r="J255" s="920" t="s">
        <v>1201</v>
      </c>
      <c r="K255" s="921" t="s">
        <v>1201</v>
      </c>
      <c r="L255" s="3" t="s">
        <v>236</v>
      </c>
      <c r="M255" s="790">
        <v>8</v>
      </c>
      <c r="N255" s="7">
        <f>'COMP. DRE 02'!J18</f>
        <v>559.16</v>
      </c>
      <c r="O255" s="640">
        <f>$Q$3</f>
        <v>0.22839999999999999</v>
      </c>
      <c r="P255" s="638">
        <f t="shared" si="79"/>
        <v>686.87</v>
      </c>
      <c r="Q255" s="16">
        <f t="shared" si="80"/>
        <v>5494.96</v>
      </c>
      <c r="R255" s="17">
        <v>347.93</v>
      </c>
      <c r="S255" s="1">
        <v>421.27</v>
      </c>
      <c r="Y255" s="871">
        <f t="shared" si="81"/>
        <v>4473.28</v>
      </c>
    </row>
    <row r="256" spans="1:25" s="1" customFormat="1" ht="15.75">
      <c r="A256" s="447" t="s">
        <v>1054</v>
      </c>
      <c r="B256" s="569">
        <v>1108056</v>
      </c>
      <c r="C256" s="304" t="s">
        <v>1066</v>
      </c>
      <c r="D256" s="919" t="s">
        <v>1161</v>
      </c>
      <c r="E256" s="920" t="s">
        <v>1161</v>
      </c>
      <c r="F256" s="920" t="s">
        <v>1161</v>
      </c>
      <c r="G256" s="920" t="s">
        <v>1161</v>
      </c>
      <c r="H256" s="920" t="s">
        <v>1161</v>
      </c>
      <c r="I256" s="920" t="s">
        <v>1161</v>
      </c>
      <c r="J256" s="920" t="s">
        <v>1161</v>
      </c>
      <c r="K256" s="921" t="s">
        <v>1161</v>
      </c>
      <c r="L256" s="3" t="s">
        <v>1171</v>
      </c>
      <c r="M256" s="3">
        <v>4.32</v>
      </c>
      <c r="N256" s="7">
        <f>N235</f>
        <v>2097.71</v>
      </c>
      <c r="O256" s="640">
        <f>$Q$3</f>
        <v>0.22839999999999999</v>
      </c>
      <c r="P256" s="638">
        <f t="shared" si="79"/>
        <v>2576.83</v>
      </c>
      <c r="Q256" s="16">
        <f t="shared" si="80"/>
        <v>11131.9</v>
      </c>
      <c r="R256" s="17">
        <v>1796.13</v>
      </c>
      <c r="S256" s="1">
        <v>2174.75</v>
      </c>
      <c r="Y256" s="871">
        <f t="shared" si="81"/>
        <v>9062.1</v>
      </c>
    </row>
    <row r="257" spans="1:25" s="1" customFormat="1" ht="15.75">
      <c r="A257" s="11"/>
      <c r="B257" s="569"/>
      <c r="C257" s="5"/>
      <c r="D257" s="935"/>
      <c r="E257" s="935"/>
      <c r="F257" s="935"/>
      <c r="G257" s="935"/>
      <c r="H257" s="935"/>
      <c r="I257" s="935"/>
      <c r="J257" s="935"/>
      <c r="K257" s="935"/>
      <c r="L257" s="3"/>
      <c r="M257" s="947" t="s">
        <v>53</v>
      </c>
      <c r="N257" s="947"/>
      <c r="O257" s="637"/>
      <c r="P257" s="637"/>
      <c r="Q257" s="13">
        <f>SUM(Q254:Q256)</f>
        <v>18324.66</v>
      </c>
      <c r="R257" s="17"/>
      <c r="Y257" s="861"/>
    </row>
    <row r="258" spans="1:25" s="1" customFormat="1" ht="15.75">
      <c r="A258" s="11"/>
      <c r="B258" s="569"/>
      <c r="C258" s="5"/>
      <c r="D258" s="935"/>
      <c r="E258" s="935"/>
      <c r="F258" s="935"/>
      <c r="G258" s="935"/>
      <c r="H258" s="935"/>
      <c r="I258" s="935"/>
      <c r="J258" s="935"/>
      <c r="K258" s="935"/>
      <c r="L258" s="3"/>
      <c r="M258" s="933" t="s">
        <v>14</v>
      </c>
      <c r="N258" s="934"/>
      <c r="O258" s="8"/>
      <c r="P258" s="8"/>
      <c r="Q258" s="13">
        <f>Q257+Q252+Q239</f>
        <v>245872.13</v>
      </c>
      <c r="R258" s="780" t="e">
        <f>SUM(Q110,#REF!,Q104,Q94,Q82,Q30,Q15,Q134,Q160,Q184,Q224,Q258)</f>
        <v>#REF!</v>
      </c>
      <c r="Y258" s="861"/>
    </row>
    <row r="259" spans="1:25" s="1" customFormat="1" ht="15.75" customHeight="1">
      <c r="A259" s="448">
        <v>2</v>
      </c>
      <c r="B259" s="798"/>
      <c r="C259" s="799"/>
      <c r="D259" s="942" t="s">
        <v>1265</v>
      </c>
      <c r="E259" s="943"/>
      <c r="F259" s="943"/>
      <c r="G259" s="943"/>
      <c r="H259" s="943"/>
      <c r="I259" s="943"/>
      <c r="J259" s="943"/>
      <c r="K259" s="943"/>
      <c r="L259" s="943"/>
      <c r="M259" s="943"/>
      <c r="N259" s="943"/>
      <c r="O259" s="943"/>
      <c r="P259" s="943"/>
      <c r="Q259" s="944"/>
      <c r="R259" s="17"/>
      <c r="Y259" s="861"/>
    </row>
    <row r="260" spans="1:25" s="1" customFormat="1" ht="15.75">
      <c r="A260" s="448" t="s">
        <v>675</v>
      </c>
      <c r="B260" s="569"/>
      <c r="C260" s="304"/>
      <c r="D260" s="939" t="s">
        <v>1154</v>
      </c>
      <c r="E260" s="940"/>
      <c r="F260" s="940"/>
      <c r="G260" s="940"/>
      <c r="H260" s="940"/>
      <c r="I260" s="940"/>
      <c r="J260" s="940"/>
      <c r="K260" s="941"/>
      <c r="L260" s="3"/>
      <c r="M260" s="6"/>
      <c r="N260" s="7"/>
      <c r="O260" s="638"/>
      <c r="P260" s="638"/>
      <c r="Q260" s="16"/>
      <c r="R260" s="17"/>
      <c r="Y260" s="861"/>
    </row>
    <row r="261" spans="1:25" s="1" customFormat="1" ht="30" customHeight="1">
      <c r="A261" s="447" t="s">
        <v>1155</v>
      </c>
      <c r="B261" s="3">
        <v>41359</v>
      </c>
      <c r="C261" s="304" t="s">
        <v>1443</v>
      </c>
      <c r="D261" s="919" t="s">
        <v>1139</v>
      </c>
      <c r="E261" s="920" t="s">
        <v>1139</v>
      </c>
      <c r="F261" s="920" t="s">
        <v>1139</v>
      </c>
      <c r="G261" s="920" t="s">
        <v>1139</v>
      </c>
      <c r="H261" s="920" t="s">
        <v>1139</v>
      </c>
      <c r="I261" s="920" t="s">
        <v>1139</v>
      </c>
      <c r="J261" s="920" t="s">
        <v>1139</v>
      </c>
      <c r="K261" s="921" t="s">
        <v>1139</v>
      </c>
      <c r="L261" s="785" t="s">
        <v>779</v>
      </c>
      <c r="M261" s="786">
        <v>88</v>
      </c>
      <c r="N261" s="7">
        <f>S261</f>
        <v>21.02</v>
      </c>
      <c r="O261" s="640">
        <f t="shared" ref="O261:O269" si="82">$Q$3</f>
        <v>0.22839999999999999</v>
      </c>
      <c r="P261" s="638">
        <f t="shared" ref="P261:P286" si="83">N261*(1+O261)</f>
        <v>25.82</v>
      </c>
      <c r="Q261" s="16">
        <f t="shared" ref="Q261:Q268" si="84">TRUNC(M261*P261,2)</f>
        <v>2272.16</v>
      </c>
      <c r="R261" s="778">
        <v>17.36</v>
      </c>
      <c r="S261" s="353">
        <f>R261*1.2108</f>
        <v>21.02</v>
      </c>
      <c r="Y261" s="871">
        <f t="shared" ref="Y261:Y286" si="85">TRUNC(M261*N261,2)</f>
        <v>1849.76</v>
      </c>
    </row>
    <row r="262" spans="1:25" s="1" customFormat="1" ht="27" customHeight="1">
      <c r="A262" s="447" t="s">
        <v>1164</v>
      </c>
      <c r="B262" s="3">
        <v>41202</v>
      </c>
      <c r="C262" s="304" t="s">
        <v>1443</v>
      </c>
      <c r="D262" s="919" t="s">
        <v>1140</v>
      </c>
      <c r="E262" s="920" t="s">
        <v>1140</v>
      </c>
      <c r="F262" s="920" t="s">
        <v>1140</v>
      </c>
      <c r="G262" s="920" t="s">
        <v>1140</v>
      </c>
      <c r="H262" s="920" t="s">
        <v>1140</v>
      </c>
      <c r="I262" s="920" t="s">
        <v>1140</v>
      </c>
      <c r="J262" s="920" t="s">
        <v>1140</v>
      </c>
      <c r="K262" s="921" t="s">
        <v>1140</v>
      </c>
      <c r="L262" s="785" t="s">
        <v>779</v>
      </c>
      <c r="M262" s="786">
        <v>88</v>
      </c>
      <c r="N262" s="7">
        <f t="shared" ref="N262" si="86">S262</f>
        <v>24.85</v>
      </c>
      <c r="O262" s="640">
        <f t="shared" si="82"/>
        <v>0.22839999999999999</v>
      </c>
      <c r="P262" s="638">
        <f t="shared" si="83"/>
        <v>30.53</v>
      </c>
      <c r="Q262" s="16">
        <f t="shared" si="84"/>
        <v>2686.64</v>
      </c>
      <c r="R262" s="778">
        <v>20.52</v>
      </c>
      <c r="S262" s="353">
        <f t="shared" ref="S262:S267" si="87">R262*1.2108</f>
        <v>24.85</v>
      </c>
      <c r="Y262" s="871">
        <f t="shared" si="85"/>
        <v>2186.8000000000002</v>
      </c>
    </row>
    <row r="263" spans="1:25" s="1" customFormat="1" ht="29.25" customHeight="1">
      <c r="A263" s="447" t="s">
        <v>1165</v>
      </c>
      <c r="B263" s="569">
        <v>3806415</v>
      </c>
      <c r="C263" s="304" t="s">
        <v>1066</v>
      </c>
      <c r="D263" s="919" t="s">
        <v>1158</v>
      </c>
      <c r="E263" s="920" t="s">
        <v>1158</v>
      </c>
      <c r="F263" s="920" t="s">
        <v>1158</v>
      </c>
      <c r="G263" s="920" t="s">
        <v>1158</v>
      </c>
      <c r="H263" s="920" t="s">
        <v>1158</v>
      </c>
      <c r="I263" s="920" t="s">
        <v>1158</v>
      </c>
      <c r="J263" s="920" t="s">
        <v>1158</v>
      </c>
      <c r="K263" s="921" t="s">
        <v>1158</v>
      </c>
      <c r="L263" s="3" t="s">
        <v>1171</v>
      </c>
      <c r="M263" s="803">
        <v>16.16</v>
      </c>
      <c r="N263" s="7">
        <f>N231</f>
        <v>516.91999999999996</v>
      </c>
      <c r="O263" s="640">
        <f t="shared" si="82"/>
        <v>0.22839999999999999</v>
      </c>
      <c r="P263" s="638">
        <f t="shared" si="83"/>
        <v>634.98</v>
      </c>
      <c r="Q263" s="16">
        <f t="shared" si="84"/>
        <v>10261.27</v>
      </c>
      <c r="R263" s="778">
        <v>732.16</v>
      </c>
      <c r="S263" s="353">
        <f t="shared" si="87"/>
        <v>886.5</v>
      </c>
      <c r="Y263" s="871">
        <f t="shared" si="85"/>
        <v>8353.42</v>
      </c>
    </row>
    <row r="264" spans="1:25" s="1" customFormat="1" ht="45" customHeight="1">
      <c r="A264" s="447" t="s">
        <v>1166</v>
      </c>
      <c r="B264" s="800">
        <v>100981</v>
      </c>
      <c r="C264" s="304" t="s">
        <v>141</v>
      </c>
      <c r="D264" s="919" t="s">
        <v>1582</v>
      </c>
      <c r="E264" s="920" t="s">
        <v>1159</v>
      </c>
      <c r="F264" s="920" t="s">
        <v>1159</v>
      </c>
      <c r="G264" s="920" t="s">
        <v>1159</v>
      </c>
      <c r="H264" s="920" t="s">
        <v>1159</v>
      </c>
      <c r="I264" s="920" t="s">
        <v>1159</v>
      </c>
      <c r="J264" s="920" t="s">
        <v>1159</v>
      </c>
      <c r="K264" s="921" t="s">
        <v>1159</v>
      </c>
      <c r="L264" s="3" t="s">
        <v>1171</v>
      </c>
      <c r="M264" s="7">
        <v>16.16</v>
      </c>
      <c r="N264" s="7">
        <v>8.89</v>
      </c>
      <c r="O264" s="640">
        <f t="shared" si="82"/>
        <v>0.22839999999999999</v>
      </c>
      <c r="P264" s="638">
        <f t="shared" si="83"/>
        <v>10.92</v>
      </c>
      <c r="Q264" s="16">
        <f t="shared" si="84"/>
        <v>176.46</v>
      </c>
      <c r="R264" s="778">
        <v>2.96</v>
      </c>
      <c r="S264" s="353">
        <f t="shared" si="87"/>
        <v>3.58</v>
      </c>
      <c r="Y264" s="871">
        <f t="shared" si="85"/>
        <v>143.66</v>
      </c>
    </row>
    <row r="265" spans="1:25" s="1" customFormat="1" ht="25.5" customHeight="1">
      <c r="A265" s="447" t="s">
        <v>1167</v>
      </c>
      <c r="B265" s="784">
        <v>97913</v>
      </c>
      <c r="C265" s="570" t="s">
        <v>141</v>
      </c>
      <c r="D265" s="919" t="s">
        <v>1160</v>
      </c>
      <c r="E265" s="920" t="s">
        <v>1160</v>
      </c>
      <c r="F265" s="920" t="s">
        <v>1160</v>
      </c>
      <c r="G265" s="920" t="s">
        <v>1160</v>
      </c>
      <c r="H265" s="920" t="s">
        <v>1160</v>
      </c>
      <c r="I265" s="920" t="s">
        <v>1160</v>
      </c>
      <c r="J265" s="920" t="s">
        <v>1160</v>
      </c>
      <c r="K265" s="921" t="s">
        <v>1160</v>
      </c>
      <c r="L265" s="785" t="s">
        <v>1173</v>
      </c>
      <c r="M265" s="786">
        <v>249.18</v>
      </c>
      <c r="N265" s="7">
        <v>2.96</v>
      </c>
      <c r="O265" s="640">
        <f t="shared" si="82"/>
        <v>0.22839999999999999</v>
      </c>
      <c r="P265" s="638">
        <f t="shared" si="83"/>
        <v>3.64</v>
      </c>
      <c r="Q265" s="16">
        <f t="shared" si="84"/>
        <v>907.01</v>
      </c>
      <c r="R265" s="778">
        <v>1.1499999999999999</v>
      </c>
      <c r="S265" s="353">
        <f t="shared" si="87"/>
        <v>1.39</v>
      </c>
      <c r="Y265" s="871">
        <f t="shared" si="85"/>
        <v>737.57</v>
      </c>
    </row>
    <row r="266" spans="1:25" s="1" customFormat="1" ht="28.5" customHeight="1">
      <c r="A266" s="447" t="s">
        <v>1168</v>
      </c>
      <c r="B266" s="3">
        <v>1106165</v>
      </c>
      <c r="C266" s="304" t="s">
        <v>1066</v>
      </c>
      <c r="D266" s="919" t="s">
        <v>1244</v>
      </c>
      <c r="E266" s="920" t="s">
        <v>1244</v>
      </c>
      <c r="F266" s="920" t="s">
        <v>1244</v>
      </c>
      <c r="G266" s="920" t="s">
        <v>1244</v>
      </c>
      <c r="H266" s="920" t="s">
        <v>1244</v>
      </c>
      <c r="I266" s="920" t="s">
        <v>1244</v>
      </c>
      <c r="J266" s="920" t="s">
        <v>1244</v>
      </c>
      <c r="K266" s="921" t="s">
        <v>1244</v>
      </c>
      <c r="L266" s="785" t="s">
        <v>1171</v>
      </c>
      <c r="M266" s="803">
        <v>1</v>
      </c>
      <c r="N266" s="7">
        <f>N44</f>
        <v>341.31</v>
      </c>
      <c r="O266" s="640">
        <f t="shared" si="82"/>
        <v>0.22839999999999999</v>
      </c>
      <c r="P266" s="638">
        <f t="shared" si="83"/>
        <v>419.27</v>
      </c>
      <c r="Q266" s="16">
        <f t="shared" si="84"/>
        <v>419.27</v>
      </c>
      <c r="R266" s="778"/>
      <c r="S266" s="353"/>
      <c r="Y266" s="871">
        <f t="shared" si="85"/>
        <v>341.31</v>
      </c>
    </row>
    <row r="267" spans="1:25" s="1" customFormat="1" ht="27.75" customHeight="1">
      <c r="A267" s="447" t="s">
        <v>1169</v>
      </c>
      <c r="B267" s="569">
        <v>1108056</v>
      </c>
      <c r="C267" s="304" t="s">
        <v>1066</v>
      </c>
      <c r="D267" s="919" t="s">
        <v>1161</v>
      </c>
      <c r="E267" s="920" t="s">
        <v>1245</v>
      </c>
      <c r="F267" s="920" t="s">
        <v>1245</v>
      </c>
      <c r="G267" s="920" t="s">
        <v>1245</v>
      </c>
      <c r="H267" s="920" t="s">
        <v>1245</v>
      </c>
      <c r="I267" s="920" t="s">
        <v>1245</v>
      </c>
      <c r="J267" s="920" t="s">
        <v>1245</v>
      </c>
      <c r="K267" s="921" t="s">
        <v>1245</v>
      </c>
      <c r="L267" s="785" t="s">
        <v>1171</v>
      </c>
      <c r="M267" s="786">
        <v>1</v>
      </c>
      <c r="N267" s="7">
        <f>N256</f>
        <v>2097.71</v>
      </c>
      <c r="O267" s="640">
        <f t="shared" si="82"/>
        <v>0.22839999999999999</v>
      </c>
      <c r="P267" s="638">
        <f t="shared" si="83"/>
        <v>2576.83</v>
      </c>
      <c r="Q267" s="16">
        <f t="shared" si="84"/>
        <v>2576.83</v>
      </c>
      <c r="R267" s="778">
        <v>1796.13</v>
      </c>
      <c r="S267" s="353">
        <f t="shared" si="87"/>
        <v>2174.75</v>
      </c>
      <c r="Y267" s="871">
        <f t="shared" si="85"/>
        <v>2097.71</v>
      </c>
    </row>
    <row r="268" spans="1:25" s="1" customFormat="1" ht="27.75" customHeight="1">
      <c r="A268" s="447" t="s">
        <v>1170</v>
      </c>
      <c r="B268" s="783">
        <v>7010100210</v>
      </c>
      <c r="C268" s="304" t="s">
        <v>1557</v>
      </c>
      <c r="D268" s="936" t="s">
        <v>1556</v>
      </c>
      <c r="E268" s="937"/>
      <c r="F268" s="937"/>
      <c r="G268" s="937"/>
      <c r="H268" s="937"/>
      <c r="I268" s="937"/>
      <c r="J268" s="937"/>
      <c r="K268" s="938"/>
      <c r="L268" s="3" t="s">
        <v>1558</v>
      </c>
      <c r="M268" s="786">
        <v>3</v>
      </c>
      <c r="N268" s="7">
        <v>1480.31</v>
      </c>
      <c r="O268" s="640">
        <f t="shared" si="82"/>
        <v>0.22839999999999999</v>
      </c>
      <c r="P268" s="638">
        <f t="shared" si="83"/>
        <v>1818.41</v>
      </c>
      <c r="Q268" s="16">
        <f t="shared" si="84"/>
        <v>5455.23</v>
      </c>
      <c r="R268" s="778"/>
      <c r="S268" s="353"/>
      <c r="Y268" s="871">
        <f t="shared" si="85"/>
        <v>4440.93</v>
      </c>
    </row>
    <row r="269" spans="1:25" s="1" customFormat="1" ht="15.75">
      <c r="A269" s="11"/>
      <c r="B269" s="569"/>
      <c r="C269" s="5"/>
      <c r="D269" s="935"/>
      <c r="E269" s="935"/>
      <c r="F269" s="935"/>
      <c r="G269" s="935"/>
      <c r="H269" s="935"/>
      <c r="I269" s="935"/>
      <c r="J269" s="935"/>
      <c r="K269" s="935"/>
      <c r="L269" s="3"/>
      <c r="M269" s="947" t="s">
        <v>53</v>
      </c>
      <c r="N269" s="947"/>
      <c r="O269" s="640">
        <f t="shared" si="82"/>
        <v>0.22839999999999999</v>
      </c>
      <c r="P269" s="638">
        <f t="shared" si="83"/>
        <v>0</v>
      </c>
      <c r="Q269" s="13">
        <f>SUM(Q261:Q268)</f>
        <v>24754.87</v>
      </c>
      <c r="R269" s="17"/>
      <c r="Y269" s="871"/>
    </row>
    <row r="270" spans="1:25" s="1" customFormat="1" ht="15.75">
      <c r="A270" s="448" t="s">
        <v>676</v>
      </c>
      <c r="B270" s="945"/>
      <c r="C270" s="946"/>
      <c r="D270" s="939" t="s">
        <v>1174</v>
      </c>
      <c r="E270" s="940"/>
      <c r="F270" s="940"/>
      <c r="G270" s="940"/>
      <c r="H270" s="940"/>
      <c r="I270" s="940"/>
      <c r="J270" s="940"/>
      <c r="K270" s="941"/>
      <c r="L270" s="3"/>
      <c r="M270" s="6"/>
      <c r="N270" s="7"/>
      <c r="O270" s="640"/>
      <c r="P270" s="638"/>
      <c r="Q270" s="16"/>
      <c r="R270" s="17"/>
      <c r="Y270" s="871"/>
    </row>
    <row r="271" spans="1:25" s="1" customFormat="1" ht="38.25" customHeight="1">
      <c r="A271" s="447" t="s">
        <v>1175</v>
      </c>
      <c r="B271" s="801">
        <v>92446</v>
      </c>
      <c r="C271" s="570" t="s">
        <v>141</v>
      </c>
      <c r="D271" s="919" t="s">
        <v>1186</v>
      </c>
      <c r="E271" s="920" t="s">
        <v>1256</v>
      </c>
      <c r="F271" s="920" t="s">
        <v>1256</v>
      </c>
      <c r="G271" s="920" t="s">
        <v>1256</v>
      </c>
      <c r="H271" s="920" t="s">
        <v>1256</v>
      </c>
      <c r="I271" s="920" t="s">
        <v>1256</v>
      </c>
      <c r="J271" s="920" t="s">
        <v>1256</v>
      </c>
      <c r="K271" s="921" t="s">
        <v>1256</v>
      </c>
      <c r="L271" s="3" t="s">
        <v>1172</v>
      </c>
      <c r="M271" s="804">
        <v>184.9</v>
      </c>
      <c r="N271" s="7">
        <v>334.11</v>
      </c>
      <c r="O271" s="640">
        <f t="shared" ref="O271:O286" si="88">$Q$3</f>
        <v>0.22839999999999999</v>
      </c>
      <c r="P271" s="638">
        <f t="shared" si="83"/>
        <v>410.42</v>
      </c>
      <c r="Q271" s="16">
        <f t="shared" ref="Q271:Q286" si="89">TRUNC(M271*P271,2)</f>
        <v>75886.649999999994</v>
      </c>
      <c r="R271" s="778">
        <v>148.88999999999999</v>
      </c>
      <c r="S271" s="353">
        <f t="shared" ref="S271:S286" si="90">R271*1.2108</f>
        <v>180.28</v>
      </c>
      <c r="T271" s="571"/>
      <c r="Y271" s="871">
        <f t="shared" si="85"/>
        <v>61776.93</v>
      </c>
    </row>
    <row r="272" spans="1:25" s="1" customFormat="1" ht="43.5" customHeight="1">
      <c r="A272" s="447" t="s">
        <v>1176</v>
      </c>
      <c r="B272" s="3">
        <v>92482</v>
      </c>
      <c r="C272" s="570" t="s">
        <v>141</v>
      </c>
      <c r="D272" s="919" t="s">
        <v>1583</v>
      </c>
      <c r="E272" s="920" t="s">
        <v>1187</v>
      </c>
      <c r="F272" s="920" t="s">
        <v>1187</v>
      </c>
      <c r="G272" s="920" t="s">
        <v>1187</v>
      </c>
      <c r="H272" s="920" t="s">
        <v>1187</v>
      </c>
      <c r="I272" s="920" t="s">
        <v>1187</v>
      </c>
      <c r="J272" s="920" t="s">
        <v>1187</v>
      </c>
      <c r="K272" s="921" t="s">
        <v>1187</v>
      </c>
      <c r="L272" s="3" t="s">
        <v>1172</v>
      </c>
      <c r="M272" s="7">
        <v>152.5</v>
      </c>
      <c r="N272" s="7">
        <v>375.17</v>
      </c>
      <c r="O272" s="640">
        <f t="shared" si="88"/>
        <v>0.22839999999999999</v>
      </c>
      <c r="P272" s="638">
        <f t="shared" si="83"/>
        <v>460.86</v>
      </c>
      <c r="Q272" s="16">
        <f t="shared" si="89"/>
        <v>70281.149999999994</v>
      </c>
      <c r="R272" s="778">
        <v>194.94</v>
      </c>
      <c r="S272" s="353">
        <f t="shared" si="90"/>
        <v>236.03</v>
      </c>
      <c r="T272" s="571"/>
      <c r="Y272" s="871">
        <f t="shared" si="85"/>
        <v>57213.42</v>
      </c>
    </row>
    <row r="273" spans="1:25" s="1" customFormat="1" ht="46.5" customHeight="1">
      <c r="A273" s="447" t="s">
        <v>1177</v>
      </c>
      <c r="B273" s="3">
        <v>92409</v>
      </c>
      <c r="C273" s="570" t="s">
        <v>141</v>
      </c>
      <c r="D273" s="919" t="s">
        <v>1586</v>
      </c>
      <c r="E273" s="920" t="s">
        <v>1188</v>
      </c>
      <c r="F273" s="920" t="s">
        <v>1188</v>
      </c>
      <c r="G273" s="920" t="s">
        <v>1188</v>
      </c>
      <c r="H273" s="920" t="s">
        <v>1188</v>
      </c>
      <c r="I273" s="920" t="s">
        <v>1188</v>
      </c>
      <c r="J273" s="920" t="s">
        <v>1188</v>
      </c>
      <c r="K273" s="921" t="s">
        <v>1188</v>
      </c>
      <c r="L273" s="3" t="s">
        <v>1172</v>
      </c>
      <c r="M273" s="7">
        <v>49</v>
      </c>
      <c r="N273" s="7">
        <v>368.56</v>
      </c>
      <c r="O273" s="640">
        <f t="shared" si="88"/>
        <v>0.22839999999999999</v>
      </c>
      <c r="P273" s="638">
        <f t="shared" si="83"/>
        <v>452.74</v>
      </c>
      <c r="Q273" s="16">
        <f t="shared" si="89"/>
        <v>22184.26</v>
      </c>
      <c r="R273" s="778">
        <v>165.36</v>
      </c>
      <c r="S273" s="353">
        <f t="shared" si="90"/>
        <v>200.22</v>
      </c>
      <c r="T273" s="571"/>
      <c r="Y273" s="871">
        <f t="shared" si="85"/>
        <v>18059.439999999999</v>
      </c>
    </row>
    <row r="274" spans="1:25" s="1" customFormat="1" ht="40.5" customHeight="1">
      <c r="A274" s="447" t="s">
        <v>1178</v>
      </c>
      <c r="B274" s="805">
        <v>92759</v>
      </c>
      <c r="C274" s="570" t="s">
        <v>141</v>
      </c>
      <c r="D274" s="919" t="s">
        <v>1189</v>
      </c>
      <c r="E274" s="920" t="s">
        <v>1189</v>
      </c>
      <c r="F274" s="920" t="s">
        <v>1189</v>
      </c>
      <c r="G274" s="920" t="s">
        <v>1189</v>
      </c>
      <c r="H274" s="920" t="s">
        <v>1189</v>
      </c>
      <c r="I274" s="920" t="s">
        <v>1189</v>
      </c>
      <c r="J274" s="920" t="s">
        <v>1189</v>
      </c>
      <c r="K274" s="921" t="s">
        <v>1189</v>
      </c>
      <c r="L274" s="3" t="s">
        <v>773</v>
      </c>
      <c r="M274" s="7">
        <v>319.8</v>
      </c>
      <c r="N274" s="7">
        <v>17.91</v>
      </c>
      <c r="O274" s="640">
        <f t="shared" si="88"/>
        <v>0.22839999999999999</v>
      </c>
      <c r="P274" s="638">
        <f t="shared" si="83"/>
        <v>22</v>
      </c>
      <c r="Q274" s="16">
        <f t="shared" si="89"/>
        <v>7035.6</v>
      </c>
      <c r="R274" s="778">
        <v>10.55</v>
      </c>
      <c r="S274" s="353">
        <f t="shared" si="90"/>
        <v>12.77</v>
      </c>
      <c r="T274" s="571"/>
      <c r="Y274" s="871">
        <f t="shared" si="85"/>
        <v>5727.61</v>
      </c>
    </row>
    <row r="275" spans="1:25" s="1" customFormat="1" ht="40.5" customHeight="1">
      <c r="A275" s="447" t="s">
        <v>1179</v>
      </c>
      <c r="B275" s="805">
        <v>92760</v>
      </c>
      <c r="C275" s="570" t="s">
        <v>141</v>
      </c>
      <c r="D275" s="919" t="s">
        <v>1405</v>
      </c>
      <c r="E275" s="920"/>
      <c r="F275" s="920"/>
      <c r="G275" s="920"/>
      <c r="H275" s="920"/>
      <c r="I275" s="920"/>
      <c r="J275" s="920"/>
      <c r="K275" s="921"/>
      <c r="L275" s="3" t="s">
        <v>773</v>
      </c>
      <c r="M275" s="7">
        <v>755.5</v>
      </c>
      <c r="N275" s="7">
        <v>17.64</v>
      </c>
      <c r="O275" s="640">
        <f t="shared" si="88"/>
        <v>0.22839999999999999</v>
      </c>
      <c r="P275" s="638">
        <f t="shared" si="83"/>
        <v>21.67</v>
      </c>
      <c r="Q275" s="16">
        <f t="shared" si="89"/>
        <v>16371.68</v>
      </c>
      <c r="R275" s="778">
        <v>9.48</v>
      </c>
      <c r="S275" s="353">
        <f t="shared" si="90"/>
        <v>11.48</v>
      </c>
      <c r="T275" s="571"/>
      <c r="Y275" s="871">
        <f t="shared" si="85"/>
        <v>13327.02</v>
      </c>
    </row>
    <row r="276" spans="1:25" s="1" customFormat="1" ht="40.5" customHeight="1">
      <c r="A276" s="447" t="s">
        <v>1180</v>
      </c>
      <c r="B276" s="805">
        <v>92761</v>
      </c>
      <c r="C276" s="570" t="s">
        <v>141</v>
      </c>
      <c r="D276" s="919" t="s">
        <v>1406</v>
      </c>
      <c r="E276" s="920"/>
      <c r="F276" s="920"/>
      <c r="G276" s="920"/>
      <c r="H276" s="920"/>
      <c r="I276" s="920"/>
      <c r="J276" s="920"/>
      <c r="K276" s="921"/>
      <c r="L276" s="3" t="s">
        <v>773</v>
      </c>
      <c r="M276" s="7">
        <v>41.9</v>
      </c>
      <c r="N276" s="7">
        <v>17.07</v>
      </c>
      <c r="O276" s="640">
        <f t="shared" si="88"/>
        <v>0.22839999999999999</v>
      </c>
      <c r="P276" s="638">
        <f t="shared" si="83"/>
        <v>20.97</v>
      </c>
      <c r="Q276" s="16">
        <f t="shared" si="89"/>
        <v>878.64</v>
      </c>
      <c r="R276" s="778">
        <v>8.57</v>
      </c>
      <c r="S276" s="353">
        <f t="shared" si="90"/>
        <v>10.38</v>
      </c>
      <c r="T276" s="571"/>
      <c r="Y276" s="871">
        <f t="shared" si="85"/>
        <v>715.23</v>
      </c>
    </row>
    <row r="277" spans="1:25" s="1" customFormat="1" ht="42.75" customHeight="1">
      <c r="A277" s="447" t="s">
        <v>1181</v>
      </c>
      <c r="B277" s="805">
        <v>92762</v>
      </c>
      <c r="C277" s="570" t="s">
        <v>141</v>
      </c>
      <c r="D277" s="919" t="s">
        <v>1190</v>
      </c>
      <c r="E277" s="920" t="s">
        <v>1190</v>
      </c>
      <c r="F277" s="920" t="s">
        <v>1190</v>
      </c>
      <c r="G277" s="920" t="s">
        <v>1190</v>
      </c>
      <c r="H277" s="920" t="s">
        <v>1190</v>
      </c>
      <c r="I277" s="920" t="s">
        <v>1190</v>
      </c>
      <c r="J277" s="920" t="s">
        <v>1190</v>
      </c>
      <c r="K277" s="921" t="s">
        <v>1190</v>
      </c>
      <c r="L277" s="3" t="s">
        <v>773</v>
      </c>
      <c r="M277" s="7">
        <v>647.9</v>
      </c>
      <c r="N277" s="7">
        <v>15.52</v>
      </c>
      <c r="O277" s="640">
        <f t="shared" si="88"/>
        <v>0.22839999999999999</v>
      </c>
      <c r="P277" s="638">
        <f t="shared" si="83"/>
        <v>19.059999999999999</v>
      </c>
      <c r="Q277" s="16">
        <f t="shared" si="89"/>
        <v>12348.97</v>
      </c>
      <c r="R277" s="778">
        <v>7.53</v>
      </c>
      <c r="S277" s="353">
        <f t="shared" si="90"/>
        <v>9.1199999999999992</v>
      </c>
      <c r="T277" s="571"/>
      <c r="Y277" s="871">
        <f t="shared" si="85"/>
        <v>10055.4</v>
      </c>
    </row>
    <row r="278" spans="1:25" s="1" customFormat="1" ht="42" customHeight="1">
      <c r="A278" s="447" t="s">
        <v>1182</v>
      </c>
      <c r="B278" s="805">
        <v>92763</v>
      </c>
      <c r="C278" s="570" t="s">
        <v>141</v>
      </c>
      <c r="D278" s="919" t="s">
        <v>1191</v>
      </c>
      <c r="E278" s="920" t="s">
        <v>1191</v>
      </c>
      <c r="F278" s="920" t="s">
        <v>1191</v>
      </c>
      <c r="G278" s="920" t="s">
        <v>1191</v>
      </c>
      <c r="H278" s="920" t="s">
        <v>1191</v>
      </c>
      <c r="I278" s="920" t="s">
        <v>1191</v>
      </c>
      <c r="J278" s="920" t="s">
        <v>1191</v>
      </c>
      <c r="K278" s="921" t="s">
        <v>1191</v>
      </c>
      <c r="L278" s="3" t="s">
        <v>773</v>
      </c>
      <c r="M278" s="7">
        <v>1106.3</v>
      </c>
      <c r="N278" s="7">
        <v>13.2</v>
      </c>
      <c r="O278" s="640">
        <f t="shared" si="88"/>
        <v>0.22839999999999999</v>
      </c>
      <c r="P278" s="638">
        <f t="shared" si="83"/>
        <v>16.21</v>
      </c>
      <c r="Q278" s="16">
        <f t="shared" si="89"/>
        <v>17933.12</v>
      </c>
      <c r="R278" s="778">
        <v>6.25</v>
      </c>
      <c r="S278" s="353">
        <f t="shared" si="90"/>
        <v>7.57</v>
      </c>
      <c r="T278" s="571"/>
      <c r="Y278" s="871">
        <f t="shared" si="85"/>
        <v>14603.16</v>
      </c>
    </row>
    <row r="279" spans="1:25" s="1" customFormat="1" ht="42" customHeight="1">
      <c r="A279" s="447" t="s">
        <v>1183</v>
      </c>
      <c r="B279" s="805">
        <v>92764</v>
      </c>
      <c r="C279" s="570" t="s">
        <v>141</v>
      </c>
      <c r="D279" s="919" t="s">
        <v>1192</v>
      </c>
      <c r="E279" s="920"/>
      <c r="F279" s="920"/>
      <c r="G279" s="920"/>
      <c r="H279" s="920"/>
      <c r="I279" s="920"/>
      <c r="J279" s="920"/>
      <c r="K279" s="921"/>
      <c r="L279" s="3" t="s">
        <v>773</v>
      </c>
      <c r="M279" s="7">
        <v>86</v>
      </c>
      <c r="N279" s="7">
        <v>12.91</v>
      </c>
      <c r="O279" s="640">
        <f t="shared" si="88"/>
        <v>0.22839999999999999</v>
      </c>
      <c r="P279" s="638">
        <f t="shared" si="83"/>
        <v>15.86</v>
      </c>
      <c r="Q279" s="16">
        <f t="shared" si="89"/>
        <v>1363.96</v>
      </c>
      <c r="R279" s="778">
        <v>5.84</v>
      </c>
      <c r="S279" s="353">
        <f t="shared" si="90"/>
        <v>7.07</v>
      </c>
      <c r="T279" s="571"/>
      <c r="Y279" s="871">
        <f t="shared" si="85"/>
        <v>1110.26</v>
      </c>
    </row>
    <row r="280" spans="1:25" s="1" customFormat="1" ht="42" customHeight="1">
      <c r="A280" s="447" t="s">
        <v>1184</v>
      </c>
      <c r="B280" s="805">
        <v>92765</v>
      </c>
      <c r="C280" s="570" t="s">
        <v>141</v>
      </c>
      <c r="D280" s="919" t="s">
        <v>1411</v>
      </c>
      <c r="E280" s="920"/>
      <c r="F280" s="920"/>
      <c r="G280" s="920"/>
      <c r="H280" s="920"/>
      <c r="I280" s="920"/>
      <c r="J280" s="920"/>
      <c r="K280" s="921"/>
      <c r="L280" s="3" t="s">
        <v>773</v>
      </c>
      <c r="M280" s="7">
        <v>201.6</v>
      </c>
      <c r="N280" s="7">
        <v>14.84</v>
      </c>
      <c r="O280" s="640">
        <f t="shared" si="88"/>
        <v>0.22839999999999999</v>
      </c>
      <c r="P280" s="638">
        <f t="shared" si="83"/>
        <v>18.23</v>
      </c>
      <c r="Q280" s="16">
        <f t="shared" si="89"/>
        <v>3675.16</v>
      </c>
      <c r="R280" s="778">
        <v>6.43</v>
      </c>
      <c r="S280" s="353">
        <f t="shared" si="90"/>
        <v>7.79</v>
      </c>
      <c r="T280" s="571"/>
      <c r="Y280" s="871">
        <f t="shared" si="85"/>
        <v>2991.74</v>
      </c>
    </row>
    <row r="281" spans="1:25" s="1" customFormat="1" ht="48" customHeight="1">
      <c r="A281" s="447" t="s">
        <v>1185</v>
      </c>
      <c r="B281" s="805">
        <v>92769</v>
      </c>
      <c r="C281" s="570" t="s">
        <v>141</v>
      </c>
      <c r="D281" s="919" t="s">
        <v>1194</v>
      </c>
      <c r="E281" s="920" t="s">
        <v>1194</v>
      </c>
      <c r="F281" s="920" t="s">
        <v>1194</v>
      </c>
      <c r="G281" s="920" t="s">
        <v>1194</v>
      </c>
      <c r="H281" s="920" t="s">
        <v>1194</v>
      </c>
      <c r="I281" s="920" t="s">
        <v>1194</v>
      </c>
      <c r="J281" s="920" t="s">
        <v>1194</v>
      </c>
      <c r="K281" s="921" t="s">
        <v>1194</v>
      </c>
      <c r="L281" s="3" t="s">
        <v>773</v>
      </c>
      <c r="M281" s="7">
        <v>196.2</v>
      </c>
      <c r="N281" s="7">
        <v>17.190000000000001</v>
      </c>
      <c r="O281" s="640">
        <f t="shared" si="88"/>
        <v>0.22839999999999999</v>
      </c>
      <c r="P281" s="638">
        <f t="shared" si="83"/>
        <v>21.12</v>
      </c>
      <c r="Q281" s="16">
        <f t="shared" si="89"/>
        <v>4143.74</v>
      </c>
      <c r="R281" s="778">
        <v>8.48</v>
      </c>
      <c r="S281" s="353">
        <f t="shared" si="90"/>
        <v>10.27</v>
      </c>
      <c r="T281" s="571"/>
      <c r="Y281" s="871">
        <f t="shared" si="85"/>
        <v>3372.67</v>
      </c>
    </row>
    <row r="282" spans="1:25" s="1" customFormat="1" ht="42.75" customHeight="1">
      <c r="A282" s="447" t="s">
        <v>1728</v>
      </c>
      <c r="B282" s="805">
        <v>92770</v>
      </c>
      <c r="C282" s="570" t="s">
        <v>141</v>
      </c>
      <c r="D282" s="919" t="s">
        <v>1195</v>
      </c>
      <c r="E282" s="920" t="s">
        <v>1195</v>
      </c>
      <c r="F282" s="920" t="s">
        <v>1195</v>
      </c>
      <c r="G282" s="920" t="s">
        <v>1195</v>
      </c>
      <c r="H282" s="920" t="s">
        <v>1195</v>
      </c>
      <c r="I282" s="920" t="s">
        <v>1195</v>
      </c>
      <c r="J282" s="920" t="s">
        <v>1195</v>
      </c>
      <c r="K282" s="921" t="s">
        <v>1195</v>
      </c>
      <c r="L282" s="3" t="s">
        <v>773</v>
      </c>
      <c r="M282" s="7">
        <v>20.6</v>
      </c>
      <c r="N282" s="7">
        <v>16.63</v>
      </c>
      <c r="O282" s="640">
        <f t="shared" si="88"/>
        <v>0.22839999999999999</v>
      </c>
      <c r="P282" s="638">
        <f t="shared" si="83"/>
        <v>20.43</v>
      </c>
      <c r="Q282" s="16">
        <f t="shared" si="89"/>
        <v>420.85</v>
      </c>
      <c r="R282" s="778">
        <v>7.82</v>
      </c>
      <c r="S282" s="353">
        <f t="shared" si="90"/>
        <v>9.4700000000000006</v>
      </c>
      <c r="T282" s="571"/>
      <c r="Y282" s="871">
        <f t="shared" si="85"/>
        <v>342.57</v>
      </c>
    </row>
    <row r="283" spans="1:25" s="1" customFormat="1" ht="42.75" customHeight="1">
      <c r="A283" s="447" t="s">
        <v>1729</v>
      </c>
      <c r="B283" s="805">
        <v>92771</v>
      </c>
      <c r="C283" s="570" t="s">
        <v>141</v>
      </c>
      <c r="D283" s="919" t="s">
        <v>1275</v>
      </c>
      <c r="E283" s="920"/>
      <c r="F283" s="920"/>
      <c r="G283" s="920"/>
      <c r="H283" s="920"/>
      <c r="I283" s="920"/>
      <c r="J283" s="920"/>
      <c r="K283" s="921"/>
      <c r="L283" s="3" t="s">
        <v>773</v>
      </c>
      <c r="M283" s="7">
        <v>633.1</v>
      </c>
      <c r="N283" s="7">
        <v>15.08</v>
      </c>
      <c r="O283" s="640">
        <f t="shared" si="88"/>
        <v>0.22839999999999999</v>
      </c>
      <c r="P283" s="638">
        <f t="shared" si="83"/>
        <v>18.52</v>
      </c>
      <c r="Q283" s="16">
        <f t="shared" si="89"/>
        <v>11725.01</v>
      </c>
      <c r="R283" s="778">
        <v>6.94</v>
      </c>
      <c r="S283" s="353">
        <f t="shared" si="90"/>
        <v>8.4</v>
      </c>
      <c r="T283" s="571"/>
      <c r="Y283" s="871">
        <f t="shared" si="85"/>
        <v>9547.14</v>
      </c>
    </row>
    <row r="284" spans="1:25" s="1" customFormat="1" ht="42.75" customHeight="1">
      <c r="A284" s="447" t="s">
        <v>1730</v>
      </c>
      <c r="B284" s="805">
        <v>92772</v>
      </c>
      <c r="C284" s="570" t="s">
        <v>141</v>
      </c>
      <c r="D284" s="919" t="s">
        <v>1414</v>
      </c>
      <c r="E284" s="920"/>
      <c r="F284" s="920"/>
      <c r="G284" s="920"/>
      <c r="H284" s="920"/>
      <c r="I284" s="920"/>
      <c r="J284" s="920"/>
      <c r="K284" s="921"/>
      <c r="L284" s="3" t="s">
        <v>773</v>
      </c>
      <c r="M284" s="7">
        <v>1140.4000000000001</v>
      </c>
      <c r="N284" s="7">
        <v>12.81</v>
      </c>
      <c r="O284" s="640">
        <f t="shared" si="88"/>
        <v>0.22839999999999999</v>
      </c>
      <c r="P284" s="638">
        <f t="shared" si="83"/>
        <v>15.74</v>
      </c>
      <c r="Q284" s="16">
        <f t="shared" si="89"/>
        <v>17949.89</v>
      </c>
      <c r="R284" s="778">
        <v>5.82</v>
      </c>
      <c r="S284" s="353">
        <f t="shared" si="90"/>
        <v>7.05</v>
      </c>
      <c r="T284" s="571"/>
      <c r="Y284" s="871">
        <f t="shared" si="85"/>
        <v>14608.52</v>
      </c>
    </row>
    <row r="285" spans="1:25" s="1" customFormat="1" ht="41.25" customHeight="1">
      <c r="A285" s="447" t="s">
        <v>1731</v>
      </c>
      <c r="B285" s="805">
        <v>92768</v>
      </c>
      <c r="C285" s="570" t="s">
        <v>141</v>
      </c>
      <c r="D285" s="919" t="s">
        <v>1193</v>
      </c>
      <c r="E285" s="920" t="s">
        <v>1193</v>
      </c>
      <c r="F285" s="920" t="s">
        <v>1193</v>
      </c>
      <c r="G285" s="920" t="s">
        <v>1193</v>
      </c>
      <c r="H285" s="920" t="s">
        <v>1193</v>
      </c>
      <c r="I285" s="920" t="s">
        <v>1193</v>
      </c>
      <c r="J285" s="920" t="s">
        <v>1193</v>
      </c>
      <c r="K285" s="921" t="s">
        <v>1193</v>
      </c>
      <c r="L285" s="3" t="s">
        <v>773</v>
      </c>
      <c r="M285" s="7">
        <v>1130.9000000000001</v>
      </c>
      <c r="N285" s="7">
        <v>17.46</v>
      </c>
      <c r="O285" s="640">
        <f t="shared" si="88"/>
        <v>0.22839999999999999</v>
      </c>
      <c r="P285" s="638">
        <f t="shared" si="83"/>
        <v>21.45</v>
      </c>
      <c r="Q285" s="16">
        <f t="shared" si="89"/>
        <v>24257.8</v>
      </c>
      <c r="R285" s="778">
        <v>8.6</v>
      </c>
      <c r="S285" s="353">
        <f t="shared" si="90"/>
        <v>10.41</v>
      </c>
      <c r="T285" s="571"/>
      <c r="Y285" s="871">
        <f t="shared" si="85"/>
        <v>19745.509999999998</v>
      </c>
    </row>
    <row r="286" spans="1:25" s="1" customFormat="1" ht="26.25" customHeight="1">
      <c r="A286" s="447" t="s">
        <v>1732</v>
      </c>
      <c r="B286" s="304">
        <v>1106281</v>
      </c>
      <c r="C286" s="304" t="s">
        <v>1066</v>
      </c>
      <c r="D286" s="919" t="s">
        <v>1196</v>
      </c>
      <c r="E286" s="920" t="s">
        <v>1196</v>
      </c>
      <c r="F286" s="920" t="s">
        <v>1196</v>
      </c>
      <c r="G286" s="920" t="s">
        <v>1196</v>
      </c>
      <c r="H286" s="920" t="s">
        <v>1196</v>
      </c>
      <c r="I286" s="920" t="s">
        <v>1196</v>
      </c>
      <c r="J286" s="920" t="s">
        <v>1196</v>
      </c>
      <c r="K286" s="921" t="s">
        <v>1196</v>
      </c>
      <c r="L286" s="3" t="s">
        <v>1171</v>
      </c>
      <c r="M286" s="7">
        <v>46.6</v>
      </c>
      <c r="N286" s="7">
        <f>N251</f>
        <v>395.82</v>
      </c>
      <c r="O286" s="640">
        <f t="shared" si="88"/>
        <v>0.22839999999999999</v>
      </c>
      <c r="P286" s="638">
        <f t="shared" si="83"/>
        <v>486.23</v>
      </c>
      <c r="Q286" s="16">
        <f t="shared" si="89"/>
        <v>22658.31</v>
      </c>
      <c r="R286" s="778">
        <v>281.66000000000003</v>
      </c>
      <c r="S286" s="353">
        <f t="shared" si="90"/>
        <v>341.03</v>
      </c>
      <c r="T286" s="571"/>
      <c r="Y286" s="871">
        <f t="shared" si="85"/>
        <v>18445.21</v>
      </c>
    </row>
    <row r="287" spans="1:25" s="1" customFormat="1" ht="15.75">
      <c r="A287" s="11"/>
      <c r="B287" s="569"/>
      <c r="C287" s="5"/>
      <c r="D287" s="935"/>
      <c r="E287" s="935"/>
      <c r="F287" s="935"/>
      <c r="G287" s="935"/>
      <c r="H287" s="935"/>
      <c r="I287" s="935"/>
      <c r="J287" s="935"/>
      <c r="K287" s="935"/>
      <c r="L287" s="3"/>
      <c r="M287" s="947" t="s">
        <v>53</v>
      </c>
      <c r="N287" s="947"/>
      <c r="O287" s="637"/>
      <c r="P287" s="637"/>
      <c r="Q287" s="13">
        <f>SUM(Q271:Q286)</f>
        <v>309114.78999999998</v>
      </c>
      <c r="R287" s="17"/>
      <c r="Y287" s="861"/>
    </row>
    <row r="288" spans="1:25" s="1" customFormat="1" ht="15.75">
      <c r="A288" s="448" t="s">
        <v>707</v>
      </c>
      <c r="B288" s="945"/>
      <c r="C288" s="946"/>
      <c r="D288" s="939" t="s">
        <v>574</v>
      </c>
      <c r="E288" s="940"/>
      <c r="F288" s="940"/>
      <c r="G288" s="940"/>
      <c r="H288" s="940"/>
      <c r="I288" s="940"/>
      <c r="J288" s="940"/>
      <c r="K288" s="941"/>
      <c r="L288" s="3"/>
      <c r="M288" s="6"/>
      <c r="N288" s="7"/>
      <c r="O288" s="638"/>
      <c r="P288" s="638"/>
      <c r="Q288" s="16"/>
      <c r="R288" s="17"/>
      <c r="Y288" s="861"/>
    </row>
    <row r="289" spans="1:25" s="1" customFormat="1" ht="42.75" customHeight="1">
      <c r="A289" s="447" t="s">
        <v>1197</v>
      </c>
      <c r="B289" s="304" t="s">
        <v>94</v>
      </c>
      <c r="C289" s="304" t="s">
        <v>1261</v>
      </c>
      <c r="D289" s="919" t="s">
        <v>1200</v>
      </c>
      <c r="E289" s="920" t="s">
        <v>1200</v>
      </c>
      <c r="F289" s="920" t="s">
        <v>1200</v>
      </c>
      <c r="G289" s="920" t="s">
        <v>1200</v>
      </c>
      <c r="H289" s="920" t="s">
        <v>1200</v>
      </c>
      <c r="I289" s="920" t="s">
        <v>1200</v>
      </c>
      <c r="J289" s="920" t="s">
        <v>1200</v>
      </c>
      <c r="K289" s="921" t="s">
        <v>1200</v>
      </c>
      <c r="L289" s="3" t="s">
        <v>236</v>
      </c>
      <c r="M289" s="790">
        <v>2</v>
      </c>
      <c r="N289" s="7">
        <f>N254</f>
        <v>691.06</v>
      </c>
      <c r="O289" s="640">
        <f>$Q$3</f>
        <v>0.22839999999999999</v>
      </c>
      <c r="P289" s="638">
        <f t="shared" ref="P289:P291" si="91">N289*(1+O289)</f>
        <v>848.9</v>
      </c>
      <c r="Q289" s="16">
        <f t="shared" ref="Q289:Q291" si="92">TRUNC(M289*P289,2)</f>
        <v>1697.8</v>
      </c>
      <c r="R289" s="17">
        <v>531.67999999999995</v>
      </c>
      <c r="S289" s="1">
        <v>643.76</v>
      </c>
      <c r="Y289" s="871">
        <f t="shared" ref="Y289:Y291" si="93">TRUNC(M289*N289,2)</f>
        <v>1382.12</v>
      </c>
    </row>
    <row r="290" spans="1:25" s="1" customFormat="1" ht="42.75" customHeight="1">
      <c r="A290" s="447" t="s">
        <v>1198</v>
      </c>
      <c r="B290" s="304" t="s">
        <v>94</v>
      </c>
      <c r="C290" s="304" t="s">
        <v>1262</v>
      </c>
      <c r="D290" s="919" t="s">
        <v>1201</v>
      </c>
      <c r="E290" s="920" t="s">
        <v>1201</v>
      </c>
      <c r="F290" s="920" t="s">
        <v>1201</v>
      </c>
      <c r="G290" s="920" t="s">
        <v>1201</v>
      </c>
      <c r="H290" s="920" t="s">
        <v>1201</v>
      </c>
      <c r="I290" s="920" t="s">
        <v>1201</v>
      </c>
      <c r="J290" s="920" t="s">
        <v>1201</v>
      </c>
      <c r="K290" s="921" t="s">
        <v>1201</v>
      </c>
      <c r="L290" s="3" t="s">
        <v>236</v>
      </c>
      <c r="M290" s="790">
        <v>4</v>
      </c>
      <c r="N290" s="7">
        <f>N255</f>
        <v>559.16</v>
      </c>
      <c r="O290" s="640">
        <f>$Q$3</f>
        <v>0.22839999999999999</v>
      </c>
      <c r="P290" s="638">
        <f t="shared" si="91"/>
        <v>686.87</v>
      </c>
      <c r="Q290" s="16">
        <f t="shared" si="92"/>
        <v>2747.48</v>
      </c>
      <c r="R290" s="17">
        <v>347.93</v>
      </c>
      <c r="S290" s="1">
        <v>421.27</v>
      </c>
      <c r="Y290" s="871">
        <f t="shared" si="93"/>
        <v>2236.64</v>
      </c>
    </row>
    <row r="291" spans="1:25" s="1" customFormat="1" ht="15.75">
      <c r="A291" s="447" t="s">
        <v>1199</v>
      </c>
      <c r="B291" s="569">
        <v>1108056</v>
      </c>
      <c r="C291" s="304" t="s">
        <v>1066</v>
      </c>
      <c r="D291" s="919" t="s">
        <v>1161</v>
      </c>
      <c r="E291" s="920" t="s">
        <v>1161</v>
      </c>
      <c r="F291" s="920" t="s">
        <v>1161</v>
      </c>
      <c r="G291" s="920" t="s">
        <v>1161</v>
      </c>
      <c r="H291" s="920" t="s">
        <v>1161</v>
      </c>
      <c r="I291" s="920" t="s">
        <v>1161</v>
      </c>
      <c r="J291" s="920" t="s">
        <v>1161</v>
      </c>
      <c r="K291" s="921" t="s">
        <v>1161</v>
      </c>
      <c r="L291" s="3" t="s">
        <v>1171</v>
      </c>
      <c r="M291" s="3">
        <v>2.64</v>
      </c>
      <c r="N291" s="7">
        <f>N267</f>
        <v>2097.71</v>
      </c>
      <c r="O291" s="640">
        <f>$Q$3</f>
        <v>0.22839999999999999</v>
      </c>
      <c r="P291" s="638">
        <f t="shared" si="91"/>
        <v>2576.83</v>
      </c>
      <c r="Q291" s="16">
        <f t="shared" si="92"/>
        <v>6802.83</v>
      </c>
      <c r="R291" s="17">
        <v>1796.13</v>
      </c>
      <c r="S291" s="1">
        <v>2174.75</v>
      </c>
      <c r="Y291" s="871">
        <f t="shared" si="93"/>
        <v>5537.95</v>
      </c>
    </row>
    <row r="292" spans="1:25" s="1" customFormat="1" ht="15.75">
      <c r="A292" s="11"/>
      <c r="B292" s="569"/>
      <c r="C292" s="5"/>
      <c r="D292" s="919"/>
      <c r="E292" s="920"/>
      <c r="F292" s="920"/>
      <c r="G292" s="920"/>
      <c r="H292" s="920"/>
      <c r="I292" s="920"/>
      <c r="J292" s="920"/>
      <c r="K292" s="921"/>
      <c r="L292" s="3"/>
      <c r="M292" s="933" t="s">
        <v>53</v>
      </c>
      <c r="N292" s="934"/>
      <c r="O292" s="8"/>
      <c r="P292" s="8"/>
      <c r="Q292" s="16">
        <f>SUM(Q289:Q291)</f>
        <v>11248.11</v>
      </c>
      <c r="R292" s="17"/>
      <c r="Y292" s="861"/>
    </row>
    <row r="293" spans="1:25" s="1" customFormat="1" ht="15.75">
      <c r="A293" s="11"/>
      <c r="B293" s="569"/>
      <c r="C293" s="5"/>
      <c r="D293" s="935"/>
      <c r="E293" s="935"/>
      <c r="F293" s="935"/>
      <c r="G293" s="935"/>
      <c r="H293" s="935"/>
      <c r="I293" s="935"/>
      <c r="J293" s="935"/>
      <c r="K293" s="935"/>
      <c r="L293" s="3"/>
      <c r="M293" s="933" t="s">
        <v>14</v>
      </c>
      <c r="N293" s="934"/>
      <c r="O293" s="8"/>
      <c r="P293" s="8"/>
      <c r="Q293" s="13">
        <f>Q292+Q287+Q269</f>
        <v>345117.77</v>
      </c>
      <c r="R293" s="780"/>
      <c r="Y293" s="861"/>
    </row>
    <row r="294" spans="1:25" s="1" customFormat="1" ht="15.75" customHeight="1">
      <c r="A294" s="448">
        <v>13</v>
      </c>
      <c r="B294" s="798"/>
      <c r="C294" s="799"/>
      <c r="D294" s="942" t="s">
        <v>1266</v>
      </c>
      <c r="E294" s="943"/>
      <c r="F294" s="943"/>
      <c r="G294" s="943"/>
      <c r="H294" s="943"/>
      <c r="I294" s="943"/>
      <c r="J294" s="943"/>
      <c r="K294" s="943"/>
      <c r="L294" s="943"/>
      <c r="M294" s="943"/>
      <c r="N294" s="943"/>
      <c r="O294" s="943"/>
      <c r="P294" s="943"/>
      <c r="Q294" s="944"/>
      <c r="R294" s="17"/>
      <c r="Y294" s="861"/>
    </row>
    <row r="295" spans="1:25" s="1" customFormat="1" ht="15.75">
      <c r="A295" s="448" t="s">
        <v>677</v>
      </c>
      <c r="B295" s="569"/>
      <c r="C295" s="304"/>
      <c r="D295" s="939" t="s">
        <v>1154</v>
      </c>
      <c r="E295" s="940"/>
      <c r="F295" s="940"/>
      <c r="G295" s="940"/>
      <c r="H295" s="940"/>
      <c r="I295" s="940"/>
      <c r="J295" s="940"/>
      <c r="K295" s="941"/>
      <c r="L295" s="3"/>
      <c r="M295" s="6"/>
      <c r="N295" s="7"/>
      <c r="O295" s="638"/>
      <c r="P295" s="638"/>
      <c r="Q295" s="16"/>
      <c r="R295" s="17"/>
      <c r="Y295" s="861"/>
    </row>
    <row r="296" spans="1:25" s="1" customFormat="1" ht="30" customHeight="1">
      <c r="A296" s="447" t="s">
        <v>1236</v>
      </c>
      <c r="B296" s="3">
        <v>41359</v>
      </c>
      <c r="C296" s="304" t="s">
        <v>1443</v>
      </c>
      <c r="D296" s="919" t="s">
        <v>1139</v>
      </c>
      <c r="E296" s="920" t="s">
        <v>1139</v>
      </c>
      <c r="F296" s="920" t="s">
        <v>1139</v>
      </c>
      <c r="G296" s="920" t="s">
        <v>1139</v>
      </c>
      <c r="H296" s="920" t="s">
        <v>1139</v>
      </c>
      <c r="I296" s="920" t="s">
        <v>1139</v>
      </c>
      <c r="J296" s="920" t="s">
        <v>1139</v>
      </c>
      <c r="K296" s="921" t="s">
        <v>1139</v>
      </c>
      <c r="L296" s="785" t="s">
        <v>779</v>
      </c>
      <c r="M296" s="786">
        <v>88</v>
      </c>
      <c r="N296" s="7">
        <f>19.76/1.2332</f>
        <v>16.02</v>
      </c>
      <c r="O296" s="640">
        <f t="shared" ref="O296:O303" si="94">$Q$3</f>
        <v>0.22839999999999999</v>
      </c>
      <c r="P296" s="638">
        <f t="shared" ref="P296:P303" si="95">N296*(1+O296)</f>
        <v>19.68</v>
      </c>
      <c r="Q296" s="16">
        <f t="shared" ref="Q296:Q303" si="96">TRUNC(M296*P296,2)</f>
        <v>1731.84</v>
      </c>
      <c r="R296" s="778">
        <v>17.36</v>
      </c>
      <c r="S296" s="353">
        <f>R296*1.2108</f>
        <v>21.02</v>
      </c>
      <c r="Y296" s="871">
        <f t="shared" ref="Y296:Y303" si="97">TRUNC(M296*N296,2)</f>
        <v>1409.76</v>
      </c>
    </row>
    <row r="297" spans="1:25" s="1" customFormat="1" ht="27" customHeight="1">
      <c r="A297" s="447" t="s">
        <v>1237</v>
      </c>
      <c r="B297" s="3">
        <v>41202</v>
      </c>
      <c r="C297" s="304" t="s">
        <v>1443</v>
      </c>
      <c r="D297" s="919" t="s">
        <v>1140</v>
      </c>
      <c r="E297" s="920" t="s">
        <v>1140</v>
      </c>
      <c r="F297" s="920" t="s">
        <v>1140</v>
      </c>
      <c r="G297" s="920" t="s">
        <v>1140</v>
      </c>
      <c r="H297" s="920" t="s">
        <v>1140</v>
      </c>
      <c r="I297" s="920" t="s">
        <v>1140</v>
      </c>
      <c r="J297" s="920" t="s">
        <v>1140</v>
      </c>
      <c r="K297" s="921" t="s">
        <v>1140</v>
      </c>
      <c r="L297" s="785" t="s">
        <v>779</v>
      </c>
      <c r="M297" s="786">
        <v>88</v>
      </c>
      <c r="N297" s="7">
        <f>35.46/1.2332</f>
        <v>28.75</v>
      </c>
      <c r="O297" s="640">
        <f t="shared" si="94"/>
        <v>0.22839999999999999</v>
      </c>
      <c r="P297" s="638">
        <f t="shared" si="95"/>
        <v>35.32</v>
      </c>
      <c r="Q297" s="16">
        <f t="shared" si="96"/>
        <v>3108.16</v>
      </c>
      <c r="R297" s="778">
        <v>20.52</v>
      </c>
      <c r="S297" s="353">
        <f t="shared" ref="S297:S302" si="98">R297*1.2108</f>
        <v>24.85</v>
      </c>
      <c r="Y297" s="871">
        <f t="shared" si="97"/>
        <v>2530</v>
      </c>
    </row>
    <row r="298" spans="1:25" s="1" customFormat="1" ht="29.25" customHeight="1">
      <c r="A298" s="447" t="s">
        <v>1238</v>
      </c>
      <c r="B298" s="569">
        <v>3806415</v>
      </c>
      <c r="C298" s="304" t="s">
        <v>1066</v>
      </c>
      <c r="D298" s="919" t="s">
        <v>1158</v>
      </c>
      <c r="E298" s="920" t="s">
        <v>1158</v>
      </c>
      <c r="F298" s="920" t="s">
        <v>1158</v>
      </c>
      <c r="G298" s="920" t="s">
        <v>1158</v>
      </c>
      <c r="H298" s="920" t="s">
        <v>1158</v>
      </c>
      <c r="I298" s="920" t="s">
        <v>1158</v>
      </c>
      <c r="J298" s="920" t="s">
        <v>1158</v>
      </c>
      <c r="K298" s="921" t="s">
        <v>1158</v>
      </c>
      <c r="L298" s="3" t="s">
        <v>1171</v>
      </c>
      <c r="M298" s="803">
        <v>10.77</v>
      </c>
      <c r="N298" s="7">
        <f>N231</f>
        <v>516.91999999999996</v>
      </c>
      <c r="O298" s="640">
        <f t="shared" si="94"/>
        <v>0.22839999999999999</v>
      </c>
      <c r="P298" s="638">
        <f t="shared" si="95"/>
        <v>634.98</v>
      </c>
      <c r="Q298" s="16">
        <f t="shared" si="96"/>
        <v>6838.73</v>
      </c>
      <c r="R298" s="778">
        <v>732.16</v>
      </c>
      <c r="S298" s="353">
        <f t="shared" si="98"/>
        <v>886.5</v>
      </c>
      <c r="Y298" s="871">
        <f t="shared" si="97"/>
        <v>5567.22</v>
      </c>
    </row>
    <row r="299" spans="1:25" s="1" customFormat="1" ht="43.5" customHeight="1">
      <c r="A299" s="447" t="s">
        <v>1239</v>
      </c>
      <c r="B299" s="800">
        <v>100981</v>
      </c>
      <c r="C299" s="304" t="s">
        <v>141</v>
      </c>
      <c r="D299" s="919" t="s">
        <v>1582</v>
      </c>
      <c r="E299" s="920" t="s">
        <v>1159</v>
      </c>
      <c r="F299" s="920" t="s">
        <v>1159</v>
      </c>
      <c r="G299" s="920" t="s">
        <v>1159</v>
      </c>
      <c r="H299" s="920" t="s">
        <v>1159</v>
      </c>
      <c r="I299" s="920" t="s">
        <v>1159</v>
      </c>
      <c r="J299" s="920" t="s">
        <v>1159</v>
      </c>
      <c r="K299" s="921" t="s">
        <v>1159</v>
      </c>
      <c r="L299" s="3" t="s">
        <v>1171</v>
      </c>
      <c r="M299" s="7">
        <v>6.34</v>
      </c>
      <c r="N299" s="7">
        <v>8.89</v>
      </c>
      <c r="O299" s="640">
        <f t="shared" si="94"/>
        <v>0.22839999999999999</v>
      </c>
      <c r="P299" s="638">
        <f t="shared" si="95"/>
        <v>10.92</v>
      </c>
      <c r="Q299" s="16">
        <f t="shared" si="96"/>
        <v>69.23</v>
      </c>
      <c r="R299" s="778">
        <v>2.96</v>
      </c>
      <c r="S299" s="353">
        <f t="shared" si="98"/>
        <v>3.58</v>
      </c>
      <c r="Y299" s="871">
        <f t="shared" si="97"/>
        <v>56.36</v>
      </c>
    </row>
    <row r="300" spans="1:25" s="1" customFormat="1" ht="25.5" customHeight="1">
      <c r="A300" s="447" t="s">
        <v>1240</v>
      </c>
      <c r="B300" s="784">
        <v>97913</v>
      </c>
      <c r="C300" s="570" t="s">
        <v>141</v>
      </c>
      <c r="D300" s="919" t="s">
        <v>1160</v>
      </c>
      <c r="E300" s="920" t="s">
        <v>1160</v>
      </c>
      <c r="F300" s="920" t="s">
        <v>1160</v>
      </c>
      <c r="G300" s="920" t="s">
        <v>1160</v>
      </c>
      <c r="H300" s="920" t="s">
        <v>1160</v>
      </c>
      <c r="I300" s="920" t="s">
        <v>1160</v>
      </c>
      <c r="J300" s="920" t="s">
        <v>1160</v>
      </c>
      <c r="K300" s="921" t="s">
        <v>1160</v>
      </c>
      <c r="L300" s="785" t="s">
        <v>1173</v>
      </c>
      <c r="M300" s="786">
        <v>97.76</v>
      </c>
      <c r="N300" s="7">
        <v>2.96</v>
      </c>
      <c r="O300" s="640">
        <f t="shared" si="94"/>
        <v>0.22839999999999999</v>
      </c>
      <c r="P300" s="638">
        <f t="shared" si="95"/>
        <v>3.64</v>
      </c>
      <c r="Q300" s="16">
        <f t="shared" si="96"/>
        <v>355.84</v>
      </c>
      <c r="R300" s="778">
        <v>1.1499999999999999</v>
      </c>
      <c r="S300" s="353">
        <f t="shared" si="98"/>
        <v>1.39</v>
      </c>
      <c r="Y300" s="871">
        <f t="shared" si="97"/>
        <v>289.36</v>
      </c>
    </row>
    <row r="301" spans="1:25" s="1" customFormat="1" ht="28.5" customHeight="1">
      <c r="A301" s="447" t="s">
        <v>1241</v>
      </c>
      <c r="B301" s="3">
        <v>1106165</v>
      </c>
      <c r="C301" s="304" t="s">
        <v>1066</v>
      </c>
      <c r="D301" s="919" t="s">
        <v>1244</v>
      </c>
      <c r="E301" s="920" t="s">
        <v>1244</v>
      </c>
      <c r="F301" s="920" t="s">
        <v>1244</v>
      </c>
      <c r="G301" s="920" t="s">
        <v>1244</v>
      </c>
      <c r="H301" s="920" t="s">
        <v>1244</v>
      </c>
      <c r="I301" s="920" t="s">
        <v>1244</v>
      </c>
      <c r="J301" s="920" t="s">
        <v>1244</v>
      </c>
      <c r="K301" s="921" t="s">
        <v>1244</v>
      </c>
      <c r="L301" s="785" t="s">
        <v>1171</v>
      </c>
      <c r="M301" s="803">
        <v>1</v>
      </c>
      <c r="N301" s="7">
        <f>N44</f>
        <v>341.31</v>
      </c>
      <c r="O301" s="640">
        <f t="shared" si="94"/>
        <v>0.22839999999999999</v>
      </c>
      <c r="P301" s="638">
        <f t="shared" si="95"/>
        <v>419.27</v>
      </c>
      <c r="Q301" s="16">
        <f t="shared" si="96"/>
        <v>419.27</v>
      </c>
      <c r="R301" s="778"/>
      <c r="S301" s="353"/>
      <c r="Y301" s="871">
        <f t="shared" si="97"/>
        <v>341.31</v>
      </c>
    </row>
    <row r="302" spans="1:25" s="1" customFormat="1" ht="27.75" customHeight="1">
      <c r="A302" s="447" t="s">
        <v>1242</v>
      </c>
      <c r="B302" s="784">
        <v>1108056</v>
      </c>
      <c r="C302" s="304" t="s">
        <v>1066</v>
      </c>
      <c r="D302" s="919" t="s">
        <v>1161</v>
      </c>
      <c r="E302" s="920" t="s">
        <v>1245</v>
      </c>
      <c r="F302" s="920" t="s">
        <v>1245</v>
      </c>
      <c r="G302" s="920" t="s">
        <v>1245</v>
      </c>
      <c r="H302" s="920" t="s">
        <v>1245</v>
      </c>
      <c r="I302" s="920" t="s">
        <v>1245</v>
      </c>
      <c r="J302" s="920" t="s">
        <v>1245</v>
      </c>
      <c r="K302" s="921" t="s">
        <v>1245</v>
      </c>
      <c r="L302" s="785" t="s">
        <v>1171</v>
      </c>
      <c r="M302" s="786">
        <v>1</v>
      </c>
      <c r="N302" s="7">
        <f>N291</f>
        <v>2097.71</v>
      </c>
      <c r="O302" s="640">
        <f t="shared" si="94"/>
        <v>0.22839999999999999</v>
      </c>
      <c r="P302" s="638">
        <f t="shared" si="95"/>
        <v>2576.83</v>
      </c>
      <c r="Q302" s="16">
        <f t="shared" si="96"/>
        <v>2576.83</v>
      </c>
      <c r="R302" s="778">
        <v>1796.13</v>
      </c>
      <c r="S302" s="353">
        <f t="shared" si="98"/>
        <v>2174.75</v>
      </c>
      <c r="Y302" s="871">
        <f t="shared" si="97"/>
        <v>2097.71</v>
      </c>
    </row>
    <row r="303" spans="1:25" s="1" customFormat="1" ht="27.75" customHeight="1">
      <c r="A303" s="447" t="s">
        <v>1243</v>
      </c>
      <c r="B303" s="783">
        <v>7010100210</v>
      </c>
      <c r="C303" s="304" t="s">
        <v>1557</v>
      </c>
      <c r="D303" s="936" t="s">
        <v>1556</v>
      </c>
      <c r="E303" s="937"/>
      <c r="F303" s="937"/>
      <c r="G303" s="937"/>
      <c r="H303" s="937"/>
      <c r="I303" s="937"/>
      <c r="J303" s="937"/>
      <c r="K303" s="938"/>
      <c r="L303" s="3" t="s">
        <v>1558</v>
      </c>
      <c r="M303" s="786">
        <v>3</v>
      </c>
      <c r="N303" s="7">
        <v>1480.31</v>
      </c>
      <c r="O303" s="640">
        <f t="shared" si="94"/>
        <v>0.22839999999999999</v>
      </c>
      <c r="P303" s="638">
        <f t="shared" si="95"/>
        <v>1818.41</v>
      </c>
      <c r="Q303" s="16">
        <f t="shared" si="96"/>
        <v>5455.23</v>
      </c>
      <c r="R303" s="778"/>
      <c r="S303" s="353"/>
      <c r="Y303" s="871">
        <f t="shared" si="97"/>
        <v>4440.93</v>
      </c>
    </row>
    <row r="304" spans="1:25" s="1" customFormat="1" ht="15.75">
      <c r="A304" s="11"/>
      <c r="B304" s="569"/>
      <c r="C304" s="5"/>
      <c r="D304" s="935"/>
      <c r="E304" s="935"/>
      <c r="F304" s="935"/>
      <c r="G304" s="935"/>
      <c r="H304" s="935"/>
      <c r="I304" s="935"/>
      <c r="J304" s="935"/>
      <c r="K304" s="935"/>
      <c r="L304" s="3"/>
      <c r="M304" s="947" t="s">
        <v>53</v>
      </c>
      <c r="N304" s="947"/>
      <c r="O304" s="637"/>
      <c r="P304" s="637"/>
      <c r="Q304" s="13">
        <f>SUM(Q296:Q303)</f>
        <v>20555.13</v>
      </c>
      <c r="R304" s="17"/>
      <c r="Y304" s="861"/>
    </row>
    <row r="305" spans="1:25" s="1" customFormat="1" ht="15.75">
      <c r="A305" s="448" t="s">
        <v>838</v>
      </c>
      <c r="B305" s="945"/>
      <c r="C305" s="946"/>
      <c r="D305" s="939" t="s">
        <v>1174</v>
      </c>
      <c r="E305" s="940"/>
      <c r="F305" s="940"/>
      <c r="G305" s="940"/>
      <c r="H305" s="940"/>
      <c r="I305" s="940"/>
      <c r="J305" s="940"/>
      <c r="K305" s="941"/>
      <c r="L305" s="3"/>
      <c r="M305" s="6"/>
      <c r="N305" s="7"/>
      <c r="O305" s="638"/>
      <c r="P305" s="638"/>
      <c r="Q305" s="16"/>
      <c r="R305" s="17"/>
      <c r="Y305" s="861"/>
    </row>
    <row r="306" spans="1:25" s="1" customFormat="1" ht="38.25" customHeight="1">
      <c r="A306" s="447" t="s">
        <v>1246</v>
      </c>
      <c r="B306" s="801">
        <v>92446</v>
      </c>
      <c r="C306" s="570" t="s">
        <v>141</v>
      </c>
      <c r="D306" s="919" t="s">
        <v>1256</v>
      </c>
      <c r="E306" s="920"/>
      <c r="F306" s="920"/>
      <c r="G306" s="920"/>
      <c r="H306" s="920"/>
      <c r="I306" s="920"/>
      <c r="J306" s="920"/>
      <c r="K306" s="921"/>
      <c r="L306" s="3" t="s">
        <v>1172</v>
      </c>
      <c r="M306" s="7">
        <v>160.30000000000001</v>
      </c>
      <c r="N306" s="7">
        <v>334.11</v>
      </c>
      <c r="O306" s="640">
        <f t="shared" ref="O306:O321" si="99">$Q$3</f>
        <v>0.22839999999999999</v>
      </c>
      <c r="P306" s="638">
        <f t="shared" ref="P306:P316" si="100">N306*(1+O306)</f>
        <v>410.42</v>
      </c>
      <c r="Q306" s="16">
        <f t="shared" ref="Q306:Q321" si="101">TRUNC(M306*P306,2)</f>
        <v>65790.320000000007</v>
      </c>
      <c r="R306" s="778">
        <v>148.88999999999999</v>
      </c>
      <c r="S306" s="353">
        <f t="shared" ref="S306:S321" si="102">R306*1.2108</f>
        <v>180.28</v>
      </c>
      <c r="T306" s="571"/>
      <c r="Y306" s="871">
        <f t="shared" ref="Y306:Y321" si="103">TRUNC(M306*N306,2)</f>
        <v>53557.83</v>
      </c>
    </row>
    <row r="307" spans="1:25" s="1" customFormat="1" ht="36.75" customHeight="1">
      <c r="A307" s="447" t="s">
        <v>1247</v>
      </c>
      <c r="B307" s="3">
        <v>92482</v>
      </c>
      <c r="C307" s="570" t="s">
        <v>141</v>
      </c>
      <c r="D307" s="919" t="s">
        <v>1583</v>
      </c>
      <c r="E307" s="920" t="s">
        <v>1187</v>
      </c>
      <c r="F307" s="920" t="s">
        <v>1187</v>
      </c>
      <c r="G307" s="920" t="s">
        <v>1187</v>
      </c>
      <c r="H307" s="920" t="s">
        <v>1187</v>
      </c>
      <c r="I307" s="920" t="s">
        <v>1187</v>
      </c>
      <c r="J307" s="920" t="s">
        <v>1187</v>
      </c>
      <c r="K307" s="921" t="s">
        <v>1187</v>
      </c>
      <c r="L307" s="3" t="s">
        <v>1172</v>
      </c>
      <c r="M307" s="7">
        <v>102.4</v>
      </c>
      <c r="N307" s="7">
        <v>375.17</v>
      </c>
      <c r="O307" s="640">
        <f t="shared" si="99"/>
        <v>0.22839999999999999</v>
      </c>
      <c r="P307" s="638">
        <f t="shared" si="100"/>
        <v>460.86</v>
      </c>
      <c r="Q307" s="16">
        <f t="shared" si="101"/>
        <v>47192.06</v>
      </c>
      <c r="R307" s="778">
        <v>194.94</v>
      </c>
      <c r="S307" s="353">
        <f t="shared" si="102"/>
        <v>236.03</v>
      </c>
      <c r="T307" s="571"/>
      <c r="Y307" s="871">
        <f t="shared" si="103"/>
        <v>38417.4</v>
      </c>
    </row>
    <row r="308" spans="1:25" s="1" customFormat="1" ht="46.5" customHeight="1">
      <c r="A308" s="447" t="s">
        <v>1248</v>
      </c>
      <c r="B308" s="3">
        <v>92409</v>
      </c>
      <c r="C308" s="570" t="s">
        <v>141</v>
      </c>
      <c r="D308" s="919" t="s">
        <v>1586</v>
      </c>
      <c r="E308" s="920" t="s">
        <v>1188</v>
      </c>
      <c r="F308" s="920" t="s">
        <v>1188</v>
      </c>
      <c r="G308" s="920" t="s">
        <v>1188</v>
      </c>
      <c r="H308" s="920" t="s">
        <v>1188</v>
      </c>
      <c r="I308" s="920" t="s">
        <v>1188</v>
      </c>
      <c r="J308" s="920" t="s">
        <v>1188</v>
      </c>
      <c r="K308" s="921" t="s">
        <v>1188</v>
      </c>
      <c r="L308" s="3" t="s">
        <v>1172</v>
      </c>
      <c r="M308" s="7">
        <v>34.6</v>
      </c>
      <c r="N308" s="7">
        <v>368.56</v>
      </c>
      <c r="O308" s="640">
        <f t="shared" si="99"/>
        <v>0.22839999999999999</v>
      </c>
      <c r="P308" s="638">
        <f t="shared" si="100"/>
        <v>452.74</v>
      </c>
      <c r="Q308" s="16">
        <f t="shared" si="101"/>
        <v>15664.8</v>
      </c>
      <c r="R308" s="778">
        <v>165.36</v>
      </c>
      <c r="S308" s="353">
        <f t="shared" si="102"/>
        <v>200.22</v>
      </c>
      <c r="T308" s="571"/>
      <c r="Y308" s="871">
        <f t="shared" si="103"/>
        <v>12752.17</v>
      </c>
    </row>
    <row r="309" spans="1:25" s="1" customFormat="1" ht="40.5" customHeight="1">
      <c r="A309" s="447" t="s">
        <v>1249</v>
      </c>
      <c r="B309" s="805">
        <v>92759</v>
      </c>
      <c r="C309" s="570" t="s">
        <v>141</v>
      </c>
      <c r="D309" s="919" t="s">
        <v>1189</v>
      </c>
      <c r="E309" s="920"/>
      <c r="F309" s="920"/>
      <c r="G309" s="920"/>
      <c r="H309" s="920"/>
      <c r="I309" s="920"/>
      <c r="J309" s="920"/>
      <c r="K309" s="921"/>
      <c r="L309" s="3" t="s">
        <v>773</v>
      </c>
      <c r="M309" s="7">
        <v>510.8</v>
      </c>
      <c r="N309" s="7">
        <v>17.91</v>
      </c>
      <c r="O309" s="640">
        <f t="shared" si="99"/>
        <v>0.22839999999999999</v>
      </c>
      <c r="P309" s="638">
        <f t="shared" si="100"/>
        <v>22</v>
      </c>
      <c r="Q309" s="16">
        <f t="shared" si="101"/>
        <v>11237.6</v>
      </c>
      <c r="R309" s="778">
        <v>10.55</v>
      </c>
      <c r="S309" s="353">
        <f t="shared" si="102"/>
        <v>12.77</v>
      </c>
      <c r="T309" s="571"/>
      <c r="Y309" s="871">
        <f t="shared" si="103"/>
        <v>9148.42</v>
      </c>
    </row>
    <row r="310" spans="1:25" s="1" customFormat="1" ht="40.5" customHeight="1">
      <c r="A310" s="447" t="s">
        <v>1250</v>
      </c>
      <c r="B310" s="805">
        <v>92760</v>
      </c>
      <c r="C310" s="570" t="s">
        <v>141</v>
      </c>
      <c r="D310" s="919" t="s">
        <v>1405</v>
      </c>
      <c r="E310" s="920"/>
      <c r="F310" s="920"/>
      <c r="G310" s="920"/>
      <c r="H310" s="920"/>
      <c r="I310" s="920"/>
      <c r="J310" s="920"/>
      <c r="K310" s="921"/>
      <c r="L310" s="3" t="s">
        <v>773</v>
      </c>
      <c r="M310" s="7">
        <v>27.7</v>
      </c>
      <c r="N310" s="7">
        <v>17.64</v>
      </c>
      <c r="O310" s="640">
        <f t="shared" si="99"/>
        <v>0.22839999999999999</v>
      </c>
      <c r="P310" s="638">
        <f t="shared" si="100"/>
        <v>21.67</v>
      </c>
      <c r="Q310" s="16">
        <f t="shared" si="101"/>
        <v>600.25</v>
      </c>
      <c r="R310" s="778">
        <v>9.48</v>
      </c>
      <c r="S310" s="353">
        <f t="shared" si="102"/>
        <v>11.48</v>
      </c>
      <c r="T310" s="571"/>
      <c r="Y310" s="871">
        <f t="shared" si="103"/>
        <v>488.62</v>
      </c>
    </row>
    <row r="311" spans="1:25" s="1" customFormat="1" ht="40.5" customHeight="1">
      <c r="A311" s="447" t="s">
        <v>1251</v>
      </c>
      <c r="B311" s="805">
        <v>92761</v>
      </c>
      <c r="C311" s="570" t="s">
        <v>141</v>
      </c>
      <c r="D311" s="919" t="s">
        <v>1406</v>
      </c>
      <c r="E311" s="920"/>
      <c r="F311" s="920"/>
      <c r="G311" s="920"/>
      <c r="H311" s="920"/>
      <c r="I311" s="920"/>
      <c r="J311" s="920"/>
      <c r="K311" s="921"/>
      <c r="L311" s="3" t="s">
        <v>773</v>
      </c>
      <c r="M311" s="7">
        <v>281.89999999999998</v>
      </c>
      <c r="N311" s="7">
        <v>17.07</v>
      </c>
      <c r="O311" s="640">
        <f t="shared" si="99"/>
        <v>0.22839999999999999</v>
      </c>
      <c r="P311" s="638">
        <f t="shared" si="100"/>
        <v>20.97</v>
      </c>
      <c r="Q311" s="16">
        <f t="shared" si="101"/>
        <v>5911.44</v>
      </c>
      <c r="R311" s="778">
        <v>8.57</v>
      </c>
      <c r="S311" s="353">
        <f t="shared" si="102"/>
        <v>10.38</v>
      </c>
      <c r="T311" s="571"/>
      <c r="Y311" s="871">
        <f t="shared" si="103"/>
        <v>4812.03</v>
      </c>
    </row>
    <row r="312" spans="1:25" s="1" customFormat="1" ht="42.75" customHeight="1">
      <c r="A312" s="447" t="s">
        <v>1252</v>
      </c>
      <c r="B312" s="805">
        <v>92762</v>
      </c>
      <c r="C312" s="570" t="s">
        <v>141</v>
      </c>
      <c r="D312" s="919" t="s">
        <v>1190</v>
      </c>
      <c r="E312" s="920"/>
      <c r="F312" s="920"/>
      <c r="G312" s="920"/>
      <c r="H312" s="920"/>
      <c r="I312" s="920"/>
      <c r="J312" s="920"/>
      <c r="K312" s="921"/>
      <c r="L312" s="3" t="s">
        <v>773</v>
      </c>
      <c r="M312" s="7">
        <v>482.7</v>
      </c>
      <c r="N312" s="7">
        <v>15.52</v>
      </c>
      <c r="O312" s="640">
        <f t="shared" si="99"/>
        <v>0.22839999999999999</v>
      </c>
      <c r="P312" s="638">
        <f t="shared" si="100"/>
        <v>19.059999999999999</v>
      </c>
      <c r="Q312" s="16">
        <f t="shared" si="101"/>
        <v>9200.26</v>
      </c>
      <c r="R312" s="778">
        <v>7.53</v>
      </c>
      <c r="S312" s="353">
        <f t="shared" si="102"/>
        <v>9.1199999999999992</v>
      </c>
      <c r="T312" s="571"/>
      <c r="Y312" s="871">
        <f t="shared" si="103"/>
        <v>7491.5</v>
      </c>
    </row>
    <row r="313" spans="1:25" s="1" customFormat="1" ht="42" customHeight="1">
      <c r="A313" s="447" t="s">
        <v>1253</v>
      </c>
      <c r="B313" s="805">
        <v>92763</v>
      </c>
      <c r="C313" s="570" t="s">
        <v>141</v>
      </c>
      <c r="D313" s="919" t="s">
        <v>1191</v>
      </c>
      <c r="E313" s="920"/>
      <c r="F313" s="920"/>
      <c r="G313" s="920"/>
      <c r="H313" s="920"/>
      <c r="I313" s="920"/>
      <c r="J313" s="920"/>
      <c r="K313" s="921"/>
      <c r="L313" s="3" t="s">
        <v>773</v>
      </c>
      <c r="M313" s="7">
        <v>846.3</v>
      </c>
      <c r="N313" s="7">
        <v>13.2</v>
      </c>
      <c r="O313" s="640">
        <f t="shared" si="99"/>
        <v>0.22839999999999999</v>
      </c>
      <c r="P313" s="638">
        <f t="shared" si="100"/>
        <v>16.21</v>
      </c>
      <c r="Q313" s="16">
        <f t="shared" si="101"/>
        <v>13718.52</v>
      </c>
      <c r="R313" s="778">
        <v>6.25</v>
      </c>
      <c r="S313" s="353">
        <f t="shared" si="102"/>
        <v>7.57</v>
      </c>
      <c r="T313" s="571"/>
      <c r="Y313" s="871">
        <f t="shared" si="103"/>
        <v>11171.16</v>
      </c>
    </row>
    <row r="314" spans="1:25" s="1" customFormat="1" ht="42" customHeight="1">
      <c r="A314" s="447" t="s">
        <v>1254</v>
      </c>
      <c r="B314" s="805">
        <v>92764</v>
      </c>
      <c r="C314" s="570" t="s">
        <v>141</v>
      </c>
      <c r="D314" s="919" t="s">
        <v>1192</v>
      </c>
      <c r="E314" s="920"/>
      <c r="F314" s="920"/>
      <c r="G314" s="920"/>
      <c r="H314" s="920"/>
      <c r="I314" s="920"/>
      <c r="J314" s="920"/>
      <c r="K314" s="921"/>
      <c r="L314" s="3" t="s">
        <v>773</v>
      </c>
      <c r="M314" s="7">
        <v>68.400000000000006</v>
      </c>
      <c r="N314" s="7">
        <v>12.91</v>
      </c>
      <c r="O314" s="640">
        <f t="shared" si="99"/>
        <v>0.22839999999999999</v>
      </c>
      <c r="P314" s="638">
        <f t="shared" si="100"/>
        <v>15.86</v>
      </c>
      <c r="Q314" s="16">
        <f t="shared" si="101"/>
        <v>1084.82</v>
      </c>
      <c r="R314" s="778">
        <v>5.84</v>
      </c>
      <c r="S314" s="353">
        <f t="shared" si="102"/>
        <v>7.07</v>
      </c>
      <c r="T314" s="571"/>
      <c r="Y314" s="871">
        <f t="shared" si="103"/>
        <v>883.04</v>
      </c>
    </row>
    <row r="315" spans="1:25" s="1" customFormat="1" ht="42" customHeight="1">
      <c r="A315" s="447" t="s">
        <v>1255</v>
      </c>
      <c r="B315" s="805">
        <v>92765</v>
      </c>
      <c r="C315" s="570" t="s">
        <v>141</v>
      </c>
      <c r="D315" s="919" t="s">
        <v>1411</v>
      </c>
      <c r="E315" s="920"/>
      <c r="F315" s="920"/>
      <c r="G315" s="920"/>
      <c r="H315" s="920"/>
      <c r="I315" s="920"/>
      <c r="J315" s="920"/>
      <c r="K315" s="921"/>
      <c r="L315" s="3" t="s">
        <v>773</v>
      </c>
      <c r="M315" s="7">
        <v>142.5</v>
      </c>
      <c r="N315" s="7">
        <v>14.84</v>
      </c>
      <c r="O315" s="640">
        <f t="shared" si="99"/>
        <v>0.22839999999999999</v>
      </c>
      <c r="P315" s="638">
        <f t="shared" si="100"/>
        <v>18.23</v>
      </c>
      <c r="Q315" s="16">
        <f t="shared" si="101"/>
        <v>2597.77</v>
      </c>
      <c r="R315" s="778">
        <v>6.43</v>
      </c>
      <c r="S315" s="353">
        <f t="shared" si="102"/>
        <v>7.79</v>
      </c>
      <c r="T315" s="571"/>
      <c r="Y315" s="871">
        <f t="shared" si="103"/>
        <v>2114.6999999999998</v>
      </c>
    </row>
    <row r="316" spans="1:25" s="1" customFormat="1" ht="48" customHeight="1">
      <c r="A316" s="447" t="s">
        <v>1407</v>
      </c>
      <c r="B316" s="805">
        <v>92769</v>
      </c>
      <c r="C316" s="570" t="s">
        <v>141</v>
      </c>
      <c r="D316" s="919" t="s">
        <v>1194</v>
      </c>
      <c r="E316" s="920"/>
      <c r="F316" s="920"/>
      <c r="G316" s="920"/>
      <c r="H316" s="920"/>
      <c r="I316" s="920"/>
      <c r="J316" s="920"/>
      <c r="K316" s="921"/>
      <c r="L316" s="3" t="s">
        <v>773</v>
      </c>
      <c r="M316" s="7">
        <v>357</v>
      </c>
      <c r="N316" s="7">
        <v>17.190000000000001</v>
      </c>
      <c r="O316" s="640">
        <f t="shared" si="99"/>
        <v>0.22839999999999999</v>
      </c>
      <c r="P316" s="638">
        <f t="shared" si="100"/>
        <v>21.12</v>
      </c>
      <c r="Q316" s="16">
        <f t="shared" si="101"/>
        <v>7539.84</v>
      </c>
      <c r="R316" s="778">
        <v>8.48</v>
      </c>
      <c r="S316" s="353">
        <f t="shared" si="102"/>
        <v>10.27</v>
      </c>
      <c r="T316" s="571"/>
      <c r="Y316" s="871">
        <f t="shared" si="103"/>
        <v>6136.83</v>
      </c>
    </row>
    <row r="317" spans="1:25" s="1" customFormat="1" ht="42.75" customHeight="1">
      <c r="A317" s="447" t="s">
        <v>1408</v>
      </c>
      <c r="B317" s="805">
        <v>92770</v>
      </c>
      <c r="C317" s="570" t="s">
        <v>141</v>
      </c>
      <c r="D317" s="919" t="s">
        <v>1287</v>
      </c>
      <c r="E317" s="920"/>
      <c r="F317" s="920"/>
      <c r="G317" s="920"/>
      <c r="H317" s="920"/>
      <c r="I317" s="920"/>
      <c r="J317" s="920"/>
      <c r="K317" s="921"/>
      <c r="L317" s="3" t="s">
        <v>773</v>
      </c>
      <c r="M317" s="7">
        <v>324.89999999999998</v>
      </c>
      <c r="N317" s="7">
        <v>16.63</v>
      </c>
      <c r="O317" s="640">
        <f t="shared" si="99"/>
        <v>0.22839999999999999</v>
      </c>
      <c r="P317" s="638">
        <f>N317*(1+O317)</f>
        <v>20.43</v>
      </c>
      <c r="Q317" s="16">
        <f t="shared" si="101"/>
        <v>6637.7</v>
      </c>
      <c r="R317" s="778">
        <v>7.82</v>
      </c>
      <c r="S317" s="353">
        <f t="shared" si="102"/>
        <v>9.4700000000000006</v>
      </c>
      <c r="T317" s="571"/>
      <c r="Y317" s="871">
        <f t="shared" si="103"/>
        <v>5403.08</v>
      </c>
    </row>
    <row r="318" spans="1:25" s="1" customFormat="1" ht="42.75" customHeight="1">
      <c r="A318" s="447" t="s">
        <v>1409</v>
      </c>
      <c r="B318" s="805">
        <v>92771</v>
      </c>
      <c r="C318" s="570" t="s">
        <v>141</v>
      </c>
      <c r="D318" s="919" t="s">
        <v>1275</v>
      </c>
      <c r="E318" s="920"/>
      <c r="F318" s="920"/>
      <c r="G318" s="920"/>
      <c r="H318" s="920"/>
      <c r="I318" s="920"/>
      <c r="J318" s="920"/>
      <c r="K318" s="921"/>
      <c r="L318" s="3" t="s">
        <v>773</v>
      </c>
      <c r="M318" s="7">
        <v>771</v>
      </c>
      <c r="N318" s="7">
        <v>15.08</v>
      </c>
      <c r="O318" s="640">
        <f t="shared" si="99"/>
        <v>0.22839999999999999</v>
      </c>
      <c r="P318" s="638">
        <f t="shared" ref="P318:P321" si="104">N318*(1+O318)</f>
        <v>18.52</v>
      </c>
      <c r="Q318" s="16">
        <f t="shared" si="101"/>
        <v>14278.92</v>
      </c>
      <c r="R318" s="778">
        <v>6.94</v>
      </c>
      <c r="S318" s="353">
        <f>R318*1.2108</f>
        <v>8.4</v>
      </c>
      <c r="T318" s="571"/>
      <c r="Y318" s="871">
        <f t="shared" si="103"/>
        <v>11626.68</v>
      </c>
    </row>
    <row r="319" spans="1:25" s="1" customFormat="1" ht="42.75" customHeight="1">
      <c r="A319" s="447" t="s">
        <v>1410</v>
      </c>
      <c r="B319" s="805">
        <v>92772</v>
      </c>
      <c r="C319" s="570" t="s">
        <v>141</v>
      </c>
      <c r="D319" s="919" t="s">
        <v>1414</v>
      </c>
      <c r="E319" s="920"/>
      <c r="F319" s="920"/>
      <c r="G319" s="920"/>
      <c r="H319" s="920"/>
      <c r="I319" s="920"/>
      <c r="J319" s="920"/>
      <c r="K319" s="921"/>
      <c r="L319" s="3" t="s">
        <v>773</v>
      </c>
      <c r="M319" s="7">
        <v>479.8</v>
      </c>
      <c r="N319" s="7">
        <v>12.81</v>
      </c>
      <c r="O319" s="640">
        <f t="shared" si="99"/>
        <v>0.22839999999999999</v>
      </c>
      <c r="P319" s="638">
        <f t="shared" si="104"/>
        <v>15.74</v>
      </c>
      <c r="Q319" s="16">
        <f t="shared" si="101"/>
        <v>7552.05</v>
      </c>
      <c r="R319" s="778">
        <v>5.82</v>
      </c>
      <c r="S319" s="353">
        <f>R319*1.2108</f>
        <v>7.05</v>
      </c>
      <c r="T319" s="571"/>
      <c r="Y319" s="871">
        <f t="shared" si="103"/>
        <v>6146.23</v>
      </c>
    </row>
    <row r="320" spans="1:25" s="1" customFormat="1" ht="41.25" customHeight="1">
      <c r="A320" s="447" t="s">
        <v>1412</v>
      </c>
      <c r="B320" s="805">
        <v>92768</v>
      </c>
      <c r="C320" s="570" t="s">
        <v>141</v>
      </c>
      <c r="D320" s="919" t="s">
        <v>1193</v>
      </c>
      <c r="E320" s="920"/>
      <c r="F320" s="920"/>
      <c r="G320" s="920"/>
      <c r="H320" s="920"/>
      <c r="I320" s="920"/>
      <c r="J320" s="920"/>
      <c r="K320" s="921"/>
      <c r="L320" s="3" t="s">
        <v>773</v>
      </c>
      <c r="M320" s="7">
        <v>185.7</v>
      </c>
      <c r="N320" s="7">
        <v>17.46</v>
      </c>
      <c r="O320" s="640">
        <f t="shared" si="99"/>
        <v>0.22839999999999999</v>
      </c>
      <c r="P320" s="638">
        <f t="shared" si="104"/>
        <v>21.45</v>
      </c>
      <c r="Q320" s="16">
        <f t="shared" si="101"/>
        <v>3983.26</v>
      </c>
      <c r="R320" s="778">
        <v>8.6</v>
      </c>
      <c r="S320" s="353">
        <f t="shared" si="102"/>
        <v>10.41</v>
      </c>
      <c r="T320" s="571"/>
      <c r="Y320" s="871">
        <f t="shared" si="103"/>
        <v>3242.32</v>
      </c>
    </row>
    <row r="321" spans="1:25" s="1" customFormat="1" ht="30" customHeight="1">
      <c r="A321" s="447" t="s">
        <v>1413</v>
      </c>
      <c r="B321" s="304">
        <v>1106281</v>
      </c>
      <c r="C321" s="304" t="s">
        <v>1066</v>
      </c>
      <c r="D321" s="919" t="s">
        <v>1196</v>
      </c>
      <c r="E321" s="920"/>
      <c r="F321" s="920"/>
      <c r="G321" s="920"/>
      <c r="H321" s="920"/>
      <c r="I321" s="920"/>
      <c r="J321" s="920"/>
      <c r="K321" s="921"/>
      <c r="L321" s="3" t="s">
        <v>1171</v>
      </c>
      <c r="M321" s="7">
        <v>41.4</v>
      </c>
      <c r="N321" s="7">
        <f>N286</f>
        <v>395.82</v>
      </c>
      <c r="O321" s="640">
        <f t="shared" si="99"/>
        <v>0.22839999999999999</v>
      </c>
      <c r="P321" s="638">
        <f t="shared" si="104"/>
        <v>486.23</v>
      </c>
      <c r="Q321" s="16">
        <f t="shared" si="101"/>
        <v>20129.919999999998</v>
      </c>
      <c r="R321" s="778">
        <v>281.66000000000003</v>
      </c>
      <c r="S321" s="353">
        <f t="shared" si="102"/>
        <v>341.03</v>
      </c>
      <c r="T321" s="571"/>
      <c r="Y321" s="871">
        <f t="shared" si="103"/>
        <v>16386.939999999999</v>
      </c>
    </row>
    <row r="322" spans="1:25" s="1" customFormat="1" ht="15.75">
      <c r="A322" s="11"/>
      <c r="B322" s="569"/>
      <c r="C322" s="5"/>
      <c r="D322" s="919"/>
      <c r="E322" s="920"/>
      <c r="F322" s="920"/>
      <c r="G322" s="920"/>
      <c r="H322" s="920"/>
      <c r="I322" s="920"/>
      <c r="J322" s="920"/>
      <c r="K322" s="921"/>
      <c r="L322" s="3"/>
      <c r="M322" s="947" t="s">
        <v>53</v>
      </c>
      <c r="N322" s="947"/>
      <c r="O322" s="637"/>
      <c r="P322" s="637"/>
      <c r="Q322" s="13">
        <f>SUM(Q306:Q321)</f>
        <v>233119.53</v>
      </c>
      <c r="R322" s="17"/>
      <c r="Y322" s="861"/>
    </row>
    <row r="323" spans="1:25" s="1" customFormat="1" ht="15.75">
      <c r="A323" s="448" t="s">
        <v>1257</v>
      </c>
      <c r="B323" s="945"/>
      <c r="C323" s="946"/>
      <c r="D323" s="939" t="s">
        <v>574</v>
      </c>
      <c r="E323" s="940"/>
      <c r="F323" s="940"/>
      <c r="G323" s="940"/>
      <c r="H323" s="940"/>
      <c r="I323" s="940"/>
      <c r="J323" s="940"/>
      <c r="K323" s="941"/>
      <c r="L323" s="3"/>
      <c r="M323" s="6"/>
      <c r="N323" s="7"/>
      <c r="O323" s="638"/>
      <c r="P323" s="638"/>
      <c r="Q323" s="16"/>
      <c r="R323" s="17"/>
      <c r="Y323" s="861"/>
    </row>
    <row r="324" spans="1:25" s="1" customFormat="1" ht="42.75" customHeight="1">
      <c r="A324" s="447" t="s">
        <v>1258</v>
      </c>
      <c r="B324" s="304" t="s">
        <v>94</v>
      </c>
      <c r="C324" s="304" t="s">
        <v>1261</v>
      </c>
      <c r="D324" s="919" t="s">
        <v>1200</v>
      </c>
      <c r="E324" s="920" t="s">
        <v>1200</v>
      </c>
      <c r="F324" s="920" t="s">
        <v>1200</v>
      </c>
      <c r="G324" s="920" t="s">
        <v>1200</v>
      </c>
      <c r="H324" s="920" t="s">
        <v>1200</v>
      </c>
      <c r="I324" s="920" t="s">
        <v>1200</v>
      </c>
      <c r="J324" s="920" t="s">
        <v>1200</v>
      </c>
      <c r="K324" s="921" t="s">
        <v>1200</v>
      </c>
      <c r="L324" s="3" t="s">
        <v>236</v>
      </c>
      <c r="M324" s="790">
        <v>2</v>
      </c>
      <c r="N324" s="7">
        <f>N289</f>
        <v>691.06</v>
      </c>
      <c r="O324" s="640">
        <f>$Q$3</f>
        <v>0.22839999999999999</v>
      </c>
      <c r="P324" s="638">
        <f t="shared" ref="P324:P326" si="105">N324*(1+O324)</f>
        <v>848.9</v>
      </c>
      <c r="Q324" s="16">
        <f t="shared" ref="Q324:Q326" si="106">TRUNC(M324*P324,2)</f>
        <v>1697.8</v>
      </c>
      <c r="R324" s="17">
        <v>531.67999999999995</v>
      </c>
      <c r="S324" s="1">
        <v>643.76</v>
      </c>
      <c r="Y324" s="871">
        <f t="shared" ref="Y324:Y326" si="107">TRUNC(M324*N324,2)</f>
        <v>1382.12</v>
      </c>
    </row>
    <row r="325" spans="1:25" s="1" customFormat="1" ht="42.75" customHeight="1">
      <c r="A325" s="447" t="s">
        <v>1259</v>
      </c>
      <c r="B325" s="304" t="s">
        <v>94</v>
      </c>
      <c r="C325" s="304" t="s">
        <v>1262</v>
      </c>
      <c r="D325" s="919" t="s">
        <v>1201</v>
      </c>
      <c r="E325" s="920" t="s">
        <v>1201</v>
      </c>
      <c r="F325" s="920" t="s">
        <v>1201</v>
      </c>
      <c r="G325" s="920" t="s">
        <v>1201</v>
      </c>
      <c r="H325" s="920" t="s">
        <v>1201</v>
      </c>
      <c r="I325" s="920" t="s">
        <v>1201</v>
      </c>
      <c r="J325" s="920" t="s">
        <v>1201</v>
      </c>
      <c r="K325" s="921" t="s">
        <v>1201</v>
      </c>
      <c r="L325" s="3" t="s">
        <v>236</v>
      </c>
      <c r="M325" s="790">
        <v>2</v>
      </c>
      <c r="N325" s="7">
        <f>N290</f>
        <v>559.16</v>
      </c>
      <c r="O325" s="640">
        <f>$Q$3</f>
        <v>0.22839999999999999</v>
      </c>
      <c r="P325" s="638">
        <f t="shared" si="105"/>
        <v>686.87</v>
      </c>
      <c r="Q325" s="16">
        <f t="shared" si="106"/>
        <v>1373.74</v>
      </c>
      <c r="R325" s="17">
        <v>347.93</v>
      </c>
      <c r="S325" s="1">
        <v>421.27</v>
      </c>
      <c r="Y325" s="871">
        <f t="shared" si="107"/>
        <v>1118.32</v>
      </c>
    </row>
    <row r="326" spans="1:25" s="1" customFormat="1" ht="15.75">
      <c r="A326" s="447" t="s">
        <v>1260</v>
      </c>
      <c r="B326" s="3">
        <v>1108056</v>
      </c>
      <c r="C326" s="304" t="s">
        <v>1066</v>
      </c>
      <c r="D326" s="919" t="s">
        <v>1161</v>
      </c>
      <c r="E326" s="920" t="s">
        <v>1161</v>
      </c>
      <c r="F326" s="920" t="s">
        <v>1161</v>
      </c>
      <c r="G326" s="920" t="s">
        <v>1161</v>
      </c>
      <c r="H326" s="920" t="s">
        <v>1161</v>
      </c>
      <c r="I326" s="920" t="s">
        <v>1161</v>
      </c>
      <c r="J326" s="920" t="s">
        <v>1161</v>
      </c>
      <c r="K326" s="921" t="s">
        <v>1161</v>
      </c>
      <c r="L326" s="3" t="s">
        <v>1171</v>
      </c>
      <c r="M326" s="3">
        <v>1.8</v>
      </c>
      <c r="N326" s="7">
        <f>N302</f>
        <v>2097.71</v>
      </c>
      <c r="O326" s="640">
        <f>$Q$3</f>
        <v>0.22839999999999999</v>
      </c>
      <c r="P326" s="638">
        <f t="shared" si="105"/>
        <v>2576.83</v>
      </c>
      <c r="Q326" s="16">
        <f t="shared" si="106"/>
        <v>4638.29</v>
      </c>
      <c r="R326" s="17">
        <v>1796.13</v>
      </c>
      <c r="S326" s="1">
        <v>2174.75</v>
      </c>
      <c r="Y326" s="871">
        <f t="shared" si="107"/>
        <v>3775.87</v>
      </c>
    </row>
    <row r="327" spans="1:25" s="1" customFormat="1" ht="15.75">
      <c r="A327" s="11"/>
      <c r="B327" s="569"/>
      <c r="C327" s="5"/>
      <c r="D327" s="919"/>
      <c r="E327" s="920"/>
      <c r="F327" s="920"/>
      <c r="G327" s="920"/>
      <c r="H327" s="920"/>
      <c r="I327" s="920"/>
      <c r="J327" s="920"/>
      <c r="K327" s="921"/>
      <c r="L327" s="3"/>
      <c r="M327" s="933" t="s">
        <v>53</v>
      </c>
      <c r="N327" s="934"/>
      <c r="O327" s="8"/>
      <c r="P327" s="8"/>
      <c r="Q327" s="16">
        <f>SUM(Q324:Q326)</f>
        <v>7709.83</v>
      </c>
      <c r="R327" s="17"/>
      <c r="Y327" s="861"/>
    </row>
    <row r="328" spans="1:25" s="1" customFormat="1" ht="15.75">
      <c r="A328" s="11"/>
      <c r="B328" s="569"/>
      <c r="C328" s="5"/>
      <c r="D328" s="935"/>
      <c r="E328" s="935"/>
      <c r="F328" s="935"/>
      <c r="G328" s="935"/>
      <c r="H328" s="935"/>
      <c r="I328" s="935"/>
      <c r="J328" s="935"/>
      <c r="K328" s="935"/>
      <c r="L328" s="3"/>
      <c r="M328" s="933" t="s">
        <v>14</v>
      </c>
      <c r="N328" s="934"/>
      <c r="O328" s="8"/>
      <c r="P328" s="8"/>
      <c r="Q328" s="13">
        <f>Q327+Q322+Q304</f>
        <v>261384.49</v>
      </c>
      <c r="R328" s="780"/>
      <c r="Y328" s="861"/>
    </row>
    <row r="329" spans="1:25" s="1" customFormat="1" ht="15.75" customHeight="1">
      <c r="A329" s="448">
        <v>14</v>
      </c>
      <c r="B329" s="798"/>
      <c r="C329" s="799"/>
      <c r="D329" s="942" t="s">
        <v>1320</v>
      </c>
      <c r="E329" s="943"/>
      <c r="F329" s="943"/>
      <c r="G329" s="943"/>
      <c r="H329" s="943"/>
      <c r="I329" s="943"/>
      <c r="J329" s="943"/>
      <c r="K329" s="943"/>
      <c r="L329" s="943"/>
      <c r="M329" s="943"/>
      <c r="N329" s="943"/>
      <c r="O329" s="943"/>
      <c r="P329" s="943"/>
      <c r="Q329" s="944"/>
      <c r="R329" s="17"/>
      <c r="Y329" s="861"/>
    </row>
    <row r="330" spans="1:25" s="1" customFormat="1" ht="15.75">
      <c r="A330" s="448" t="s">
        <v>839</v>
      </c>
      <c r="B330" s="569"/>
      <c r="C330" s="304"/>
      <c r="D330" s="939" t="s">
        <v>1154</v>
      </c>
      <c r="E330" s="940"/>
      <c r="F330" s="940"/>
      <c r="G330" s="940"/>
      <c r="H330" s="940"/>
      <c r="I330" s="940"/>
      <c r="J330" s="940"/>
      <c r="K330" s="941"/>
      <c r="L330" s="3"/>
      <c r="M330" s="6"/>
      <c r="N330" s="7"/>
      <c r="O330" s="638"/>
      <c r="P330" s="638"/>
      <c r="Q330" s="16"/>
      <c r="R330" s="17"/>
      <c r="Y330" s="861"/>
    </row>
    <row r="331" spans="1:25" s="1" customFormat="1" ht="30" customHeight="1">
      <c r="A331" s="447" t="s">
        <v>1267</v>
      </c>
      <c r="B331" s="3">
        <v>41359</v>
      </c>
      <c r="C331" s="304" t="s">
        <v>1443</v>
      </c>
      <c r="D331" s="919" t="s">
        <v>1139</v>
      </c>
      <c r="E331" s="920" t="s">
        <v>1139</v>
      </c>
      <c r="F331" s="920" t="s">
        <v>1139</v>
      </c>
      <c r="G331" s="920" t="s">
        <v>1139</v>
      </c>
      <c r="H331" s="920" t="s">
        <v>1139</v>
      </c>
      <c r="I331" s="920" t="s">
        <v>1139</v>
      </c>
      <c r="J331" s="920" t="s">
        <v>1139</v>
      </c>
      <c r="K331" s="921" t="s">
        <v>1139</v>
      </c>
      <c r="L331" s="785" t="s">
        <v>779</v>
      </c>
      <c r="M331" s="786">
        <v>66</v>
      </c>
      <c r="N331" s="7">
        <f>19.76/1.2332</f>
        <v>16.02</v>
      </c>
      <c r="O331" s="640">
        <f t="shared" ref="O331:O339" si="108">$Q$3</f>
        <v>0.22839999999999999</v>
      </c>
      <c r="P331" s="638">
        <f t="shared" ref="P331:P339" si="109">N331*(1+O331)</f>
        <v>19.68</v>
      </c>
      <c r="Q331" s="16">
        <f t="shared" ref="Q331:Q339" si="110">TRUNC(M331*P331,2)</f>
        <v>1298.8800000000001</v>
      </c>
      <c r="R331" s="778">
        <v>17.36</v>
      </c>
      <c r="S331" s="353">
        <f>R331*1.2108</f>
        <v>21.02</v>
      </c>
      <c r="Y331" s="871">
        <f t="shared" ref="Y331:Y339" si="111">TRUNC(M331*N331,2)</f>
        <v>1057.32</v>
      </c>
    </row>
    <row r="332" spans="1:25" s="1" customFormat="1" ht="27" customHeight="1">
      <c r="A332" s="447" t="s">
        <v>1268</v>
      </c>
      <c r="B332" s="3">
        <v>41202</v>
      </c>
      <c r="C332" s="304" t="s">
        <v>1443</v>
      </c>
      <c r="D332" s="919" t="s">
        <v>1140</v>
      </c>
      <c r="E332" s="920" t="s">
        <v>1140</v>
      </c>
      <c r="F332" s="920" t="s">
        <v>1140</v>
      </c>
      <c r="G332" s="920" t="s">
        <v>1140</v>
      </c>
      <c r="H332" s="920" t="s">
        <v>1140</v>
      </c>
      <c r="I332" s="920" t="s">
        <v>1140</v>
      </c>
      <c r="J332" s="920" t="s">
        <v>1140</v>
      </c>
      <c r="K332" s="921" t="s">
        <v>1140</v>
      </c>
      <c r="L332" s="785" t="s">
        <v>779</v>
      </c>
      <c r="M332" s="786">
        <v>66</v>
      </c>
      <c r="N332" s="7">
        <f>35.46/1.2332</f>
        <v>28.75</v>
      </c>
      <c r="O332" s="640">
        <f t="shared" si="108"/>
        <v>0.22839999999999999</v>
      </c>
      <c r="P332" s="638">
        <f t="shared" si="109"/>
        <v>35.32</v>
      </c>
      <c r="Q332" s="16">
        <f t="shared" si="110"/>
        <v>2331.12</v>
      </c>
      <c r="R332" s="778">
        <v>20.52</v>
      </c>
      <c r="S332" s="353">
        <f t="shared" ref="S332:S338" si="112">R332*1.2108</f>
        <v>24.85</v>
      </c>
      <c r="Y332" s="871">
        <f t="shared" si="111"/>
        <v>1897.5</v>
      </c>
    </row>
    <row r="333" spans="1:25" s="1" customFormat="1" ht="36" customHeight="1">
      <c r="A333" s="447" t="s">
        <v>1269</v>
      </c>
      <c r="B333" s="3">
        <v>43098</v>
      </c>
      <c r="C333" s="304" t="s">
        <v>1443</v>
      </c>
      <c r="D333" s="919" t="s">
        <v>1303</v>
      </c>
      <c r="E333" s="920"/>
      <c r="F333" s="920"/>
      <c r="G333" s="920"/>
      <c r="H333" s="920"/>
      <c r="I333" s="920"/>
      <c r="J333" s="920"/>
      <c r="K333" s="921"/>
      <c r="L333" s="785" t="s">
        <v>779</v>
      </c>
      <c r="M333" s="786">
        <v>21</v>
      </c>
      <c r="N333" s="7">
        <f>33.87/1.2332</f>
        <v>27.47</v>
      </c>
      <c r="O333" s="640">
        <f t="shared" si="108"/>
        <v>0.22839999999999999</v>
      </c>
      <c r="P333" s="638">
        <f t="shared" si="109"/>
        <v>33.74</v>
      </c>
      <c r="Q333" s="16">
        <f t="shared" si="110"/>
        <v>708.54</v>
      </c>
      <c r="R333" s="778">
        <v>14.59</v>
      </c>
      <c r="S333" s="353">
        <f t="shared" si="112"/>
        <v>17.670000000000002</v>
      </c>
      <c r="Y333" s="871">
        <f t="shared" si="111"/>
        <v>576.87</v>
      </c>
    </row>
    <row r="334" spans="1:25" s="1" customFormat="1" ht="29.25" customHeight="1">
      <c r="A334" s="447" t="s">
        <v>1270</v>
      </c>
      <c r="B334" s="3">
        <v>3806415</v>
      </c>
      <c r="C334" s="304" t="s">
        <v>1066</v>
      </c>
      <c r="D334" s="919" t="s">
        <v>1158</v>
      </c>
      <c r="E334" s="920" t="s">
        <v>1158</v>
      </c>
      <c r="F334" s="920" t="s">
        <v>1158</v>
      </c>
      <c r="G334" s="920" t="s">
        <v>1158</v>
      </c>
      <c r="H334" s="920" t="s">
        <v>1158</v>
      </c>
      <c r="I334" s="920" t="s">
        <v>1158</v>
      </c>
      <c r="J334" s="920" t="s">
        <v>1158</v>
      </c>
      <c r="K334" s="921" t="s">
        <v>1158</v>
      </c>
      <c r="L334" s="3" t="s">
        <v>1171</v>
      </c>
      <c r="M334" s="803">
        <v>17.11</v>
      </c>
      <c r="N334" s="7">
        <f>N298</f>
        <v>516.91999999999996</v>
      </c>
      <c r="O334" s="640">
        <f t="shared" si="108"/>
        <v>0.22839999999999999</v>
      </c>
      <c r="P334" s="638">
        <f t="shared" si="109"/>
        <v>634.98</v>
      </c>
      <c r="Q334" s="16">
        <f t="shared" si="110"/>
        <v>10864.5</v>
      </c>
      <c r="R334" s="778">
        <v>732.16</v>
      </c>
      <c r="S334" s="353">
        <f t="shared" si="112"/>
        <v>886.5</v>
      </c>
      <c r="Y334" s="871">
        <f t="shared" si="111"/>
        <v>8844.5</v>
      </c>
    </row>
    <row r="335" spans="1:25" s="1" customFormat="1" ht="45.75" customHeight="1">
      <c r="A335" s="447" t="s">
        <v>1271</v>
      </c>
      <c r="B335" s="800">
        <v>100981</v>
      </c>
      <c r="C335" s="304" t="s">
        <v>141</v>
      </c>
      <c r="D335" s="919" t="s">
        <v>1582</v>
      </c>
      <c r="E335" s="920" t="s">
        <v>1159</v>
      </c>
      <c r="F335" s="920" t="s">
        <v>1159</v>
      </c>
      <c r="G335" s="920" t="s">
        <v>1159</v>
      </c>
      <c r="H335" s="920" t="s">
        <v>1159</v>
      </c>
      <c r="I335" s="920" t="s">
        <v>1159</v>
      </c>
      <c r="J335" s="920" t="s">
        <v>1159</v>
      </c>
      <c r="K335" s="921" t="s">
        <v>1159</v>
      </c>
      <c r="L335" s="3" t="s">
        <v>1171</v>
      </c>
      <c r="M335" s="7">
        <v>17.11</v>
      </c>
      <c r="N335" s="7">
        <v>8.89</v>
      </c>
      <c r="O335" s="640">
        <f t="shared" si="108"/>
        <v>0.22839999999999999</v>
      </c>
      <c r="P335" s="638">
        <f t="shared" si="109"/>
        <v>10.92</v>
      </c>
      <c r="Q335" s="16">
        <f t="shared" si="110"/>
        <v>186.84</v>
      </c>
      <c r="R335" s="778">
        <v>2.96</v>
      </c>
      <c r="S335" s="353">
        <f t="shared" si="112"/>
        <v>3.58</v>
      </c>
      <c r="Y335" s="871">
        <f t="shared" si="111"/>
        <v>152.1</v>
      </c>
    </row>
    <row r="336" spans="1:25" s="1" customFormat="1" ht="15.75">
      <c r="A336" s="447" t="s">
        <v>1272</v>
      </c>
      <c r="B336" s="784">
        <v>97913</v>
      </c>
      <c r="C336" s="570" t="s">
        <v>141</v>
      </c>
      <c r="D336" s="919" t="s">
        <v>1160</v>
      </c>
      <c r="E336" s="920" t="s">
        <v>1160</v>
      </c>
      <c r="F336" s="920" t="s">
        <v>1160</v>
      </c>
      <c r="G336" s="920" t="s">
        <v>1160</v>
      </c>
      <c r="H336" s="920" t="s">
        <v>1160</v>
      </c>
      <c r="I336" s="920" t="s">
        <v>1160</v>
      </c>
      <c r="J336" s="920" t="s">
        <v>1160</v>
      </c>
      <c r="K336" s="921" t="s">
        <v>1160</v>
      </c>
      <c r="L336" s="785" t="s">
        <v>1173</v>
      </c>
      <c r="M336" s="786">
        <v>263.83</v>
      </c>
      <c r="N336" s="7">
        <v>2.96</v>
      </c>
      <c r="O336" s="640">
        <f t="shared" si="108"/>
        <v>0.22839999999999999</v>
      </c>
      <c r="P336" s="638">
        <f t="shared" si="109"/>
        <v>3.64</v>
      </c>
      <c r="Q336" s="16">
        <f t="shared" si="110"/>
        <v>960.34</v>
      </c>
      <c r="R336" s="778">
        <v>1.1499999999999999</v>
      </c>
      <c r="S336" s="353">
        <f t="shared" si="112"/>
        <v>1.39</v>
      </c>
      <c r="Y336" s="871">
        <f t="shared" si="111"/>
        <v>780.93</v>
      </c>
    </row>
    <row r="337" spans="1:25" s="1" customFormat="1" ht="28.5" customHeight="1">
      <c r="A337" s="447" t="s">
        <v>1273</v>
      </c>
      <c r="B337" s="3">
        <v>1106165</v>
      </c>
      <c r="C337" s="304" t="s">
        <v>1066</v>
      </c>
      <c r="D337" s="919" t="s">
        <v>1244</v>
      </c>
      <c r="E337" s="920" t="s">
        <v>1244</v>
      </c>
      <c r="F337" s="920" t="s">
        <v>1244</v>
      </c>
      <c r="G337" s="920" t="s">
        <v>1244</v>
      </c>
      <c r="H337" s="920" t="s">
        <v>1244</v>
      </c>
      <c r="I337" s="920" t="s">
        <v>1244</v>
      </c>
      <c r="J337" s="920" t="s">
        <v>1244</v>
      </c>
      <c r="K337" s="921" t="s">
        <v>1244</v>
      </c>
      <c r="L337" s="785" t="s">
        <v>1171</v>
      </c>
      <c r="M337" s="803">
        <v>1</v>
      </c>
      <c r="N337" s="7">
        <f>N44</f>
        <v>341.31</v>
      </c>
      <c r="O337" s="640">
        <f t="shared" si="108"/>
        <v>0.22839999999999999</v>
      </c>
      <c r="P337" s="638">
        <f t="shared" si="109"/>
        <v>419.27</v>
      </c>
      <c r="Q337" s="16">
        <f t="shared" si="110"/>
        <v>419.27</v>
      </c>
      <c r="R337" s="778"/>
      <c r="S337" s="353"/>
      <c r="Y337" s="871">
        <f t="shared" si="111"/>
        <v>341.31</v>
      </c>
    </row>
    <row r="338" spans="1:25" s="1" customFormat="1" ht="27.75" customHeight="1">
      <c r="A338" s="447" t="s">
        <v>1274</v>
      </c>
      <c r="B338" s="784">
        <v>1108056</v>
      </c>
      <c r="C338" s="304" t="s">
        <v>1066</v>
      </c>
      <c r="D338" s="919" t="s">
        <v>1161</v>
      </c>
      <c r="E338" s="920" t="s">
        <v>1245</v>
      </c>
      <c r="F338" s="920" t="s">
        <v>1245</v>
      </c>
      <c r="G338" s="920" t="s">
        <v>1245</v>
      </c>
      <c r="H338" s="920" t="s">
        <v>1245</v>
      </c>
      <c r="I338" s="920" t="s">
        <v>1245</v>
      </c>
      <c r="J338" s="920" t="s">
        <v>1245</v>
      </c>
      <c r="K338" s="921" t="s">
        <v>1245</v>
      </c>
      <c r="L338" s="785" t="s">
        <v>1171</v>
      </c>
      <c r="M338" s="803">
        <v>1</v>
      </c>
      <c r="N338" s="7">
        <f>N302</f>
        <v>2097.71</v>
      </c>
      <c r="O338" s="640">
        <f t="shared" si="108"/>
        <v>0.22839999999999999</v>
      </c>
      <c r="P338" s="638">
        <f t="shared" si="109"/>
        <v>2576.83</v>
      </c>
      <c r="Q338" s="16">
        <f t="shared" si="110"/>
        <v>2576.83</v>
      </c>
      <c r="R338" s="778">
        <v>1796.13</v>
      </c>
      <c r="S338" s="353">
        <f t="shared" si="112"/>
        <v>2174.75</v>
      </c>
      <c r="Y338" s="871">
        <f t="shared" si="111"/>
        <v>2097.71</v>
      </c>
    </row>
    <row r="339" spans="1:25" s="1" customFormat="1" ht="27.75" customHeight="1">
      <c r="A339" s="447" t="s">
        <v>1733</v>
      </c>
      <c r="B339" s="783">
        <v>7010100210</v>
      </c>
      <c r="C339" s="304" t="s">
        <v>1557</v>
      </c>
      <c r="D339" s="936" t="s">
        <v>1556</v>
      </c>
      <c r="E339" s="937"/>
      <c r="F339" s="937"/>
      <c r="G339" s="937"/>
      <c r="H339" s="937"/>
      <c r="I339" s="937"/>
      <c r="J339" s="937"/>
      <c r="K339" s="938"/>
      <c r="L339" s="3" t="s">
        <v>1558</v>
      </c>
      <c r="M339" s="786">
        <v>3</v>
      </c>
      <c r="N339" s="7">
        <v>1480.31</v>
      </c>
      <c r="O339" s="640">
        <f t="shared" si="108"/>
        <v>0.22839999999999999</v>
      </c>
      <c r="P339" s="638">
        <f t="shared" si="109"/>
        <v>1818.41</v>
      </c>
      <c r="Q339" s="16">
        <f t="shared" si="110"/>
        <v>5455.23</v>
      </c>
      <c r="R339" s="778"/>
      <c r="S339" s="353"/>
      <c r="Y339" s="871">
        <f t="shared" si="111"/>
        <v>4440.93</v>
      </c>
    </row>
    <row r="340" spans="1:25" s="1" customFormat="1" ht="15.75">
      <c r="A340" s="11"/>
      <c r="B340" s="569"/>
      <c r="C340" s="5"/>
      <c r="D340" s="935"/>
      <c r="E340" s="935"/>
      <c r="F340" s="935"/>
      <c r="G340" s="935"/>
      <c r="H340" s="935"/>
      <c r="I340" s="935"/>
      <c r="J340" s="935"/>
      <c r="K340" s="935"/>
      <c r="L340" s="3"/>
      <c r="M340" s="947" t="s">
        <v>53</v>
      </c>
      <c r="N340" s="947"/>
      <c r="O340" s="637"/>
      <c r="P340" s="637"/>
      <c r="Q340" s="13">
        <f>SUM(Q331:Q339)</f>
        <v>24801.55</v>
      </c>
      <c r="R340" s="17"/>
      <c r="Y340" s="861"/>
    </row>
    <row r="341" spans="1:25" s="1" customFormat="1" ht="15.75">
      <c r="A341" s="448" t="s">
        <v>1263</v>
      </c>
      <c r="B341" s="945"/>
      <c r="C341" s="946"/>
      <c r="D341" s="939" t="s">
        <v>1174</v>
      </c>
      <c r="E341" s="940"/>
      <c r="F341" s="940"/>
      <c r="G341" s="940"/>
      <c r="H341" s="940"/>
      <c r="I341" s="940"/>
      <c r="J341" s="940"/>
      <c r="K341" s="941"/>
      <c r="L341" s="3"/>
      <c r="M341" s="6"/>
      <c r="N341" s="7"/>
      <c r="O341" s="638"/>
      <c r="P341" s="638"/>
      <c r="Q341" s="16"/>
      <c r="R341" s="17"/>
      <c r="Y341" s="861"/>
    </row>
    <row r="342" spans="1:25" s="1" customFormat="1" ht="38.25" customHeight="1">
      <c r="A342" s="447" t="s">
        <v>1276</v>
      </c>
      <c r="B342" s="801">
        <v>92446</v>
      </c>
      <c r="C342" s="570" t="s">
        <v>141</v>
      </c>
      <c r="D342" s="919" t="s">
        <v>1186</v>
      </c>
      <c r="E342" s="920"/>
      <c r="F342" s="920"/>
      <c r="G342" s="920"/>
      <c r="H342" s="920"/>
      <c r="I342" s="920"/>
      <c r="J342" s="920"/>
      <c r="K342" s="921"/>
      <c r="L342" s="3" t="s">
        <v>1172</v>
      </c>
      <c r="M342" s="7">
        <v>143.5</v>
      </c>
      <c r="N342" s="7">
        <v>334.11</v>
      </c>
      <c r="O342" s="640">
        <f t="shared" ref="O342:O356" si="113">$Q$3</f>
        <v>0.22839999999999999</v>
      </c>
      <c r="P342" s="638">
        <f t="shared" ref="P342:P356" si="114">N342*(1+O342)</f>
        <v>410.42</v>
      </c>
      <c r="Q342" s="16">
        <f t="shared" ref="Q342:Q356" si="115">TRUNC(M342*P342,2)</f>
        <v>58895.27</v>
      </c>
      <c r="R342" s="778">
        <v>148.88999999999999</v>
      </c>
      <c r="S342" s="353">
        <f t="shared" ref="S342:S351" si="116">R342*1.2108</f>
        <v>180.28</v>
      </c>
      <c r="T342" s="571"/>
      <c r="Y342" s="871">
        <f t="shared" ref="Y342:Y356" si="117">TRUNC(M342*N342,2)</f>
        <v>47944.78</v>
      </c>
    </row>
    <row r="343" spans="1:25" s="1" customFormat="1" ht="36.75" customHeight="1">
      <c r="A343" s="447" t="s">
        <v>1277</v>
      </c>
      <c r="B343" s="3">
        <v>92482</v>
      </c>
      <c r="C343" s="570" t="s">
        <v>141</v>
      </c>
      <c r="D343" s="919" t="s">
        <v>1583</v>
      </c>
      <c r="E343" s="920" t="s">
        <v>1187</v>
      </c>
      <c r="F343" s="920" t="s">
        <v>1187</v>
      </c>
      <c r="G343" s="920" t="s">
        <v>1187</v>
      </c>
      <c r="H343" s="920" t="s">
        <v>1187</v>
      </c>
      <c r="I343" s="920" t="s">
        <v>1187</v>
      </c>
      <c r="J343" s="920" t="s">
        <v>1187</v>
      </c>
      <c r="K343" s="921" t="s">
        <v>1187</v>
      </c>
      <c r="L343" s="3" t="s">
        <v>1172</v>
      </c>
      <c r="M343" s="7">
        <v>106</v>
      </c>
      <c r="N343" s="7">
        <v>375.17</v>
      </c>
      <c r="O343" s="640">
        <f t="shared" si="113"/>
        <v>0.22839999999999999</v>
      </c>
      <c r="P343" s="638">
        <f t="shared" si="114"/>
        <v>460.86</v>
      </c>
      <c r="Q343" s="16">
        <f t="shared" si="115"/>
        <v>48851.16</v>
      </c>
      <c r="R343" s="778">
        <v>194.94</v>
      </c>
      <c r="S343" s="353">
        <f t="shared" si="116"/>
        <v>236.03</v>
      </c>
      <c r="T343" s="571"/>
      <c r="Y343" s="871">
        <f t="shared" si="117"/>
        <v>39768.019999999997</v>
      </c>
    </row>
    <row r="344" spans="1:25" s="1" customFormat="1" ht="46.5" customHeight="1">
      <c r="A344" s="447" t="s">
        <v>1278</v>
      </c>
      <c r="B344" s="3">
        <v>92409</v>
      </c>
      <c r="C344" s="570" t="s">
        <v>141</v>
      </c>
      <c r="D344" s="919" t="s">
        <v>1586</v>
      </c>
      <c r="E344" s="920" t="s">
        <v>1188</v>
      </c>
      <c r="F344" s="920" t="s">
        <v>1188</v>
      </c>
      <c r="G344" s="920" t="s">
        <v>1188</v>
      </c>
      <c r="H344" s="920" t="s">
        <v>1188</v>
      </c>
      <c r="I344" s="920" t="s">
        <v>1188</v>
      </c>
      <c r="J344" s="920" t="s">
        <v>1188</v>
      </c>
      <c r="K344" s="921" t="s">
        <v>1188</v>
      </c>
      <c r="L344" s="3" t="s">
        <v>1172</v>
      </c>
      <c r="M344" s="7">
        <v>51.8</v>
      </c>
      <c r="N344" s="7">
        <v>368.56</v>
      </c>
      <c r="O344" s="640">
        <f t="shared" si="113"/>
        <v>0.22839999999999999</v>
      </c>
      <c r="P344" s="638">
        <f t="shared" si="114"/>
        <v>452.74</v>
      </c>
      <c r="Q344" s="16">
        <f t="shared" si="115"/>
        <v>23451.93</v>
      </c>
      <c r="R344" s="778">
        <v>165.36</v>
      </c>
      <c r="S344" s="353">
        <f t="shared" si="116"/>
        <v>200.22</v>
      </c>
      <c r="T344" s="571"/>
      <c r="Y344" s="871">
        <f t="shared" si="117"/>
        <v>19091.400000000001</v>
      </c>
    </row>
    <row r="345" spans="1:25" s="1" customFormat="1" ht="46.5" customHeight="1">
      <c r="A345" s="447" t="s">
        <v>1279</v>
      </c>
      <c r="B345" s="805">
        <v>92760</v>
      </c>
      <c r="C345" s="806" t="s">
        <v>141</v>
      </c>
      <c r="D345" s="919" t="s">
        <v>1405</v>
      </c>
      <c r="E345" s="920"/>
      <c r="F345" s="920"/>
      <c r="G345" s="920"/>
      <c r="H345" s="920"/>
      <c r="I345" s="920"/>
      <c r="J345" s="920"/>
      <c r="K345" s="921"/>
      <c r="L345" s="3" t="s">
        <v>773</v>
      </c>
      <c r="M345" s="7">
        <v>253.3</v>
      </c>
      <c r="N345" s="7">
        <v>17.64</v>
      </c>
      <c r="O345" s="640">
        <f t="shared" si="113"/>
        <v>0.22839999999999999</v>
      </c>
      <c r="P345" s="638">
        <f t="shared" si="114"/>
        <v>21.67</v>
      </c>
      <c r="Q345" s="16">
        <f t="shared" si="115"/>
        <v>5489.01</v>
      </c>
      <c r="R345" s="778">
        <v>9.48</v>
      </c>
      <c r="S345" s="353">
        <f t="shared" si="116"/>
        <v>11.48</v>
      </c>
      <c r="T345" s="571"/>
      <c r="Y345" s="871">
        <f t="shared" si="117"/>
        <v>4468.21</v>
      </c>
    </row>
    <row r="346" spans="1:25" s="1" customFormat="1" ht="40.5" customHeight="1">
      <c r="A346" s="447" t="s">
        <v>1280</v>
      </c>
      <c r="B346" s="805">
        <v>92762</v>
      </c>
      <c r="C346" s="806" t="s">
        <v>141</v>
      </c>
      <c r="D346" s="919" t="s">
        <v>1293</v>
      </c>
      <c r="E346" s="920"/>
      <c r="F346" s="920"/>
      <c r="G346" s="920"/>
      <c r="H346" s="920"/>
      <c r="I346" s="920"/>
      <c r="J346" s="920"/>
      <c r="K346" s="921"/>
      <c r="L346" s="3" t="s">
        <v>773</v>
      </c>
      <c r="M346" s="7">
        <v>473</v>
      </c>
      <c r="N346" s="7">
        <v>15.52</v>
      </c>
      <c r="O346" s="640">
        <f t="shared" si="113"/>
        <v>0.22839999999999999</v>
      </c>
      <c r="P346" s="638">
        <f t="shared" si="114"/>
        <v>19.059999999999999</v>
      </c>
      <c r="Q346" s="16">
        <f t="shared" si="115"/>
        <v>9015.3799999999992</v>
      </c>
      <c r="R346" s="778">
        <v>7.53</v>
      </c>
      <c r="S346" s="353">
        <f t="shared" si="116"/>
        <v>9.1199999999999992</v>
      </c>
      <c r="T346" s="571"/>
      <c r="Y346" s="871">
        <f t="shared" si="117"/>
        <v>7340.96</v>
      </c>
    </row>
    <row r="347" spans="1:25" s="1" customFormat="1" ht="42.75" customHeight="1">
      <c r="A347" s="447" t="s">
        <v>1281</v>
      </c>
      <c r="B347" s="805">
        <v>92763</v>
      </c>
      <c r="C347" s="806" t="s">
        <v>141</v>
      </c>
      <c r="D347" s="919" t="s">
        <v>1294</v>
      </c>
      <c r="E347" s="920"/>
      <c r="F347" s="920"/>
      <c r="G347" s="920"/>
      <c r="H347" s="920"/>
      <c r="I347" s="920"/>
      <c r="J347" s="920"/>
      <c r="K347" s="921"/>
      <c r="L347" s="3" t="s">
        <v>773</v>
      </c>
      <c r="M347" s="7">
        <v>1133.3</v>
      </c>
      <c r="N347" s="7">
        <v>13.2</v>
      </c>
      <c r="O347" s="640">
        <f t="shared" si="113"/>
        <v>0.22839999999999999</v>
      </c>
      <c r="P347" s="638">
        <f t="shared" si="114"/>
        <v>16.21</v>
      </c>
      <c r="Q347" s="16">
        <f t="shared" si="115"/>
        <v>18370.79</v>
      </c>
      <c r="R347" s="778">
        <v>6.25</v>
      </c>
      <c r="S347" s="353">
        <f t="shared" si="116"/>
        <v>7.57</v>
      </c>
      <c r="T347" s="571"/>
      <c r="Y347" s="871">
        <f t="shared" si="117"/>
        <v>14959.56</v>
      </c>
    </row>
    <row r="348" spans="1:25" s="1" customFormat="1" ht="42" customHeight="1">
      <c r="A348" s="447" t="s">
        <v>1282</v>
      </c>
      <c r="B348" s="805">
        <v>92764</v>
      </c>
      <c r="C348" s="806" t="s">
        <v>141</v>
      </c>
      <c r="D348" s="919" t="s">
        <v>1295</v>
      </c>
      <c r="E348" s="920"/>
      <c r="F348" s="920"/>
      <c r="G348" s="920"/>
      <c r="H348" s="920"/>
      <c r="I348" s="920"/>
      <c r="J348" s="920"/>
      <c r="K348" s="921"/>
      <c r="L348" s="3" t="s">
        <v>773</v>
      </c>
      <c r="M348" s="7">
        <v>182.4</v>
      </c>
      <c r="N348" s="7">
        <v>12.91</v>
      </c>
      <c r="O348" s="640">
        <f t="shared" si="113"/>
        <v>0.22839999999999999</v>
      </c>
      <c r="P348" s="638">
        <f t="shared" si="114"/>
        <v>15.86</v>
      </c>
      <c r="Q348" s="16">
        <f t="shared" si="115"/>
        <v>2892.86</v>
      </c>
      <c r="R348" s="778">
        <v>5.84</v>
      </c>
      <c r="S348" s="353">
        <f t="shared" si="116"/>
        <v>7.07</v>
      </c>
      <c r="T348" s="571"/>
      <c r="Y348" s="871">
        <f t="shared" si="117"/>
        <v>2354.7800000000002</v>
      </c>
    </row>
    <row r="349" spans="1:25" s="1" customFormat="1" ht="42" customHeight="1">
      <c r="A349" s="447" t="s">
        <v>1283</v>
      </c>
      <c r="B349" s="805">
        <v>92765</v>
      </c>
      <c r="C349" s="806" t="s">
        <v>141</v>
      </c>
      <c r="D349" s="919" t="s">
        <v>1411</v>
      </c>
      <c r="E349" s="920"/>
      <c r="F349" s="920"/>
      <c r="G349" s="920"/>
      <c r="H349" s="920"/>
      <c r="I349" s="920"/>
      <c r="J349" s="920"/>
      <c r="K349" s="921"/>
      <c r="L349" s="3" t="s">
        <v>773</v>
      </c>
      <c r="M349" s="7">
        <v>338.4</v>
      </c>
      <c r="N349" s="7">
        <v>14.84</v>
      </c>
      <c r="O349" s="640">
        <f t="shared" si="113"/>
        <v>0.22839999999999999</v>
      </c>
      <c r="P349" s="638">
        <f t="shared" si="114"/>
        <v>18.23</v>
      </c>
      <c r="Q349" s="16">
        <f t="shared" si="115"/>
        <v>6169.03</v>
      </c>
      <c r="R349" s="778">
        <v>6.43</v>
      </c>
      <c r="S349" s="353">
        <f t="shared" si="116"/>
        <v>7.79</v>
      </c>
      <c r="T349" s="571"/>
      <c r="Y349" s="871">
        <f t="shared" si="117"/>
        <v>5021.8500000000004</v>
      </c>
    </row>
    <row r="350" spans="1:25" s="1" customFormat="1" ht="42" customHeight="1">
      <c r="A350" s="447" t="s">
        <v>1284</v>
      </c>
      <c r="B350" s="807">
        <v>92759</v>
      </c>
      <c r="C350" s="806" t="s">
        <v>141</v>
      </c>
      <c r="D350" s="919" t="s">
        <v>1189</v>
      </c>
      <c r="E350" s="920"/>
      <c r="F350" s="920"/>
      <c r="G350" s="920"/>
      <c r="H350" s="920"/>
      <c r="I350" s="920"/>
      <c r="J350" s="920"/>
      <c r="K350" s="921"/>
      <c r="L350" s="3" t="s">
        <v>773</v>
      </c>
      <c r="M350" s="7">
        <v>542.29999999999995</v>
      </c>
      <c r="N350" s="7">
        <v>17.91</v>
      </c>
      <c r="O350" s="640">
        <f t="shared" si="113"/>
        <v>0.22839999999999999</v>
      </c>
      <c r="P350" s="638">
        <f t="shared" si="114"/>
        <v>22</v>
      </c>
      <c r="Q350" s="16">
        <f t="shared" si="115"/>
        <v>11930.6</v>
      </c>
      <c r="R350" s="778">
        <v>10.55</v>
      </c>
      <c r="S350" s="353">
        <f t="shared" si="116"/>
        <v>12.77</v>
      </c>
      <c r="T350" s="571"/>
      <c r="Y350" s="871">
        <f t="shared" si="117"/>
        <v>9712.59</v>
      </c>
    </row>
    <row r="351" spans="1:25" s="1" customFormat="1" ht="42.75" customHeight="1">
      <c r="A351" s="447" t="s">
        <v>1285</v>
      </c>
      <c r="B351" s="805">
        <v>92769</v>
      </c>
      <c r="C351" s="806" t="s">
        <v>141</v>
      </c>
      <c r="D351" s="919" t="s">
        <v>1194</v>
      </c>
      <c r="E351" s="920"/>
      <c r="F351" s="920"/>
      <c r="G351" s="920"/>
      <c r="H351" s="920"/>
      <c r="I351" s="920"/>
      <c r="J351" s="920"/>
      <c r="K351" s="921"/>
      <c r="L351" s="3" t="s">
        <v>773</v>
      </c>
      <c r="M351" s="7">
        <v>10.3</v>
      </c>
      <c r="N351" s="7">
        <v>17.190000000000001</v>
      </c>
      <c r="O351" s="640">
        <f t="shared" si="113"/>
        <v>0.22839999999999999</v>
      </c>
      <c r="P351" s="638">
        <f t="shared" si="114"/>
        <v>21.12</v>
      </c>
      <c r="Q351" s="16">
        <f t="shared" si="115"/>
        <v>217.53</v>
      </c>
      <c r="R351" s="778">
        <v>7.82</v>
      </c>
      <c r="S351" s="353">
        <f t="shared" si="116"/>
        <v>9.4700000000000006</v>
      </c>
      <c r="T351" s="571"/>
      <c r="Y351" s="871">
        <f t="shared" si="117"/>
        <v>177.05</v>
      </c>
    </row>
    <row r="352" spans="1:25" s="1" customFormat="1" ht="42.75" customHeight="1">
      <c r="A352" s="447" t="s">
        <v>1286</v>
      </c>
      <c r="B352" s="805">
        <v>92770</v>
      </c>
      <c r="C352" s="806" t="s">
        <v>141</v>
      </c>
      <c r="D352" s="919" t="s">
        <v>1287</v>
      </c>
      <c r="E352" s="920"/>
      <c r="F352" s="920"/>
      <c r="G352" s="920"/>
      <c r="H352" s="920"/>
      <c r="I352" s="920"/>
      <c r="J352" s="920"/>
      <c r="K352" s="921"/>
      <c r="L352" s="3" t="s">
        <v>773</v>
      </c>
      <c r="M352" s="7">
        <v>18.5</v>
      </c>
      <c r="N352" s="7">
        <v>16.63</v>
      </c>
      <c r="O352" s="640">
        <f t="shared" si="113"/>
        <v>0.22839999999999999</v>
      </c>
      <c r="P352" s="638">
        <f t="shared" si="114"/>
        <v>20.43</v>
      </c>
      <c r="Q352" s="16">
        <f t="shared" si="115"/>
        <v>377.95</v>
      </c>
      <c r="R352" s="778">
        <v>7.82</v>
      </c>
      <c r="S352" s="353">
        <f>R352*1.2108</f>
        <v>9.4700000000000006</v>
      </c>
      <c r="T352" s="571"/>
      <c r="Y352" s="871">
        <f t="shared" si="117"/>
        <v>307.64999999999998</v>
      </c>
    </row>
    <row r="353" spans="1:25" s="1" customFormat="1" ht="42.75" customHeight="1">
      <c r="A353" s="447" t="s">
        <v>1415</v>
      </c>
      <c r="B353" s="805">
        <v>92771</v>
      </c>
      <c r="C353" s="806" t="s">
        <v>141</v>
      </c>
      <c r="D353" s="919" t="s">
        <v>1275</v>
      </c>
      <c r="E353" s="920"/>
      <c r="F353" s="920"/>
      <c r="G353" s="920"/>
      <c r="H353" s="920"/>
      <c r="I353" s="920"/>
      <c r="J353" s="920"/>
      <c r="K353" s="921"/>
      <c r="L353" s="3" t="s">
        <v>773</v>
      </c>
      <c r="M353" s="7">
        <v>361.7</v>
      </c>
      <c r="N353" s="7">
        <v>15.08</v>
      </c>
      <c r="O353" s="640">
        <f t="shared" si="113"/>
        <v>0.22839999999999999</v>
      </c>
      <c r="P353" s="638">
        <f t="shared" si="114"/>
        <v>18.52</v>
      </c>
      <c r="Q353" s="16">
        <f t="shared" si="115"/>
        <v>6698.68</v>
      </c>
      <c r="R353" s="778">
        <v>6.94</v>
      </c>
      <c r="S353" s="353">
        <f>R353*1.2108</f>
        <v>8.4</v>
      </c>
      <c r="T353" s="571"/>
      <c r="Y353" s="871">
        <f t="shared" si="117"/>
        <v>5454.43</v>
      </c>
    </row>
    <row r="354" spans="1:25" s="1" customFormat="1" ht="42.75" customHeight="1">
      <c r="A354" s="447" t="s">
        <v>1416</v>
      </c>
      <c r="B354" s="805">
        <v>92772</v>
      </c>
      <c r="C354" s="806" t="s">
        <v>141</v>
      </c>
      <c r="D354" s="919" t="s">
        <v>1414</v>
      </c>
      <c r="E354" s="920"/>
      <c r="F354" s="920"/>
      <c r="G354" s="920"/>
      <c r="H354" s="920"/>
      <c r="I354" s="920"/>
      <c r="J354" s="920"/>
      <c r="K354" s="921"/>
      <c r="L354" s="3" t="s">
        <v>773</v>
      </c>
      <c r="M354" s="7">
        <v>1146.3</v>
      </c>
      <c r="N354" s="7">
        <v>12.81</v>
      </c>
      <c r="O354" s="640">
        <f t="shared" si="113"/>
        <v>0.22839999999999999</v>
      </c>
      <c r="P354" s="638">
        <f t="shared" si="114"/>
        <v>15.74</v>
      </c>
      <c r="Q354" s="16">
        <f t="shared" si="115"/>
        <v>18042.759999999998</v>
      </c>
      <c r="R354" s="778">
        <v>5.82</v>
      </c>
      <c r="S354" s="353">
        <f>R354*1.2108</f>
        <v>7.05</v>
      </c>
      <c r="T354" s="571"/>
      <c r="Y354" s="871">
        <f t="shared" si="117"/>
        <v>14684.1</v>
      </c>
    </row>
    <row r="355" spans="1:25" s="1" customFormat="1" ht="41.25" customHeight="1">
      <c r="A355" s="447" t="s">
        <v>1417</v>
      </c>
      <c r="B355" s="808">
        <v>92768</v>
      </c>
      <c r="C355" s="806" t="s">
        <v>141</v>
      </c>
      <c r="D355" s="919" t="s">
        <v>1193</v>
      </c>
      <c r="E355" s="920"/>
      <c r="F355" s="920"/>
      <c r="G355" s="920"/>
      <c r="H355" s="920"/>
      <c r="I355" s="920"/>
      <c r="J355" s="920"/>
      <c r="K355" s="921"/>
      <c r="L355" s="3" t="s">
        <v>773</v>
      </c>
      <c r="M355" s="7">
        <v>805.9</v>
      </c>
      <c r="N355" s="7">
        <v>17.46</v>
      </c>
      <c r="O355" s="640">
        <f t="shared" si="113"/>
        <v>0.22839999999999999</v>
      </c>
      <c r="P355" s="638">
        <f t="shared" si="114"/>
        <v>21.45</v>
      </c>
      <c r="Q355" s="16">
        <f t="shared" si="115"/>
        <v>17286.55</v>
      </c>
      <c r="R355" s="778">
        <v>8.6</v>
      </c>
      <c r="S355" s="353">
        <f t="shared" ref="S355:S356" si="118">R355*1.2108</f>
        <v>10.41</v>
      </c>
      <c r="T355" s="571"/>
      <c r="Y355" s="871">
        <f t="shared" si="117"/>
        <v>14071.01</v>
      </c>
    </row>
    <row r="356" spans="1:25" s="1" customFormat="1" ht="30" customHeight="1">
      <c r="A356" s="447" t="s">
        <v>1418</v>
      </c>
      <c r="B356" s="304">
        <v>1106281</v>
      </c>
      <c r="C356" s="304" t="s">
        <v>1066</v>
      </c>
      <c r="D356" s="919" t="s">
        <v>1196</v>
      </c>
      <c r="E356" s="920"/>
      <c r="F356" s="920"/>
      <c r="G356" s="920"/>
      <c r="H356" s="920"/>
      <c r="I356" s="920"/>
      <c r="J356" s="920"/>
      <c r="K356" s="921"/>
      <c r="L356" s="3" t="s">
        <v>1171</v>
      </c>
      <c r="M356" s="7">
        <v>34.799999999999997</v>
      </c>
      <c r="N356" s="7">
        <f>N321</f>
        <v>395.82</v>
      </c>
      <c r="O356" s="640">
        <f t="shared" si="113"/>
        <v>0.22839999999999999</v>
      </c>
      <c r="P356" s="638">
        <f t="shared" si="114"/>
        <v>486.23</v>
      </c>
      <c r="Q356" s="16">
        <f t="shared" si="115"/>
        <v>16920.8</v>
      </c>
      <c r="R356" s="778">
        <v>281.66000000000003</v>
      </c>
      <c r="S356" s="353">
        <f t="shared" si="118"/>
        <v>341.03</v>
      </c>
      <c r="T356" s="571"/>
      <c r="Y356" s="871">
        <f t="shared" si="117"/>
        <v>13774.53</v>
      </c>
    </row>
    <row r="357" spans="1:25" s="1" customFormat="1" ht="15.75">
      <c r="A357" s="11"/>
      <c r="B357" s="569"/>
      <c r="C357" s="5"/>
      <c r="D357" s="919"/>
      <c r="E357" s="920"/>
      <c r="F357" s="920"/>
      <c r="G357" s="920"/>
      <c r="H357" s="920"/>
      <c r="I357" s="920"/>
      <c r="J357" s="920"/>
      <c r="K357" s="921"/>
      <c r="L357" s="3"/>
      <c r="M357" s="947" t="s">
        <v>53</v>
      </c>
      <c r="N357" s="947"/>
      <c r="O357" s="637"/>
      <c r="P357" s="637"/>
      <c r="Q357" s="13">
        <f>SUM(Q342:Q356)</f>
        <v>244610.3</v>
      </c>
      <c r="R357" s="778"/>
      <c r="Y357" s="861"/>
    </row>
    <row r="358" spans="1:25" s="1" customFormat="1" ht="15.75">
      <c r="A358" s="448" t="s">
        <v>1288</v>
      </c>
      <c r="B358" s="945"/>
      <c r="C358" s="946"/>
      <c r="D358" s="939" t="s">
        <v>574</v>
      </c>
      <c r="E358" s="940"/>
      <c r="F358" s="940"/>
      <c r="G358" s="940"/>
      <c r="H358" s="940"/>
      <c r="I358" s="940"/>
      <c r="J358" s="940"/>
      <c r="K358" s="941"/>
      <c r="L358" s="3"/>
      <c r="M358" s="6"/>
      <c r="N358" s="7"/>
      <c r="O358" s="638"/>
      <c r="P358" s="638"/>
      <c r="Q358" s="16"/>
      <c r="R358" s="17"/>
      <c r="Y358" s="861"/>
    </row>
    <row r="359" spans="1:25" s="1" customFormat="1" ht="42.75" customHeight="1">
      <c r="A359" s="447" t="s">
        <v>1289</v>
      </c>
      <c r="B359" s="304" t="s">
        <v>94</v>
      </c>
      <c r="C359" s="304" t="s">
        <v>1261</v>
      </c>
      <c r="D359" s="919" t="s">
        <v>1200</v>
      </c>
      <c r="E359" s="920" t="s">
        <v>1200</v>
      </c>
      <c r="F359" s="920" t="s">
        <v>1200</v>
      </c>
      <c r="G359" s="920" t="s">
        <v>1200</v>
      </c>
      <c r="H359" s="920" t="s">
        <v>1200</v>
      </c>
      <c r="I359" s="920" t="s">
        <v>1200</v>
      </c>
      <c r="J359" s="920" t="s">
        <v>1200</v>
      </c>
      <c r="K359" s="921" t="s">
        <v>1200</v>
      </c>
      <c r="L359" s="3" t="s">
        <v>236</v>
      </c>
      <c r="M359" s="790">
        <v>2</v>
      </c>
      <c r="N359" s="7">
        <f>N324</f>
        <v>691.06</v>
      </c>
      <c r="O359" s="640">
        <f>$Q$3</f>
        <v>0.22839999999999999</v>
      </c>
      <c r="P359" s="638">
        <f t="shared" ref="P359:P361" si="119">N359*(1+O359)</f>
        <v>848.9</v>
      </c>
      <c r="Q359" s="16">
        <f t="shared" ref="Q359:Q361" si="120">TRUNC(M359*P359,2)</f>
        <v>1697.8</v>
      </c>
      <c r="R359" s="17">
        <v>531.67999999999995</v>
      </c>
      <c r="S359" s="1">
        <v>643.76</v>
      </c>
      <c r="Y359" s="871">
        <f t="shared" ref="Y359:Y361" si="121">TRUNC(M359*N359,2)</f>
        <v>1382.12</v>
      </c>
    </row>
    <row r="360" spans="1:25" s="1" customFormat="1" ht="42.75" customHeight="1">
      <c r="A360" s="447" t="s">
        <v>1290</v>
      </c>
      <c r="B360" s="304" t="s">
        <v>94</v>
      </c>
      <c r="C360" s="304" t="s">
        <v>1262</v>
      </c>
      <c r="D360" s="919" t="s">
        <v>1201</v>
      </c>
      <c r="E360" s="920" t="s">
        <v>1201</v>
      </c>
      <c r="F360" s="920" t="s">
        <v>1201</v>
      </c>
      <c r="G360" s="920" t="s">
        <v>1201</v>
      </c>
      <c r="H360" s="920" t="s">
        <v>1201</v>
      </c>
      <c r="I360" s="920" t="s">
        <v>1201</v>
      </c>
      <c r="J360" s="920" t="s">
        <v>1201</v>
      </c>
      <c r="K360" s="921" t="s">
        <v>1201</v>
      </c>
      <c r="L360" s="3" t="s">
        <v>236</v>
      </c>
      <c r="M360" s="790">
        <v>4</v>
      </c>
      <c r="N360" s="7">
        <f>N325</f>
        <v>559.16</v>
      </c>
      <c r="O360" s="640">
        <f>$Q$3</f>
        <v>0.22839999999999999</v>
      </c>
      <c r="P360" s="638">
        <f t="shared" si="119"/>
        <v>686.87</v>
      </c>
      <c r="Q360" s="16">
        <f t="shared" si="120"/>
        <v>2747.48</v>
      </c>
      <c r="R360" s="17">
        <v>347.93</v>
      </c>
      <c r="S360" s="1">
        <v>421.27</v>
      </c>
      <c r="Y360" s="871">
        <f t="shared" si="121"/>
        <v>2236.64</v>
      </c>
    </row>
    <row r="361" spans="1:25" s="1" customFormat="1" ht="15.75">
      <c r="A361" s="447" t="s">
        <v>1291</v>
      </c>
      <c r="B361" s="3">
        <v>1108056</v>
      </c>
      <c r="C361" s="304" t="s">
        <v>1066</v>
      </c>
      <c r="D361" s="919" t="s">
        <v>1161</v>
      </c>
      <c r="E361" s="920" t="s">
        <v>1161</v>
      </c>
      <c r="F361" s="920" t="s">
        <v>1161</v>
      </c>
      <c r="G361" s="920" t="s">
        <v>1161</v>
      </c>
      <c r="H361" s="920" t="s">
        <v>1161</v>
      </c>
      <c r="I361" s="920" t="s">
        <v>1161</v>
      </c>
      <c r="J361" s="920" t="s">
        <v>1161</v>
      </c>
      <c r="K361" s="921" t="s">
        <v>1161</v>
      </c>
      <c r="L361" s="3" t="s">
        <v>1171</v>
      </c>
      <c r="M361" s="3">
        <v>3.52</v>
      </c>
      <c r="N361" s="7">
        <f>N326</f>
        <v>2097.71</v>
      </c>
      <c r="O361" s="640">
        <f>$Q$3</f>
        <v>0.22839999999999999</v>
      </c>
      <c r="P361" s="638">
        <f t="shared" si="119"/>
        <v>2576.83</v>
      </c>
      <c r="Q361" s="16">
        <f t="shared" si="120"/>
        <v>9070.44</v>
      </c>
      <c r="R361" s="17">
        <v>1796.13</v>
      </c>
      <c r="S361" s="1">
        <v>2174.75</v>
      </c>
      <c r="Y361" s="871">
        <f t="shared" si="121"/>
        <v>7383.93</v>
      </c>
    </row>
    <row r="362" spans="1:25" s="1" customFormat="1" ht="15.75">
      <c r="A362" s="11"/>
      <c r="B362" s="569"/>
      <c r="C362" s="5"/>
      <c r="D362" s="919"/>
      <c r="E362" s="920"/>
      <c r="F362" s="920"/>
      <c r="G362" s="920"/>
      <c r="H362" s="920"/>
      <c r="I362" s="920"/>
      <c r="J362" s="920"/>
      <c r="K362" s="921"/>
      <c r="L362" s="3"/>
      <c r="M362" s="933" t="s">
        <v>53</v>
      </c>
      <c r="N362" s="934"/>
      <c r="O362" s="8"/>
      <c r="P362" s="8"/>
      <c r="Q362" s="13">
        <f>SUM(Q359:Q361)</f>
        <v>13515.72</v>
      </c>
      <c r="R362" s="17"/>
      <c r="Y362" s="861"/>
    </row>
    <row r="363" spans="1:25" s="1" customFormat="1" ht="15.75">
      <c r="A363" s="11"/>
      <c r="B363" s="569"/>
      <c r="C363" s="5"/>
      <c r="D363" s="935"/>
      <c r="E363" s="935"/>
      <c r="F363" s="935"/>
      <c r="G363" s="935"/>
      <c r="H363" s="935"/>
      <c r="I363" s="935"/>
      <c r="J363" s="935"/>
      <c r="K363" s="935"/>
      <c r="L363" s="3"/>
      <c r="M363" s="933" t="s">
        <v>14</v>
      </c>
      <c r="N363" s="934"/>
      <c r="O363" s="8"/>
      <c r="P363" s="8"/>
      <c r="Q363" s="13">
        <f>Q362+Q357+Q340</f>
        <v>282927.57</v>
      </c>
      <c r="R363" s="780"/>
      <c r="Y363" s="861"/>
    </row>
    <row r="364" spans="1:25" s="1" customFormat="1" ht="15.75" customHeight="1">
      <c r="A364" s="448">
        <v>15</v>
      </c>
      <c r="B364" s="798"/>
      <c r="C364" s="799"/>
      <c r="D364" s="942" t="s">
        <v>1321</v>
      </c>
      <c r="E364" s="943"/>
      <c r="F364" s="943"/>
      <c r="G364" s="943"/>
      <c r="H364" s="943"/>
      <c r="I364" s="943"/>
      <c r="J364" s="943"/>
      <c r="K364" s="943"/>
      <c r="L364" s="943"/>
      <c r="M364" s="943"/>
      <c r="N364" s="943"/>
      <c r="O364" s="943"/>
      <c r="P364" s="943"/>
      <c r="Q364" s="944"/>
      <c r="R364" s="17"/>
      <c r="Y364" s="861"/>
    </row>
    <row r="365" spans="1:25" s="1" customFormat="1" ht="15.75">
      <c r="A365" s="448" t="s">
        <v>1264</v>
      </c>
      <c r="B365" s="569"/>
      <c r="C365" s="304"/>
      <c r="D365" s="939" t="s">
        <v>1154</v>
      </c>
      <c r="E365" s="940"/>
      <c r="F365" s="940"/>
      <c r="G365" s="940"/>
      <c r="H365" s="940"/>
      <c r="I365" s="940"/>
      <c r="J365" s="940"/>
      <c r="K365" s="941"/>
      <c r="L365" s="3"/>
      <c r="M365" s="6"/>
      <c r="N365" s="7"/>
      <c r="O365" s="638"/>
      <c r="P365" s="638"/>
      <c r="Q365" s="16"/>
      <c r="R365" s="17"/>
      <c r="Y365" s="861"/>
    </row>
    <row r="366" spans="1:25" s="1" customFormat="1" ht="30" customHeight="1">
      <c r="A366" s="447" t="s">
        <v>1292</v>
      </c>
      <c r="B366" s="3">
        <v>41359</v>
      </c>
      <c r="C366" s="304" t="s">
        <v>1443</v>
      </c>
      <c r="D366" s="919" t="s">
        <v>1139</v>
      </c>
      <c r="E366" s="920" t="s">
        <v>1139</v>
      </c>
      <c r="F366" s="920" t="s">
        <v>1139</v>
      </c>
      <c r="G366" s="920" t="s">
        <v>1139</v>
      </c>
      <c r="H366" s="920" t="s">
        <v>1139</v>
      </c>
      <c r="I366" s="920" t="s">
        <v>1139</v>
      </c>
      <c r="J366" s="920" t="s">
        <v>1139</v>
      </c>
      <c r="K366" s="921" t="s">
        <v>1139</v>
      </c>
      <c r="L366" s="785" t="s">
        <v>779</v>
      </c>
      <c r="M366" s="786">
        <v>64</v>
      </c>
      <c r="N366" s="7">
        <f>19.76/1.2332</f>
        <v>16.02</v>
      </c>
      <c r="O366" s="640">
        <f t="shared" ref="O366:O373" si="122">$Q$3</f>
        <v>0.22839999999999999</v>
      </c>
      <c r="P366" s="638">
        <f t="shared" ref="P366:P373" si="123">N366*(1+O366)</f>
        <v>19.68</v>
      </c>
      <c r="Q366" s="16">
        <f t="shared" ref="Q366:Q373" si="124">TRUNC(M366*P366,2)</f>
        <v>1259.52</v>
      </c>
      <c r="R366" s="778">
        <v>17.36</v>
      </c>
      <c r="S366" s="353">
        <f>R366*1.2108</f>
        <v>21.02</v>
      </c>
      <c r="Y366" s="871">
        <f t="shared" ref="Y366:Y373" si="125">TRUNC(M366*N366,2)</f>
        <v>1025.28</v>
      </c>
    </row>
    <row r="367" spans="1:25" s="1" customFormat="1" ht="27" customHeight="1">
      <c r="A367" s="447" t="s">
        <v>1296</v>
      </c>
      <c r="B367" s="3">
        <v>41202</v>
      </c>
      <c r="C367" s="304" t="s">
        <v>1443</v>
      </c>
      <c r="D367" s="919" t="s">
        <v>1140</v>
      </c>
      <c r="E367" s="920" t="s">
        <v>1140</v>
      </c>
      <c r="F367" s="920" t="s">
        <v>1140</v>
      </c>
      <c r="G367" s="920" t="s">
        <v>1140</v>
      </c>
      <c r="H367" s="920" t="s">
        <v>1140</v>
      </c>
      <c r="I367" s="920" t="s">
        <v>1140</v>
      </c>
      <c r="J367" s="920" t="s">
        <v>1140</v>
      </c>
      <c r="K367" s="921" t="s">
        <v>1140</v>
      </c>
      <c r="L367" s="785" t="s">
        <v>779</v>
      </c>
      <c r="M367" s="786">
        <v>64</v>
      </c>
      <c r="N367" s="7">
        <f>35.46/1.2332</f>
        <v>28.75</v>
      </c>
      <c r="O367" s="640">
        <f t="shared" si="122"/>
        <v>0.22839999999999999</v>
      </c>
      <c r="P367" s="638">
        <f t="shared" si="123"/>
        <v>35.32</v>
      </c>
      <c r="Q367" s="16">
        <f t="shared" si="124"/>
        <v>2260.48</v>
      </c>
      <c r="R367" s="778">
        <v>20.52</v>
      </c>
      <c r="S367" s="353">
        <f t="shared" ref="S367:S372" si="126">R367*1.2108</f>
        <v>24.85</v>
      </c>
      <c r="Y367" s="871">
        <f t="shared" si="125"/>
        <v>1840</v>
      </c>
    </row>
    <row r="368" spans="1:25" s="1" customFormat="1" ht="29.25" customHeight="1">
      <c r="A368" s="447" t="s">
        <v>1297</v>
      </c>
      <c r="B368" s="3">
        <v>3806415</v>
      </c>
      <c r="C368" s="304" t="s">
        <v>1066</v>
      </c>
      <c r="D368" s="919" t="s">
        <v>1158</v>
      </c>
      <c r="E368" s="920" t="s">
        <v>1158</v>
      </c>
      <c r="F368" s="920" t="s">
        <v>1158</v>
      </c>
      <c r="G368" s="920" t="s">
        <v>1158</v>
      </c>
      <c r="H368" s="920" t="s">
        <v>1158</v>
      </c>
      <c r="I368" s="920" t="s">
        <v>1158</v>
      </c>
      <c r="J368" s="920" t="s">
        <v>1158</v>
      </c>
      <c r="K368" s="921" t="s">
        <v>1158</v>
      </c>
      <c r="L368" s="3" t="s">
        <v>1171</v>
      </c>
      <c r="M368" s="803">
        <v>17.11</v>
      </c>
      <c r="N368" s="7">
        <f>N334</f>
        <v>516.91999999999996</v>
      </c>
      <c r="O368" s="640">
        <f t="shared" si="122"/>
        <v>0.22839999999999999</v>
      </c>
      <c r="P368" s="638">
        <f t="shared" si="123"/>
        <v>634.98</v>
      </c>
      <c r="Q368" s="16">
        <f t="shared" si="124"/>
        <v>10864.5</v>
      </c>
      <c r="R368" s="778">
        <v>732.16</v>
      </c>
      <c r="S368" s="353">
        <f t="shared" si="126"/>
        <v>886.5</v>
      </c>
      <c r="Y368" s="871">
        <f t="shared" si="125"/>
        <v>8844.5</v>
      </c>
    </row>
    <row r="369" spans="1:25" s="1" customFormat="1" ht="41.25" customHeight="1">
      <c r="A369" s="447" t="s">
        <v>1298</v>
      </c>
      <c r="B369" s="800">
        <v>100981</v>
      </c>
      <c r="C369" s="304" t="s">
        <v>141</v>
      </c>
      <c r="D369" s="919" t="s">
        <v>1582</v>
      </c>
      <c r="E369" s="920" t="s">
        <v>1159</v>
      </c>
      <c r="F369" s="920" t="s">
        <v>1159</v>
      </c>
      <c r="G369" s="920" t="s">
        <v>1159</v>
      </c>
      <c r="H369" s="920" t="s">
        <v>1159</v>
      </c>
      <c r="I369" s="920" t="s">
        <v>1159</v>
      </c>
      <c r="J369" s="920" t="s">
        <v>1159</v>
      </c>
      <c r="K369" s="921" t="s">
        <v>1159</v>
      </c>
      <c r="L369" s="3" t="s">
        <v>1171</v>
      </c>
      <c r="M369" s="7">
        <v>17.11</v>
      </c>
      <c r="N369" s="7">
        <v>8.89</v>
      </c>
      <c r="O369" s="640">
        <f t="shared" si="122"/>
        <v>0.22839999999999999</v>
      </c>
      <c r="P369" s="638">
        <f t="shared" si="123"/>
        <v>10.92</v>
      </c>
      <c r="Q369" s="16">
        <f t="shared" si="124"/>
        <v>186.84</v>
      </c>
      <c r="R369" s="778">
        <v>2.96</v>
      </c>
      <c r="S369" s="353">
        <f t="shared" si="126"/>
        <v>3.58</v>
      </c>
      <c r="Y369" s="871">
        <f t="shared" si="125"/>
        <v>152.1</v>
      </c>
    </row>
    <row r="370" spans="1:25" s="1" customFormat="1" ht="25.5" customHeight="1">
      <c r="A370" s="447" t="s">
        <v>1299</v>
      </c>
      <c r="B370" s="784">
        <v>97913</v>
      </c>
      <c r="C370" s="806" t="s">
        <v>141</v>
      </c>
      <c r="D370" s="919" t="s">
        <v>1160</v>
      </c>
      <c r="E370" s="920" t="s">
        <v>1160</v>
      </c>
      <c r="F370" s="920" t="s">
        <v>1160</v>
      </c>
      <c r="G370" s="920" t="s">
        <v>1160</v>
      </c>
      <c r="H370" s="920" t="s">
        <v>1160</v>
      </c>
      <c r="I370" s="920" t="s">
        <v>1160</v>
      </c>
      <c r="J370" s="920" t="s">
        <v>1160</v>
      </c>
      <c r="K370" s="921" t="s">
        <v>1160</v>
      </c>
      <c r="L370" s="785" t="s">
        <v>1173</v>
      </c>
      <c r="M370" s="786">
        <v>263.83</v>
      </c>
      <c r="N370" s="7">
        <v>2.96</v>
      </c>
      <c r="O370" s="640">
        <f t="shared" si="122"/>
        <v>0.22839999999999999</v>
      </c>
      <c r="P370" s="638">
        <f t="shared" si="123"/>
        <v>3.64</v>
      </c>
      <c r="Q370" s="16">
        <f t="shared" si="124"/>
        <v>960.34</v>
      </c>
      <c r="R370" s="778">
        <v>1.1499999999999999</v>
      </c>
      <c r="S370" s="353">
        <f t="shared" si="126"/>
        <v>1.39</v>
      </c>
      <c r="Y370" s="871">
        <f t="shared" si="125"/>
        <v>780.93</v>
      </c>
    </row>
    <row r="371" spans="1:25" s="1" customFormat="1" ht="28.5" customHeight="1">
      <c r="A371" s="447" t="s">
        <v>1300</v>
      </c>
      <c r="B371" s="3">
        <v>1106165</v>
      </c>
      <c r="C371" s="304" t="s">
        <v>1066</v>
      </c>
      <c r="D371" s="919" t="s">
        <v>1244</v>
      </c>
      <c r="E371" s="920" t="s">
        <v>1244</v>
      </c>
      <c r="F371" s="920" t="s">
        <v>1244</v>
      </c>
      <c r="G371" s="920" t="s">
        <v>1244</v>
      </c>
      <c r="H371" s="920" t="s">
        <v>1244</v>
      </c>
      <c r="I371" s="920" t="s">
        <v>1244</v>
      </c>
      <c r="J371" s="920" t="s">
        <v>1244</v>
      </c>
      <c r="K371" s="921" t="s">
        <v>1244</v>
      </c>
      <c r="L371" s="785" t="s">
        <v>1171</v>
      </c>
      <c r="M371" s="803">
        <v>1</v>
      </c>
      <c r="N371" s="7">
        <f>N337</f>
        <v>341.31</v>
      </c>
      <c r="O371" s="640">
        <f t="shared" si="122"/>
        <v>0.22839999999999999</v>
      </c>
      <c r="P371" s="638">
        <f t="shared" si="123"/>
        <v>419.27</v>
      </c>
      <c r="Q371" s="16">
        <f t="shared" si="124"/>
        <v>419.27</v>
      </c>
      <c r="R371" s="778"/>
      <c r="S371" s="353"/>
      <c r="Y371" s="871">
        <f t="shared" si="125"/>
        <v>341.31</v>
      </c>
    </row>
    <row r="372" spans="1:25" s="1" customFormat="1" ht="27.75" customHeight="1">
      <c r="A372" s="447" t="s">
        <v>1301</v>
      </c>
      <c r="B372" s="784">
        <v>1108056</v>
      </c>
      <c r="C372" s="304" t="s">
        <v>1066</v>
      </c>
      <c r="D372" s="919" t="s">
        <v>1161</v>
      </c>
      <c r="E372" s="920" t="s">
        <v>1245</v>
      </c>
      <c r="F372" s="920" t="s">
        <v>1245</v>
      </c>
      <c r="G372" s="920" t="s">
        <v>1245</v>
      </c>
      <c r="H372" s="920" t="s">
        <v>1245</v>
      </c>
      <c r="I372" s="920" t="s">
        <v>1245</v>
      </c>
      <c r="J372" s="920" t="s">
        <v>1245</v>
      </c>
      <c r="K372" s="921" t="s">
        <v>1245</v>
      </c>
      <c r="L372" s="785" t="s">
        <v>1171</v>
      </c>
      <c r="M372" s="803">
        <v>1</v>
      </c>
      <c r="N372" s="7">
        <f>N338</f>
        <v>2097.71</v>
      </c>
      <c r="O372" s="640">
        <f t="shared" si="122"/>
        <v>0.22839999999999999</v>
      </c>
      <c r="P372" s="638">
        <f t="shared" si="123"/>
        <v>2576.83</v>
      </c>
      <c r="Q372" s="16">
        <f t="shared" si="124"/>
        <v>2576.83</v>
      </c>
      <c r="R372" s="778">
        <v>1796.13</v>
      </c>
      <c r="S372" s="353">
        <f t="shared" si="126"/>
        <v>2174.75</v>
      </c>
      <c r="Y372" s="871">
        <f t="shared" si="125"/>
        <v>2097.71</v>
      </c>
    </row>
    <row r="373" spans="1:25" s="1" customFormat="1" ht="27.75" customHeight="1">
      <c r="A373" s="447" t="s">
        <v>1302</v>
      </c>
      <c r="B373" s="783">
        <v>7010100210</v>
      </c>
      <c r="C373" s="304" t="s">
        <v>1557</v>
      </c>
      <c r="D373" s="936" t="s">
        <v>1556</v>
      </c>
      <c r="E373" s="937"/>
      <c r="F373" s="937"/>
      <c r="G373" s="937"/>
      <c r="H373" s="937"/>
      <c r="I373" s="937"/>
      <c r="J373" s="937"/>
      <c r="K373" s="938"/>
      <c r="L373" s="3" t="s">
        <v>1558</v>
      </c>
      <c r="M373" s="786">
        <v>3</v>
      </c>
      <c r="N373" s="7">
        <v>1480.31</v>
      </c>
      <c r="O373" s="640">
        <f t="shared" si="122"/>
        <v>0.22839999999999999</v>
      </c>
      <c r="P373" s="638">
        <f t="shared" si="123"/>
        <v>1818.41</v>
      </c>
      <c r="Q373" s="16">
        <f t="shared" si="124"/>
        <v>5455.23</v>
      </c>
      <c r="R373" s="778"/>
      <c r="S373" s="353"/>
      <c r="Y373" s="871">
        <f t="shared" si="125"/>
        <v>4440.93</v>
      </c>
    </row>
    <row r="374" spans="1:25" s="1" customFormat="1" ht="15.75">
      <c r="A374" s="11"/>
      <c r="B374" s="569"/>
      <c r="C374" s="5"/>
      <c r="D374" s="935"/>
      <c r="E374" s="935"/>
      <c r="F374" s="935"/>
      <c r="G374" s="935"/>
      <c r="H374" s="935"/>
      <c r="I374" s="935"/>
      <c r="J374" s="935"/>
      <c r="K374" s="935"/>
      <c r="L374" s="3"/>
      <c r="M374" s="947" t="s">
        <v>53</v>
      </c>
      <c r="N374" s="947"/>
      <c r="O374" s="637"/>
      <c r="P374" s="637"/>
      <c r="Q374" s="13">
        <f>SUM(Q366:Q373)</f>
        <v>23983.01</v>
      </c>
      <c r="R374" s="17"/>
      <c r="Y374" s="861"/>
    </row>
    <row r="375" spans="1:25" s="1" customFormat="1" ht="15.75">
      <c r="A375" s="448" t="s">
        <v>1304</v>
      </c>
      <c r="B375" s="945"/>
      <c r="C375" s="946"/>
      <c r="D375" s="939" t="s">
        <v>1174</v>
      </c>
      <c r="E375" s="940"/>
      <c r="F375" s="940"/>
      <c r="G375" s="940"/>
      <c r="H375" s="940"/>
      <c r="I375" s="940"/>
      <c r="J375" s="940"/>
      <c r="K375" s="941"/>
      <c r="L375" s="3"/>
      <c r="M375" s="6"/>
      <c r="N375" s="7"/>
      <c r="O375" s="638"/>
      <c r="P375" s="638"/>
      <c r="Q375" s="16"/>
      <c r="R375" s="17"/>
      <c r="Y375" s="861"/>
    </row>
    <row r="376" spans="1:25" s="1" customFormat="1" ht="38.25" customHeight="1">
      <c r="A376" s="447" t="s">
        <v>1305</v>
      </c>
      <c r="B376" s="801">
        <v>92446</v>
      </c>
      <c r="C376" s="570" t="s">
        <v>141</v>
      </c>
      <c r="D376" s="919" t="s">
        <v>1186</v>
      </c>
      <c r="E376" s="920"/>
      <c r="F376" s="920"/>
      <c r="G376" s="920"/>
      <c r="H376" s="920"/>
      <c r="I376" s="920"/>
      <c r="J376" s="920"/>
      <c r="K376" s="921"/>
      <c r="L376" s="3" t="s">
        <v>1172</v>
      </c>
      <c r="M376" s="7">
        <v>142.9</v>
      </c>
      <c r="N376" s="7">
        <v>334.11</v>
      </c>
      <c r="O376" s="640">
        <f t="shared" ref="O376:O390" si="127">$Q$3</f>
        <v>0.22839999999999999</v>
      </c>
      <c r="P376" s="638">
        <f t="shared" ref="P376:P390" si="128">N376*(1+O376)</f>
        <v>410.42</v>
      </c>
      <c r="Q376" s="16">
        <f t="shared" ref="Q376:Q390" si="129">TRUNC(M376*P376,2)</f>
        <v>58649.01</v>
      </c>
      <c r="R376" s="778">
        <v>148.88999999999999</v>
      </c>
      <c r="S376" s="353">
        <f t="shared" ref="S376:S385" si="130">R376*1.2108</f>
        <v>180.28</v>
      </c>
      <c r="T376" s="571"/>
      <c r="Y376" s="871">
        <f t="shared" ref="Y376:Y390" si="131">TRUNC(M376*N376,2)</f>
        <v>47744.31</v>
      </c>
    </row>
    <row r="377" spans="1:25" s="1" customFormat="1" ht="36.75" customHeight="1">
      <c r="A377" s="447" t="s">
        <v>1306</v>
      </c>
      <c r="B377" s="3">
        <v>92482</v>
      </c>
      <c r="C377" s="570" t="s">
        <v>141</v>
      </c>
      <c r="D377" s="919" t="s">
        <v>1583</v>
      </c>
      <c r="E377" s="920" t="s">
        <v>1187</v>
      </c>
      <c r="F377" s="920" t="s">
        <v>1187</v>
      </c>
      <c r="G377" s="920" t="s">
        <v>1187</v>
      </c>
      <c r="H377" s="920" t="s">
        <v>1187</v>
      </c>
      <c r="I377" s="920" t="s">
        <v>1187</v>
      </c>
      <c r="J377" s="920" t="s">
        <v>1187</v>
      </c>
      <c r="K377" s="921" t="s">
        <v>1187</v>
      </c>
      <c r="L377" s="3" t="s">
        <v>1172</v>
      </c>
      <c r="M377" s="7">
        <v>106</v>
      </c>
      <c r="N377" s="7">
        <v>375.17</v>
      </c>
      <c r="O377" s="640">
        <f t="shared" si="127"/>
        <v>0.22839999999999999</v>
      </c>
      <c r="P377" s="638">
        <f t="shared" si="128"/>
        <v>460.86</v>
      </c>
      <c r="Q377" s="16">
        <f t="shared" si="129"/>
        <v>48851.16</v>
      </c>
      <c r="R377" s="778">
        <v>194.94</v>
      </c>
      <c r="S377" s="353">
        <f t="shared" si="130"/>
        <v>236.03</v>
      </c>
      <c r="T377" s="571"/>
      <c r="Y377" s="871">
        <f t="shared" si="131"/>
        <v>39768.019999999997</v>
      </c>
    </row>
    <row r="378" spans="1:25" s="1" customFormat="1" ht="46.5" customHeight="1">
      <c r="A378" s="447" t="s">
        <v>1307</v>
      </c>
      <c r="B378" s="3">
        <v>92409</v>
      </c>
      <c r="C378" s="570" t="s">
        <v>141</v>
      </c>
      <c r="D378" s="919" t="s">
        <v>1586</v>
      </c>
      <c r="E378" s="920" t="s">
        <v>1188</v>
      </c>
      <c r="F378" s="920" t="s">
        <v>1188</v>
      </c>
      <c r="G378" s="920" t="s">
        <v>1188</v>
      </c>
      <c r="H378" s="920" t="s">
        <v>1188</v>
      </c>
      <c r="I378" s="920" t="s">
        <v>1188</v>
      </c>
      <c r="J378" s="920" t="s">
        <v>1188</v>
      </c>
      <c r="K378" s="921" t="s">
        <v>1188</v>
      </c>
      <c r="L378" s="3" t="s">
        <v>1172</v>
      </c>
      <c r="M378" s="7">
        <v>51.8</v>
      </c>
      <c r="N378" s="7">
        <v>368.56</v>
      </c>
      <c r="O378" s="640">
        <f t="shared" si="127"/>
        <v>0.22839999999999999</v>
      </c>
      <c r="P378" s="638">
        <f t="shared" si="128"/>
        <v>452.74</v>
      </c>
      <c r="Q378" s="16">
        <f t="shared" si="129"/>
        <v>23451.93</v>
      </c>
      <c r="R378" s="778">
        <v>165.36</v>
      </c>
      <c r="S378" s="353">
        <f t="shared" si="130"/>
        <v>200.22</v>
      </c>
      <c r="T378" s="571"/>
      <c r="Y378" s="871">
        <f t="shared" si="131"/>
        <v>19091.400000000001</v>
      </c>
    </row>
    <row r="379" spans="1:25" s="1" customFormat="1" ht="46.5" customHeight="1">
      <c r="A379" s="447" t="s">
        <v>1308</v>
      </c>
      <c r="B379" s="805">
        <v>92759</v>
      </c>
      <c r="C379" s="570" t="s">
        <v>141</v>
      </c>
      <c r="D379" s="919" t="s">
        <v>1189</v>
      </c>
      <c r="E379" s="920"/>
      <c r="F379" s="920"/>
      <c r="G379" s="920"/>
      <c r="H379" s="920"/>
      <c r="I379" s="920"/>
      <c r="J379" s="920"/>
      <c r="K379" s="921"/>
      <c r="L379" s="3" t="s">
        <v>773</v>
      </c>
      <c r="M379" s="7">
        <v>462.6</v>
      </c>
      <c r="N379" s="7">
        <v>17.91</v>
      </c>
      <c r="O379" s="640">
        <f t="shared" si="127"/>
        <v>0.22839999999999999</v>
      </c>
      <c r="P379" s="638">
        <f t="shared" si="128"/>
        <v>22</v>
      </c>
      <c r="Q379" s="16">
        <f t="shared" si="129"/>
        <v>10177.200000000001</v>
      </c>
      <c r="R379" s="778">
        <v>10.55</v>
      </c>
      <c r="S379" s="353">
        <f t="shared" si="130"/>
        <v>12.77</v>
      </c>
      <c r="T379" s="571"/>
      <c r="Y379" s="871">
        <f t="shared" si="131"/>
        <v>8285.16</v>
      </c>
    </row>
    <row r="380" spans="1:25" s="1" customFormat="1" ht="46.5" customHeight="1">
      <c r="A380" s="447" t="s">
        <v>1309</v>
      </c>
      <c r="B380" s="805">
        <v>92760</v>
      </c>
      <c r="C380" s="570" t="s">
        <v>141</v>
      </c>
      <c r="D380" s="919" t="s">
        <v>1405</v>
      </c>
      <c r="E380" s="920"/>
      <c r="F380" s="920"/>
      <c r="G380" s="920"/>
      <c r="H380" s="920"/>
      <c r="I380" s="920"/>
      <c r="J380" s="920"/>
      <c r="K380" s="921"/>
      <c r="L380" s="3" t="s">
        <v>773</v>
      </c>
      <c r="M380" s="7">
        <v>314.8</v>
      </c>
      <c r="N380" s="7">
        <v>17.64</v>
      </c>
      <c r="O380" s="640">
        <f t="shared" si="127"/>
        <v>0.22839999999999999</v>
      </c>
      <c r="P380" s="638">
        <f t="shared" si="128"/>
        <v>21.67</v>
      </c>
      <c r="Q380" s="16">
        <f t="shared" si="129"/>
        <v>6821.71</v>
      </c>
      <c r="R380" s="778">
        <v>9.48</v>
      </c>
      <c r="S380" s="353">
        <f t="shared" si="130"/>
        <v>11.48</v>
      </c>
      <c r="T380" s="571"/>
      <c r="Y380" s="871">
        <f t="shared" si="131"/>
        <v>5553.07</v>
      </c>
    </row>
    <row r="381" spans="1:25" s="1" customFormat="1" ht="40.5" customHeight="1">
      <c r="A381" s="447" t="s">
        <v>1310</v>
      </c>
      <c r="B381" s="805">
        <v>92762</v>
      </c>
      <c r="C381" s="570" t="s">
        <v>141</v>
      </c>
      <c r="D381" s="919" t="s">
        <v>1293</v>
      </c>
      <c r="E381" s="920"/>
      <c r="F381" s="920"/>
      <c r="G381" s="920"/>
      <c r="H381" s="920"/>
      <c r="I381" s="920"/>
      <c r="J381" s="920"/>
      <c r="K381" s="921"/>
      <c r="L381" s="3" t="s">
        <v>773</v>
      </c>
      <c r="M381" s="7">
        <v>505.4</v>
      </c>
      <c r="N381" s="7">
        <v>15.52</v>
      </c>
      <c r="O381" s="640">
        <f t="shared" si="127"/>
        <v>0.22839999999999999</v>
      </c>
      <c r="P381" s="638">
        <f t="shared" si="128"/>
        <v>19.059999999999999</v>
      </c>
      <c r="Q381" s="16">
        <f t="shared" si="129"/>
        <v>9632.92</v>
      </c>
      <c r="R381" s="778">
        <v>7.53</v>
      </c>
      <c r="S381" s="353">
        <f t="shared" si="130"/>
        <v>9.1199999999999992</v>
      </c>
      <c r="T381" s="571"/>
      <c r="Y381" s="871">
        <f t="shared" si="131"/>
        <v>7843.8</v>
      </c>
    </row>
    <row r="382" spans="1:25" s="1" customFormat="1" ht="42.75" customHeight="1">
      <c r="A382" s="447" t="s">
        <v>1311</v>
      </c>
      <c r="B382" s="805">
        <v>92763</v>
      </c>
      <c r="C382" s="570" t="s">
        <v>141</v>
      </c>
      <c r="D382" s="919" t="s">
        <v>1294</v>
      </c>
      <c r="E382" s="920"/>
      <c r="F382" s="920"/>
      <c r="G382" s="920"/>
      <c r="H382" s="920"/>
      <c r="I382" s="920"/>
      <c r="J382" s="920"/>
      <c r="K382" s="921"/>
      <c r="L382" s="3" t="s">
        <v>773</v>
      </c>
      <c r="M382" s="7">
        <v>1056.3</v>
      </c>
      <c r="N382" s="7">
        <v>13.2</v>
      </c>
      <c r="O382" s="640">
        <f t="shared" si="127"/>
        <v>0.22839999999999999</v>
      </c>
      <c r="P382" s="638">
        <f t="shared" si="128"/>
        <v>16.21</v>
      </c>
      <c r="Q382" s="16">
        <f t="shared" si="129"/>
        <v>17122.62</v>
      </c>
      <c r="R382" s="778">
        <v>6.25</v>
      </c>
      <c r="S382" s="353">
        <f t="shared" si="130"/>
        <v>7.57</v>
      </c>
      <c r="T382" s="571"/>
      <c r="Y382" s="871">
        <f t="shared" si="131"/>
        <v>13943.16</v>
      </c>
    </row>
    <row r="383" spans="1:25" s="1" customFormat="1" ht="42" customHeight="1">
      <c r="A383" s="447" t="s">
        <v>1312</v>
      </c>
      <c r="B383" s="805">
        <v>92764</v>
      </c>
      <c r="C383" s="570" t="s">
        <v>141</v>
      </c>
      <c r="D383" s="919" t="s">
        <v>1295</v>
      </c>
      <c r="E383" s="920"/>
      <c r="F383" s="920"/>
      <c r="G383" s="920"/>
      <c r="H383" s="920"/>
      <c r="I383" s="920"/>
      <c r="J383" s="920"/>
      <c r="K383" s="921"/>
      <c r="L383" s="3" t="s">
        <v>773</v>
      </c>
      <c r="M383" s="7">
        <v>216.6</v>
      </c>
      <c r="N383" s="7">
        <v>12.91</v>
      </c>
      <c r="O383" s="640">
        <f t="shared" si="127"/>
        <v>0.22839999999999999</v>
      </c>
      <c r="P383" s="638">
        <f t="shared" si="128"/>
        <v>15.86</v>
      </c>
      <c r="Q383" s="16">
        <f t="shared" si="129"/>
        <v>3435.27</v>
      </c>
      <c r="R383" s="778">
        <v>5.84</v>
      </c>
      <c r="S383" s="353">
        <f t="shared" si="130"/>
        <v>7.07</v>
      </c>
      <c r="T383" s="571"/>
      <c r="Y383" s="871">
        <f t="shared" si="131"/>
        <v>2796.3</v>
      </c>
    </row>
    <row r="384" spans="1:25" s="1" customFormat="1" ht="42" customHeight="1">
      <c r="A384" s="447" t="s">
        <v>1313</v>
      </c>
      <c r="B384" s="805">
        <v>92765</v>
      </c>
      <c r="C384" s="570" t="s">
        <v>141</v>
      </c>
      <c r="D384" s="919" t="s">
        <v>1411</v>
      </c>
      <c r="E384" s="920"/>
      <c r="F384" s="920"/>
      <c r="G384" s="920"/>
      <c r="H384" s="920"/>
      <c r="I384" s="920"/>
      <c r="J384" s="920"/>
      <c r="K384" s="921"/>
      <c r="L384" s="3" t="s">
        <v>773</v>
      </c>
      <c r="M384" s="7">
        <v>320.60000000000002</v>
      </c>
      <c r="N384" s="7">
        <v>14.84</v>
      </c>
      <c r="O384" s="640">
        <f t="shared" si="127"/>
        <v>0.22839999999999999</v>
      </c>
      <c r="P384" s="638">
        <f t="shared" si="128"/>
        <v>18.23</v>
      </c>
      <c r="Q384" s="16">
        <f t="shared" si="129"/>
        <v>5844.53</v>
      </c>
      <c r="R384" s="778">
        <v>6.43</v>
      </c>
      <c r="S384" s="353">
        <f t="shared" si="130"/>
        <v>7.79</v>
      </c>
      <c r="T384" s="571"/>
      <c r="Y384" s="871">
        <f t="shared" si="131"/>
        <v>4757.7</v>
      </c>
    </row>
    <row r="385" spans="1:25" s="1" customFormat="1" ht="42.75" customHeight="1">
      <c r="A385" s="447" t="s">
        <v>1314</v>
      </c>
      <c r="B385" s="805">
        <v>92769</v>
      </c>
      <c r="C385" s="570" t="s">
        <v>141</v>
      </c>
      <c r="D385" s="919" t="s">
        <v>1194</v>
      </c>
      <c r="E385" s="920"/>
      <c r="F385" s="920"/>
      <c r="G385" s="920"/>
      <c r="H385" s="920"/>
      <c r="I385" s="920"/>
      <c r="J385" s="920"/>
      <c r="K385" s="921"/>
      <c r="L385" s="3" t="s">
        <v>773</v>
      </c>
      <c r="M385" s="7">
        <v>27.4</v>
      </c>
      <c r="N385" s="7">
        <v>17.190000000000001</v>
      </c>
      <c r="O385" s="640">
        <f t="shared" si="127"/>
        <v>0.22839999999999999</v>
      </c>
      <c r="P385" s="638">
        <f t="shared" si="128"/>
        <v>21.12</v>
      </c>
      <c r="Q385" s="16">
        <f t="shared" si="129"/>
        <v>578.67999999999995</v>
      </c>
      <c r="R385" s="778">
        <v>8.48</v>
      </c>
      <c r="S385" s="353">
        <f t="shared" si="130"/>
        <v>10.27</v>
      </c>
      <c r="T385" s="571"/>
      <c r="Y385" s="871">
        <f t="shared" si="131"/>
        <v>471</v>
      </c>
    </row>
    <row r="386" spans="1:25" s="1" customFormat="1" ht="42.75" customHeight="1">
      <c r="A386" s="447" t="s">
        <v>1315</v>
      </c>
      <c r="B386" s="805">
        <v>92770</v>
      </c>
      <c r="C386" s="570" t="s">
        <v>141</v>
      </c>
      <c r="D386" s="919" t="s">
        <v>1287</v>
      </c>
      <c r="E386" s="920"/>
      <c r="F386" s="920"/>
      <c r="G386" s="920"/>
      <c r="H386" s="920"/>
      <c r="I386" s="920"/>
      <c r="J386" s="920"/>
      <c r="K386" s="921"/>
      <c r="L386" s="3" t="s">
        <v>773</v>
      </c>
      <c r="M386" s="7">
        <v>14.9</v>
      </c>
      <c r="N386" s="7">
        <v>16.63</v>
      </c>
      <c r="O386" s="640">
        <f t="shared" si="127"/>
        <v>0.22839999999999999</v>
      </c>
      <c r="P386" s="638">
        <f t="shared" si="128"/>
        <v>20.43</v>
      </c>
      <c r="Q386" s="16">
        <f t="shared" si="129"/>
        <v>304.39999999999998</v>
      </c>
      <c r="R386" s="778">
        <v>7.82</v>
      </c>
      <c r="S386" s="353">
        <f>R386*1.2108</f>
        <v>9.4700000000000006</v>
      </c>
      <c r="T386" s="571"/>
      <c r="Y386" s="871">
        <f t="shared" si="131"/>
        <v>247.78</v>
      </c>
    </row>
    <row r="387" spans="1:25" s="1" customFormat="1" ht="42.75" customHeight="1">
      <c r="A387" s="447" t="s">
        <v>1419</v>
      </c>
      <c r="B387" s="805">
        <v>92771</v>
      </c>
      <c r="C387" s="570" t="s">
        <v>141</v>
      </c>
      <c r="D387" s="919" t="s">
        <v>1275</v>
      </c>
      <c r="E387" s="920"/>
      <c r="F387" s="920"/>
      <c r="G387" s="920"/>
      <c r="H387" s="920"/>
      <c r="I387" s="920"/>
      <c r="J387" s="920"/>
      <c r="K387" s="921"/>
      <c r="L387" s="3" t="s">
        <v>773</v>
      </c>
      <c r="M387" s="7">
        <v>456.4</v>
      </c>
      <c r="N387" s="7">
        <v>15.08</v>
      </c>
      <c r="O387" s="640">
        <f t="shared" si="127"/>
        <v>0.22839999999999999</v>
      </c>
      <c r="P387" s="638">
        <f t="shared" si="128"/>
        <v>18.52</v>
      </c>
      <c r="Q387" s="16">
        <f t="shared" si="129"/>
        <v>8452.52</v>
      </c>
      <c r="R387" s="778">
        <v>6.94</v>
      </c>
      <c r="S387" s="353">
        <f>R387*1.2108</f>
        <v>8.4</v>
      </c>
      <c r="T387" s="571"/>
      <c r="Y387" s="871">
        <f t="shared" si="131"/>
        <v>6882.51</v>
      </c>
    </row>
    <row r="388" spans="1:25" s="1" customFormat="1" ht="42.75" customHeight="1">
      <c r="A388" s="447" t="s">
        <v>1420</v>
      </c>
      <c r="B388" s="805">
        <v>92772</v>
      </c>
      <c r="C388" s="570" t="s">
        <v>141</v>
      </c>
      <c r="D388" s="919" t="s">
        <v>1426</v>
      </c>
      <c r="E388" s="920"/>
      <c r="F388" s="920"/>
      <c r="G388" s="920"/>
      <c r="H388" s="920"/>
      <c r="I388" s="920"/>
      <c r="J388" s="920"/>
      <c r="K388" s="921"/>
      <c r="L388" s="3" t="s">
        <v>773</v>
      </c>
      <c r="M388" s="7">
        <v>858.3</v>
      </c>
      <c r="N388" s="7">
        <v>12.81</v>
      </c>
      <c r="O388" s="640">
        <f t="shared" si="127"/>
        <v>0.22839999999999999</v>
      </c>
      <c r="P388" s="638">
        <f t="shared" si="128"/>
        <v>15.74</v>
      </c>
      <c r="Q388" s="16">
        <f t="shared" si="129"/>
        <v>13509.64</v>
      </c>
      <c r="R388" s="778">
        <v>5.82</v>
      </c>
      <c r="S388" s="353">
        <f>R388*1.2108</f>
        <v>7.05</v>
      </c>
      <c r="T388" s="571"/>
      <c r="Y388" s="871">
        <f t="shared" si="131"/>
        <v>10994.82</v>
      </c>
    </row>
    <row r="389" spans="1:25" s="1" customFormat="1" ht="41.25" customHeight="1">
      <c r="A389" s="447" t="s">
        <v>1421</v>
      </c>
      <c r="B389" s="808">
        <v>92768</v>
      </c>
      <c r="C389" s="570" t="s">
        <v>141</v>
      </c>
      <c r="D389" s="919" t="s">
        <v>1193</v>
      </c>
      <c r="E389" s="920"/>
      <c r="F389" s="920"/>
      <c r="G389" s="920"/>
      <c r="H389" s="920"/>
      <c r="I389" s="920"/>
      <c r="J389" s="920"/>
      <c r="K389" s="921"/>
      <c r="L389" s="3" t="s">
        <v>773</v>
      </c>
      <c r="M389" s="7">
        <v>884.9</v>
      </c>
      <c r="N389" s="7">
        <v>17.46</v>
      </c>
      <c r="O389" s="640">
        <f t="shared" si="127"/>
        <v>0.22839999999999999</v>
      </c>
      <c r="P389" s="638">
        <f t="shared" si="128"/>
        <v>21.45</v>
      </c>
      <c r="Q389" s="16">
        <f t="shared" si="129"/>
        <v>18981.099999999999</v>
      </c>
      <c r="R389" s="778">
        <v>8.6</v>
      </c>
      <c r="S389" s="353">
        <f t="shared" ref="S389:S390" si="132">R389*1.2108</f>
        <v>10.41</v>
      </c>
      <c r="T389" s="571"/>
      <c r="Y389" s="871">
        <f t="shared" si="131"/>
        <v>15450.35</v>
      </c>
    </row>
    <row r="390" spans="1:25" s="1" customFormat="1" ht="30" customHeight="1">
      <c r="A390" s="447" t="s">
        <v>1422</v>
      </c>
      <c r="B390" s="304">
        <v>1106281</v>
      </c>
      <c r="C390" s="304" t="s">
        <v>1066</v>
      </c>
      <c r="D390" s="919" t="s">
        <v>1196</v>
      </c>
      <c r="E390" s="920"/>
      <c r="F390" s="920"/>
      <c r="G390" s="920"/>
      <c r="H390" s="920"/>
      <c r="I390" s="920"/>
      <c r="J390" s="920"/>
      <c r="K390" s="921"/>
      <c r="L390" s="3" t="s">
        <v>774</v>
      </c>
      <c r="M390" s="7">
        <v>34.700000000000003</v>
      </c>
      <c r="N390" s="7">
        <f>N356</f>
        <v>395.82</v>
      </c>
      <c r="O390" s="640">
        <f t="shared" si="127"/>
        <v>0.22839999999999999</v>
      </c>
      <c r="P390" s="638">
        <f t="shared" si="128"/>
        <v>486.23</v>
      </c>
      <c r="Q390" s="16">
        <f t="shared" si="129"/>
        <v>16872.18</v>
      </c>
      <c r="R390" s="778">
        <v>281.66000000000003</v>
      </c>
      <c r="S390" s="353">
        <f t="shared" si="132"/>
        <v>341.03</v>
      </c>
      <c r="T390" s="571"/>
      <c r="Y390" s="871">
        <f t="shared" si="131"/>
        <v>13734.95</v>
      </c>
    </row>
    <row r="391" spans="1:25" s="1" customFormat="1" ht="15.75">
      <c r="A391" s="11"/>
      <c r="B391" s="569"/>
      <c r="C391" s="5"/>
      <c r="D391" s="919"/>
      <c r="E391" s="920"/>
      <c r="F391" s="920"/>
      <c r="G391" s="920"/>
      <c r="H391" s="920"/>
      <c r="I391" s="920"/>
      <c r="J391" s="920"/>
      <c r="K391" s="921"/>
      <c r="L391" s="3"/>
      <c r="M391" s="947" t="s">
        <v>53</v>
      </c>
      <c r="N391" s="947"/>
      <c r="O391" s="637"/>
      <c r="P391" s="637"/>
      <c r="Q391" s="13">
        <f>SUM(Q376:Q390)</f>
        <v>242684.87</v>
      </c>
      <c r="R391" s="778"/>
      <c r="Y391" s="861"/>
    </row>
    <row r="392" spans="1:25" s="1" customFormat="1" ht="15.75">
      <c r="A392" s="448" t="s">
        <v>1316</v>
      </c>
      <c r="B392" s="945"/>
      <c r="C392" s="946"/>
      <c r="D392" s="939" t="s">
        <v>574</v>
      </c>
      <c r="E392" s="940"/>
      <c r="F392" s="940"/>
      <c r="G392" s="940"/>
      <c r="H392" s="940"/>
      <c r="I392" s="940"/>
      <c r="J392" s="940"/>
      <c r="K392" s="941"/>
      <c r="L392" s="3"/>
      <c r="M392" s="6"/>
      <c r="N392" s="7"/>
      <c r="O392" s="638"/>
      <c r="P392" s="638"/>
      <c r="Q392" s="16"/>
      <c r="R392" s="17"/>
      <c r="Y392" s="861"/>
    </row>
    <row r="393" spans="1:25" s="1" customFormat="1" ht="42.75" customHeight="1">
      <c r="A393" s="447" t="s">
        <v>1317</v>
      </c>
      <c r="B393" s="304" t="s">
        <v>94</v>
      </c>
      <c r="C393" s="304" t="s">
        <v>1261</v>
      </c>
      <c r="D393" s="919" t="s">
        <v>1200</v>
      </c>
      <c r="E393" s="920" t="s">
        <v>1200</v>
      </c>
      <c r="F393" s="920" t="s">
        <v>1200</v>
      </c>
      <c r="G393" s="920" t="s">
        <v>1200</v>
      </c>
      <c r="H393" s="920" t="s">
        <v>1200</v>
      </c>
      <c r="I393" s="920" t="s">
        <v>1200</v>
      </c>
      <c r="J393" s="920" t="s">
        <v>1200</v>
      </c>
      <c r="K393" s="921" t="s">
        <v>1200</v>
      </c>
      <c r="L393" s="3" t="s">
        <v>236</v>
      </c>
      <c r="M393" s="790">
        <v>2</v>
      </c>
      <c r="N393" s="7">
        <f>N359</f>
        <v>691.06</v>
      </c>
      <c r="O393" s="640">
        <f>$Q$3</f>
        <v>0.22839999999999999</v>
      </c>
      <c r="P393" s="638">
        <f t="shared" ref="P393:P395" si="133">N393*(1+O393)</f>
        <v>848.9</v>
      </c>
      <c r="Q393" s="16">
        <f t="shared" ref="Q393:Q395" si="134">TRUNC(M393*P393,2)</f>
        <v>1697.8</v>
      </c>
      <c r="R393" s="17">
        <v>531.67999999999995</v>
      </c>
      <c r="S393" s="1">
        <v>643.76</v>
      </c>
      <c r="Y393" s="871">
        <f t="shared" ref="Y393:Y395" si="135">TRUNC(M393*N393,2)</f>
        <v>1382.12</v>
      </c>
    </row>
    <row r="394" spans="1:25" s="1" customFormat="1" ht="42.75" customHeight="1">
      <c r="A394" s="447" t="s">
        <v>1318</v>
      </c>
      <c r="B394" s="304" t="s">
        <v>94</v>
      </c>
      <c r="C394" s="304" t="s">
        <v>1262</v>
      </c>
      <c r="D394" s="919" t="s">
        <v>1201</v>
      </c>
      <c r="E394" s="920" t="s">
        <v>1201</v>
      </c>
      <c r="F394" s="920" t="s">
        <v>1201</v>
      </c>
      <c r="G394" s="920" t="s">
        <v>1201</v>
      </c>
      <c r="H394" s="920" t="s">
        <v>1201</v>
      </c>
      <c r="I394" s="920" t="s">
        <v>1201</v>
      </c>
      <c r="J394" s="920" t="s">
        <v>1201</v>
      </c>
      <c r="K394" s="921" t="s">
        <v>1201</v>
      </c>
      <c r="L394" s="3" t="s">
        <v>236</v>
      </c>
      <c r="M394" s="790">
        <v>4</v>
      </c>
      <c r="N394" s="7">
        <f>N360</f>
        <v>559.16</v>
      </c>
      <c r="O394" s="640">
        <f>$Q$3</f>
        <v>0.22839999999999999</v>
      </c>
      <c r="P394" s="638">
        <f t="shared" si="133"/>
        <v>686.87</v>
      </c>
      <c r="Q394" s="16">
        <f t="shared" si="134"/>
        <v>2747.48</v>
      </c>
      <c r="R394" s="17">
        <v>347.93</v>
      </c>
      <c r="S394" s="1">
        <v>421.27</v>
      </c>
      <c r="Y394" s="871">
        <f t="shared" si="135"/>
        <v>2236.64</v>
      </c>
    </row>
    <row r="395" spans="1:25" s="1" customFormat="1" ht="15.75">
      <c r="A395" s="447" t="s">
        <v>1319</v>
      </c>
      <c r="B395" s="3">
        <v>1108056</v>
      </c>
      <c r="C395" s="304" t="s">
        <v>1066</v>
      </c>
      <c r="D395" s="919" t="s">
        <v>1161</v>
      </c>
      <c r="E395" s="920" t="s">
        <v>1161</v>
      </c>
      <c r="F395" s="920" t="s">
        <v>1161</v>
      </c>
      <c r="G395" s="920" t="s">
        <v>1161</v>
      </c>
      <c r="H395" s="920" t="s">
        <v>1161</v>
      </c>
      <c r="I395" s="920" t="s">
        <v>1161</v>
      </c>
      <c r="J395" s="920" t="s">
        <v>1161</v>
      </c>
      <c r="K395" s="921" t="s">
        <v>1161</v>
      </c>
      <c r="L395" s="3" t="s">
        <v>1171</v>
      </c>
      <c r="M395" s="3">
        <v>2.64</v>
      </c>
      <c r="N395" s="7">
        <f>N361</f>
        <v>2097.71</v>
      </c>
      <c r="O395" s="640">
        <f>$Q$3</f>
        <v>0.22839999999999999</v>
      </c>
      <c r="P395" s="638">
        <f t="shared" si="133"/>
        <v>2576.83</v>
      </c>
      <c r="Q395" s="16">
        <f t="shared" si="134"/>
        <v>6802.83</v>
      </c>
      <c r="R395" s="17">
        <v>1796.13</v>
      </c>
      <c r="S395" s="1">
        <v>2174.75</v>
      </c>
      <c r="Y395" s="871">
        <f t="shared" si="135"/>
        <v>5537.95</v>
      </c>
    </row>
    <row r="396" spans="1:25" s="1" customFormat="1" ht="15.75">
      <c r="A396" s="11"/>
      <c r="B396" s="569"/>
      <c r="C396" s="5"/>
      <c r="D396" s="919"/>
      <c r="E396" s="920"/>
      <c r="F396" s="920"/>
      <c r="G396" s="920"/>
      <c r="H396" s="920"/>
      <c r="I396" s="920"/>
      <c r="J396" s="920"/>
      <c r="K396" s="921"/>
      <c r="L396" s="3"/>
      <c r="M396" s="933" t="s">
        <v>53</v>
      </c>
      <c r="N396" s="934"/>
      <c r="O396" s="8"/>
      <c r="P396" s="8"/>
      <c r="Q396" s="13">
        <f>SUM(Q393:Q395)</f>
        <v>11248.11</v>
      </c>
      <c r="R396" s="17"/>
      <c r="Y396" s="861"/>
    </row>
    <row r="397" spans="1:25" s="1" customFormat="1" ht="15.75">
      <c r="A397" s="11"/>
      <c r="B397" s="569"/>
      <c r="C397" s="5"/>
      <c r="D397" s="935"/>
      <c r="E397" s="935"/>
      <c r="F397" s="935"/>
      <c r="G397" s="935"/>
      <c r="H397" s="935"/>
      <c r="I397" s="935"/>
      <c r="J397" s="935"/>
      <c r="K397" s="935"/>
      <c r="L397" s="3"/>
      <c r="M397" s="933" t="s">
        <v>14</v>
      </c>
      <c r="N397" s="934"/>
      <c r="O397" s="8"/>
      <c r="P397" s="8"/>
      <c r="Q397" s="13">
        <f>Q396+Q391+Q374</f>
        <v>277915.99</v>
      </c>
      <c r="R397" s="780"/>
      <c r="Y397" s="861"/>
    </row>
    <row r="398" spans="1:25" s="1" customFormat="1" ht="15.75" customHeight="1">
      <c r="A398" s="448">
        <v>16</v>
      </c>
      <c r="B398" s="798"/>
      <c r="C398" s="799"/>
      <c r="D398" s="942" t="s">
        <v>1322</v>
      </c>
      <c r="E398" s="943"/>
      <c r="F398" s="943"/>
      <c r="G398" s="943"/>
      <c r="H398" s="943"/>
      <c r="I398" s="943"/>
      <c r="J398" s="943"/>
      <c r="K398" s="943"/>
      <c r="L398" s="943"/>
      <c r="M398" s="943"/>
      <c r="N398" s="943"/>
      <c r="O398" s="943"/>
      <c r="P398" s="943"/>
      <c r="Q398" s="944"/>
      <c r="R398" s="17"/>
      <c r="Y398" s="861"/>
    </row>
    <row r="399" spans="1:25" s="1" customFormat="1" ht="15.75">
      <c r="A399" s="448" t="s">
        <v>1323</v>
      </c>
      <c r="B399" s="569"/>
      <c r="C399" s="304"/>
      <c r="D399" s="939" t="s">
        <v>1154</v>
      </c>
      <c r="E399" s="940"/>
      <c r="F399" s="940"/>
      <c r="G399" s="940"/>
      <c r="H399" s="940"/>
      <c r="I399" s="940"/>
      <c r="J399" s="940"/>
      <c r="K399" s="941"/>
      <c r="L399" s="3"/>
      <c r="M399" s="6"/>
      <c r="N399" s="7"/>
      <c r="O399" s="638"/>
      <c r="P399" s="638"/>
      <c r="Q399" s="16"/>
      <c r="R399" s="17"/>
      <c r="Y399" s="861"/>
    </row>
    <row r="400" spans="1:25" s="1" customFormat="1" ht="30" customHeight="1">
      <c r="A400" s="447" t="s">
        <v>1324</v>
      </c>
      <c r="B400" s="3">
        <v>41359</v>
      </c>
      <c r="C400" s="304" t="s">
        <v>1443</v>
      </c>
      <c r="D400" s="919" t="s">
        <v>1139</v>
      </c>
      <c r="E400" s="920" t="s">
        <v>1139</v>
      </c>
      <c r="F400" s="920" t="s">
        <v>1139</v>
      </c>
      <c r="G400" s="920" t="s">
        <v>1139</v>
      </c>
      <c r="H400" s="920" t="s">
        <v>1139</v>
      </c>
      <c r="I400" s="920" t="s">
        <v>1139</v>
      </c>
      <c r="J400" s="920" t="s">
        <v>1139</v>
      </c>
      <c r="K400" s="921" t="s">
        <v>1139</v>
      </c>
      <c r="L400" s="785" t="s">
        <v>779</v>
      </c>
      <c r="M400" s="786">
        <v>66</v>
      </c>
      <c r="N400" s="7">
        <f>19.76/1.2332</f>
        <v>16.02</v>
      </c>
      <c r="O400" s="640">
        <f t="shared" ref="O400:O407" si="136">$Q$3</f>
        <v>0.22839999999999999</v>
      </c>
      <c r="P400" s="638">
        <f t="shared" ref="P400:P407" si="137">N400*(1+O400)</f>
        <v>19.68</v>
      </c>
      <c r="Q400" s="16">
        <f t="shared" ref="Q400:Q407" si="138">TRUNC(M400*P400,2)</f>
        <v>1298.8800000000001</v>
      </c>
      <c r="R400" s="778">
        <v>17.36</v>
      </c>
      <c r="S400" s="353">
        <f>R400*1.2108</f>
        <v>21.02</v>
      </c>
      <c r="Y400" s="871">
        <f t="shared" ref="Y400:Y407" si="139">TRUNC(M400*N400,2)</f>
        <v>1057.32</v>
      </c>
    </row>
    <row r="401" spans="1:25" s="1" customFormat="1" ht="27" customHeight="1">
      <c r="A401" s="447" t="s">
        <v>1325</v>
      </c>
      <c r="B401" s="3">
        <v>41202</v>
      </c>
      <c r="C401" s="304" t="s">
        <v>1443</v>
      </c>
      <c r="D401" s="919" t="s">
        <v>1140</v>
      </c>
      <c r="E401" s="920" t="s">
        <v>1140</v>
      </c>
      <c r="F401" s="920" t="s">
        <v>1140</v>
      </c>
      <c r="G401" s="920" t="s">
        <v>1140</v>
      </c>
      <c r="H401" s="920" t="s">
        <v>1140</v>
      </c>
      <c r="I401" s="920" t="s">
        <v>1140</v>
      </c>
      <c r="J401" s="920" t="s">
        <v>1140</v>
      </c>
      <c r="K401" s="921" t="s">
        <v>1140</v>
      </c>
      <c r="L401" s="785" t="s">
        <v>779</v>
      </c>
      <c r="M401" s="786">
        <v>66</v>
      </c>
      <c r="N401" s="7">
        <f>35.46/1.2332</f>
        <v>28.75</v>
      </c>
      <c r="O401" s="640">
        <f t="shared" si="136"/>
        <v>0.22839999999999999</v>
      </c>
      <c r="P401" s="638">
        <f t="shared" si="137"/>
        <v>35.32</v>
      </c>
      <c r="Q401" s="16">
        <f t="shared" si="138"/>
        <v>2331.12</v>
      </c>
      <c r="R401" s="778">
        <v>20.52</v>
      </c>
      <c r="S401" s="353">
        <f t="shared" ref="S401:S406" si="140">R401*1.2108</f>
        <v>24.85</v>
      </c>
      <c r="Y401" s="871">
        <f t="shared" si="139"/>
        <v>1897.5</v>
      </c>
    </row>
    <row r="402" spans="1:25" s="1" customFormat="1" ht="29.25" customHeight="1">
      <c r="A402" s="447" t="s">
        <v>1326</v>
      </c>
      <c r="B402" s="3">
        <v>3806415</v>
      </c>
      <c r="C402" s="304" t="s">
        <v>1066</v>
      </c>
      <c r="D402" s="919" t="s">
        <v>1158</v>
      </c>
      <c r="E402" s="920" t="s">
        <v>1158</v>
      </c>
      <c r="F402" s="920" t="s">
        <v>1158</v>
      </c>
      <c r="G402" s="920" t="s">
        <v>1158</v>
      </c>
      <c r="H402" s="920" t="s">
        <v>1158</v>
      </c>
      <c r="I402" s="920" t="s">
        <v>1158</v>
      </c>
      <c r="J402" s="920" t="s">
        <v>1158</v>
      </c>
      <c r="K402" s="921" t="s">
        <v>1158</v>
      </c>
      <c r="L402" s="3" t="s">
        <v>1171</v>
      </c>
      <c r="M402" s="803">
        <v>17.11</v>
      </c>
      <c r="N402" s="7">
        <f>N368</f>
        <v>516.91999999999996</v>
      </c>
      <c r="O402" s="640">
        <f t="shared" si="136"/>
        <v>0.22839999999999999</v>
      </c>
      <c r="P402" s="638">
        <f t="shared" si="137"/>
        <v>634.98</v>
      </c>
      <c r="Q402" s="16">
        <f t="shared" si="138"/>
        <v>10864.5</v>
      </c>
      <c r="R402" s="778">
        <v>732.16</v>
      </c>
      <c r="S402" s="353">
        <f t="shared" si="140"/>
        <v>886.5</v>
      </c>
      <c r="Y402" s="871">
        <f t="shared" si="139"/>
        <v>8844.5</v>
      </c>
    </row>
    <row r="403" spans="1:25" s="1" customFormat="1" ht="46.5" customHeight="1">
      <c r="A403" s="447" t="s">
        <v>1327</v>
      </c>
      <c r="B403" s="800">
        <v>100981</v>
      </c>
      <c r="C403" s="304" t="s">
        <v>141</v>
      </c>
      <c r="D403" s="919" t="s">
        <v>1582</v>
      </c>
      <c r="E403" s="920" t="s">
        <v>1159</v>
      </c>
      <c r="F403" s="920" t="s">
        <v>1159</v>
      </c>
      <c r="G403" s="920" t="s">
        <v>1159</v>
      </c>
      <c r="H403" s="920" t="s">
        <v>1159</v>
      </c>
      <c r="I403" s="920" t="s">
        <v>1159</v>
      </c>
      <c r="J403" s="920" t="s">
        <v>1159</v>
      </c>
      <c r="K403" s="921" t="s">
        <v>1159</v>
      </c>
      <c r="L403" s="3" t="s">
        <v>1171</v>
      </c>
      <c r="M403" s="7">
        <v>17.11</v>
      </c>
      <c r="N403" s="7">
        <v>8.89</v>
      </c>
      <c r="O403" s="640">
        <f t="shared" si="136"/>
        <v>0.22839999999999999</v>
      </c>
      <c r="P403" s="638">
        <f t="shared" si="137"/>
        <v>10.92</v>
      </c>
      <c r="Q403" s="16">
        <f t="shared" si="138"/>
        <v>186.84</v>
      </c>
      <c r="R403" s="778">
        <v>2.96</v>
      </c>
      <c r="S403" s="353">
        <f t="shared" si="140"/>
        <v>3.58</v>
      </c>
      <c r="Y403" s="871">
        <f t="shared" si="139"/>
        <v>152.1</v>
      </c>
    </row>
    <row r="404" spans="1:25" s="1" customFormat="1" ht="25.5" customHeight="1">
      <c r="A404" s="447" t="s">
        <v>1328</v>
      </c>
      <c r="B404" s="784">
        <v>97913</v>
      </c>
      <c r="C404" s="570" t="s">
        <v>141</v>
      </c>
      <c r="D404" s="919" t="s">
        <v>1160</v>
      </c>
      <c r="E404" s="920" t="s">
        <v>1160</v>
      </c>
      <c r="F404" s="920" t="s">
        <v>1160</v>
      </c>
      <c r="G404" s="920" t="s">
        <v>1160</v>
      </c>
      <c r="H404" s="920" t="s">
        <v>1160</v>
      </c>
      <c r="I404" s="920" t="s">
        <v>1160</v>
      </c>
      <c r="J404" s="920" t="s">
        <v>1160</v>
      </c>
      <c r="K404" s="921" t="s">
        <v>1160</v>
      </c>
      <c r="L404" s="785" t="s">
        <v>1173</v>
      </c>
      <c r="M404" s="786">
        <v>263.83</v>
      </c>
      <c r="N404" s="7">
        <f>N370</f>
        <v>2.96</v>
      </c>
      <c r="O404" s="640">
        <f t="shared" si="136"/>
        <v>0.22839999999999999</v>
      </c>
      <c r="P404" s="638">
        <f t="shared" si="137"/>
        <v>3.64</v>
      </c>
      <c r="Q404" s="16">
        <f t="shared" si="138"/>
        <v>960.34</v>
      </c>
      <c r="R404" s="778">
        <v>1.1499999999999999</v>
      </c>
      <c r="S404" s="353">
        <f t="shared" si="140"/>
        <v>1.39</v>
      </c>
      <c r="Y404" s="871">
        <f t="shared" si="139"/>
        <v>780.93</v>
      </c>
    </row>
    <row r="405" spans="1:25" s="1" customFormat="1" ht="28.5" customHeight="1">
      <c r="A405" s="447" t="s">
        <v>1329</v>
      </c>
      <c r="B405" s="3">
        <v>1106165</v>
      </c>
      <c r="C405" s="304" t="s">
        <v>1066</v>
      </c>
      <c r="D405" s="919" t="s">
        <v>1244</v>
      </c>
      <c r="E405" s="920" t="s">
        <v>1244</v>
      </c>
      <c r="F405" s="920" t="s">
        <v>1244</v>
      </c>
      <c r="G405" s="920" t="s">
        <v>1244</v>
      </c>
      <c r="H405" s="920" t="s">
        <v>1244</v>
      </c>
      <c r="I405" s="920" t="s">
        <v>1244</v>
      </c>
      <c r="J405" s="920" t="s">
        <v>1244</v>
      </c>
      <c r="K405" s="921" t="s">
        <v>1244</v>
      </c>
      <c r="L405" s="785" t="s">
        <v>1171</v>
      </c>
      <c r="M405" s="803">
        <v>1</v>
      </c>
      <c r="N405" s="7">
        <f>N371</f>
        <v>341.31</v>
      </c>
      <c r="O405" s="640">
        <f t="shared" si="136"/>
        <v>0.22839999999999999</v>
      </c>
      <c r="P405" s="638">
        <f t="shared" si="137"/>
        <v>419.27</v>
      </c>
      <c r="Q405" s="16">
        <f t="shared" si="138"/>
        <v>419.27</v>
      </c>
      <c r="R405" s="778"/>
      <c r="S405" s="353"/>
      <c r="Y405" s="871">
        <f t="shared" si="139"/>
        <v>341.31</v>
      </c>
    </row>
    <row r="406" spans="1:25" s="1" customFormat="1" ht="27.75" customHeight="1">
      <c r="A406" s="447" t="s">
        <v>1330</v>
      </c>
      <c r="B406" s="784">
        <v>1108056</v>
      </c>
      <c r="C406" s="304" t="s">
        <v>1066</v>
      </c>
      <c r="D406" s="919" t="s">
        <v>1161</v>
      </c>
      <c r="E406" s="920" t="s">
        <v>1245</v>
      </c>
      <c r="F406" s="920" t="s">
        <v>1245</v>
      </c>
      <c r="G406" s="920" t="s">
        <v>1245</v>
      </c>
      <c r="H406" s="920" t="s">
        <v>1245</v>
      </c>
      <c r="I406" s="920" t="s">
        <v>1245</v>
      </c>
      <c r="J406" s="920" t="s">
        <v>1245</v>
      </c>
      <c r="K406" s="921" t="s">
        <v>1245</v>
      </c>
      <c r="L406" s="785" t="s">
        <v>1171</v>
      </c>
      <c r="M406" s="803">
        <v>1</v>
      </c>
      <c r="N406" s="7">
        <f>N395</f>
        <v>2097.71</v>
      </c>
      <c r="O406" s="640">
        <f t="shared" si="136"/>
        <v>0.22839999999999999</v>
      </c>
      <c r="P406" s="638">
        <f t="shared" si="137"/>
        <v>2576.83</v>
      </c>
      <c r="Q406" s="16">
        <f t="shared" si="138"/>
        <v>2576.83</v>
      </c>
      <c r="R406" s="778">
        <v>1796.13</v>
      </c>
      <c r="S406" s="353">
        <f t="shared" si="140"/>
        <v>2174.75</v>
      </c>
      <c r="Y406" s="871">
        <f t="shared" si="139"/>
        <v>2097.71</v>
      </c>
    </row>
    <row r="407" spans="1:25" s="1" customFormat="1" ht="27.75" customHeight="1">
      <c r="A407" s="447" t="s">
        <v>1331</v>
      </c>
      <c r="B407" s="783">
        <v>7010100210</v>
      </c>
      <c r="C407" s="304" t="s">
        <v>1557</v>
      </c>
      <c r="D407" s="936" t="s">
        <v>1556</v>
      </c>
      <c r="E407" s="937"/>
      <c r="F407" s="937"/>
      <c r="G407" s="937"/>
      <c r="H407" s="937"/>
      <c r="I407" s="937"/>
      <c r="J407" s="937"/>
      <c r="K407" s="938"/>
      <c r="L407" s="3" t="s">
        <v>1558</v>
      </c>
      <c r="M407" s="786">
        <v>3</v>
      </c>
      <c r="N407" s="7">
        <v>1480.31</v>
      </c>
      <c r="O407" s="640">
        <f t="shared" si="136"/>
        <v>0.22839999999999999</v>
      </c>
      <c r="P407" s="638">
        <f t="shared" si="137"/>
        <v>1818.41</v>
      </c>
      <c r="Q407" s="16">
        <f t="shared" si="138"/>
        <v>5455.23</v>
      </c>
      <c r="R407" s="778"/>
      <c r="S407" s="353"/>
      <c r="Y407" s="871">
        <f t="shared" si="139"/>
        <v>4440.93</v>
      </c>
    </row>
    <row r="408" spans="1:25" s="1" customFormat="1" ht="15.75">
      <c r="A408" s="11"/>
      <c r="B408" s="569"/>
      <c r="C408" s="5"/>
      <c r="D408" s="935"/>
      <c r="E408" s="935"/>
      <c r="F408" s="935"/>
      <c r="G408" s="935"/>
      <c r="H408" s="935"/>
      <c r="I408" s="935"/>
      <c r="J408" s="935"/>
      <c r="K408" s="935"/>
      <c r="L408" s="3"/>
      <c r="M408" s="947" t="s">
        <v>53</v>
      </c>
      <c r="N408" s="947"/>
      <c r="O408" s="637"/>
      <c r="P408" s="637"/>
      <c r="Q408" s="13">
        <f>SUM(Q400:Q407)</f>
        <v>24093.01</v>
      </c>
      <c r="R408" s="17"/>
      <c r="Y408" s="861"/>
    </row>
    <row r="409" spans="1:25" s="1" customFormat="1" ht="15.75">
      <c r="A409" s="448" t="s">
        <v>1332</v>
      </c>
      <c r="B409" s="945"/>
      <c r="C409" s="946"/>
      <c r="D409" s="939" t="s">
        <v>1174</v>
      </c>
      <c r="E409" s="940"/>
      <c r="F409" s="940"/>
      <c r="G409" s="940"/>
      <c r="H409" s="940"/>
      <c r="I409" s="940"/>
      <c r="J409" s="940"/>
      <c r="K409" s="941"/>
      <c r="L409" s="3"/>
      <c r="M409" s="6"/>
      <c r="N409" s="7"/>
      <c r="O409" s="638"/>
      <c r="P409" s="638"/>
      <c r="Q409" s="16"/>
      <c r="R409" s="17"/>
      <c r="Y409" s="861"/>
    </row>
    <row r="410" spans="1:25" s="1" customFormat="1" ht="38.25" customHeight="1">
      <c r="A410" s="447" t="s">
        <v>1333</v>
      </c>
      <c r="B410" s="801">
        <v>92446</v>
      </c>
      <c r="C410" s="570" t="s">
        <v>141</v>
      </c>
      <c r="D410" s="919" t="s">
        <v>1186</v>
      </c>
      <c r="E410" s="920"/>
      <c r="F410" s="920"/>
      <c r="G410" s="920"/>
      <c r="H410" s="920"/>
      <c r="I410" s="920"/>
      <c r="J410" s="920"/>
      <c r="K410" s="921"/>
      <c r="L410" s="3" t="s">
        <v>1172</v>
      </c>
      <c r="M410" s="809">
        <v>142.5</v>
      </c>
      <c r="N410" s="7">
        <v>334.11</v>
      </c>
      <c r="O410" s="640">
        <f t="shared" ref="O410:O423" si="141">$Q$3</f>
        <v>0.22839999999999999</v>
      </c>
      <c r="P410" s="638">
        <f t="shared" ref="P410:P423" si="142">N410*(1+O410)</f>
        <v>410.42</v>
      </c>
      <c r="Q410" s="16">
        <f t="shared" ref="Q410:Q423" si="143">TRUNC(M410*P410,2)</f>
        <v>58484.85</v>
      </c>
      <c r="R410" s="778">
        <v>148.88999999999999</v>
      </c>
      <c r="S410" s="353">
        <f t="shared" ref="S410:S418" si="144">R410*1.2108</f>
        <v>180.28</v>
      </c>
      <c r="T410" s="571"/>
      <c r="Y410" s="871">
        <f t="shared" ref="Y410:Y423" si="145">TRUNC(M410*N410,2)</f>
        <v>47610.67</v>
      </c>
    </row>
    <row r="411" spans="1:25" s="1" customFormat="1" ht="36.75" customHeight="1">
      <c r="A411" s="447" t="s">
        <v>1334</v>
      </c>
      <c r="B411" s="3">
        <v>92482</v>
      </c>
      <c r="C411" s="570" t="s">
        <v>141</v>
      </c>
      <c r="D411" s="919" t="s">
        <v>1583</v>
      </c>
      <c r="E411" s="920" t="s">
        <v>1187</v>
      </c>
      <c r="F411" s="920" t="s">
        <v>1187</v>
      </c>
      <c r="G411" s="920" t="s">
        <v>1187</v>
      </c>
      <c r="H411" s="920" t="s">
        <v>1187</v>
      </c>
      <c r="I411" s="920" t="s">
        <v>1187</v>
      </c>
      <c r="J411" s="920" t="s">
        <v>1187</v>
      </c>
      <c r="K411" s="921" t="s">
        <v>1187</v>
      </c>
      <c r="L411" s="3" t="s">
        <v>1172</v>
      </c>
      <c r="M411" s="809">
        <v>105.2</v>
      </c>
      <c r="N411" s="7">
        <v>375.17</v>
      </c>
      <c r="O411" s="640">
        <f t="shared" si="141"/>
        <v>0.22839999999999999</v>
      </c>
      <c r="P411" s="638">
        <f t="shared" si="142"/>
        <v>460.86</v>
      </c>
      <c r="Q411" s="16">
        <f t="shared" si="143"/>
        <v>48482.47</v>
      </c>
      <c r="R411" s="778">
        <v>194.94</v>
      </c>
      <c r="S411" s="353">
        <f t="shared" si="144"/>
        <v>236.03</v>
      </c>
      <c r="T411" s="571"/>
      <c r="Y411" s="871">
        <f t="shared" si="145"/>
        <v>39467.879999999997</v>
      </c>
    </row>
    <row r="412" spans="1:25" s="1" customFormat="1" ht="46.5" customHeight="1">
      <c r="A412" s="447" t="s">
        <v>1335</v>
      </c>
      <c r="B412" s="3">
        <v>92409</v>
      </c>
      <c r="C412" s="570" t="s">
        <v>141</v>
      </c>
      <c r="D412" s="919" t="s">
        <v>1586</v>
      </c>
      <c r="E412" s="920" t="s">
        <v>1188</v>
      </c>
      <c r="F412" s="920" t="s">
        <v>1188</v>
      </c>
      <c r="G412" s="920" t="s">
        <v>1188</v>
      </c>
      <c r="H412" s="920" t="s">
        <v>1188</v>
      </c>
      <c r="I412" s="920" t="s">
        <v>1188</v>
      </c>
      <c r="J412" s="920" t="s">
        <v>1188</v>
      </c>
      <c r="K412" s="921" t="s">
        <v>1188</v>
      </c>
      <c r="L412" s="3" t="s">
        <v>1172</v>
      </c>
      <c r="M412" s="809">
        <v>51.8</v>
      </c>
      <c r="N412" s="7">
        <v>368.56</v>
      </c>
      <c r="O412" s="640">
        <f t="shared" si="141"/>
        <v>0.22839999999999999</v>
      </c>
      <c r="P412" s="638">
        <f t="shared" si="142"/>
        <v>452.74</v>
      </c>
      <c r="Q412" s="16">
        <f t="shared" si="143"/>
        <v>23451.93</v>
      </c>
      <c r="R412" s="778">
        <v>165.36</v>
      </c>
      <c r="S412" s="353">
        <f t="shared" si="144"/>
        <v>200.22</v>
      </c>
      <c r="T412" s="571"/>
      <c r="Y412" s="871">
        <f t="shared" si="145"/>
        <v>19091.400000000001</v>
      </c>
    </row>
    <row r="413" spans="1:25" s="1" customFormat="1" ht="46.5" customHeight="1">
      <c r="A413" s="447" t="s">
        <v>1336</v>
      </c>
      <c r="B413" s="805">
        <v>92759</v>
      </c>
      <c r="C413" s="570" t="s">
        <v>141</v>
      </c>
      <c r="D413" s="919" t="s">
        <v>1189</v>
      </c>
      <c r="E413" s="920"/>
      <c r="F413" s="920"/>
      <c r="G413" s="920"/>
      <c r="H413" s="920"/>
      <c r="I413" s="920"/>
      <c r="J413" s="920"/>
      <c r="K413" s="921"/>
      <c r="L413" s="3" t="s">
        <v>773</v>
      </c>
      <c r="M413" s="809">
        <v>569.5</v>
      </c>
      <c r="N413" s="7">
        <v>17.91</v>
      </c>
      <c r="O413" s="640">
        <f t="shared" si="141"/>
        <v>0.22839999999999999</v>
      </c>
      <c r="P413" s="638">
        <f t="shared" si="142"/>
        <v>22</v>
      </c>
      <c r="Q413" s="16">
        <f t="shared" si="143"/>
        <v>12529</v>
      </c>
      <c r="R413" s="778">
        <v>10.55</v>
      </c>
      <c r="S413" s="353">
        <f t="shared" si="144"/>
        <v>12.77</v>
      </c>
      <c r="T413" s="571"/>
      <c r="Y413" s="871">
        <f t="shared" si="145"/>
        <v>10199.74</v>
      </c>
    </row>
    <row r="414" spans="1:25" s="1" customFormat="1" ht="46.5" customHeight="1">
      <c r="A414" s="447" t="s">
        <v>1337</v>
      </c>
      <c r="B414" s="805">
        <v>92760</v>
      </c>
      <c r="C414" s="570" t="s">
        <v>141</v>
      </c>
      <c r="D414" s="919" t="s">
        <v>1405</v>
      </c>
      <c r="E414" s="920"/>
      <c r="F414" s="920"/>
      <c r="G414" s="920"/>
      <c r="H414" s="920"/>
      <c r="I414" s="920"/>
      <c r="J414" s="920"/>
      <c r="K414" s="921"/>
      <c r="L414" s="3" t="s">
        <v>773</v>
      </c>
      <c r="M414" s="809">
        <v>163.5</v>
      </c>
      <c r="N414" s="7">
        <v>17.64</v>
      </c>
      <c r="O414" s="640">
        <f t="shared" si="141"/>
        <v>0.22839999999999999</v>
      </c>
      <c r="P414" s="638">
        <f t="shared" si="142"/>
        <v>21.67</v>
      </c>
      <c r="Q414" s="16">
        <f t="shared" si="143"/>
        <v>3543.04</v>
      </c>
      <c r="R414" s="778">
        <v>9.48</v>
      </c>
      <c r="S414" s="353">
        <f t="shared" si="144"/>
        <v>11.48</v>
      </c>
      <c r="T414" s="571"/>
      <c r="Y414" s="871">
        <f t="shared" si="145"/>
        <v>2884.14</v>
      </c>
    </row>
    <row r="415" spans="1:25" s="1" customFormat="1" ht="40.5" customHeight="1">
      <c r="A415" s="447" t="s">
        <v>1338</v>
      </c>
      <c r="B415" s="805">
        <v>92762</v>
      </c>
      <c r="C415" s="570" t="s">
        <v>141</v>
      </c>
      <c r="D415" s="919" t="s">
        <v>1293</v>
      </c>
      <c r="E415" s="920"/>
      <c r="F415" s="920"/>
      <c r="G415" s="920"/>
      <c r="H415" s="920"/>
      <c r="I415" s="920"/>
      <c r="J415" s="920"/>
      <c r="K415" s="921"/>
      <c r="L415" s="3" t="s">
        <v>773</v>
      </c>
      <c r="M415" s="809">
        <v>1000.7</v>
      </c>
      <c r="N415" s="7">
        <v>15.52</v>
      </c>
      <c r="O415" s="640">
        <f t="shared" si="141"/>
        <v>0.22839999999999999</v>
      </c>
      <c r="P415" s="638">
        <f t="shared" si="142"/>
        <v>19.059999999999999</v>
      </c>
      <c r="Q415" s="16">
        <f t="shared" si="143"/>
        <v>19073.34</v>
      </c>
      <c r="R415" s="778">
        <v>7.53</v>
      </c>
      <c r="S415" s="353">
        <f t="shared" si="144"/>
        <v>9.1199999999999992</v>
      </c>
      <c r="T415" s="571"/>
      <c r="Y415" s="871">
        <f t="shared" si="145"/>
        <v>15530.86</v>
      </c>
    </row>
    <row r="416" spans="1:25" s="1" customFormat="1" ht="42.75" customHeight="1">
      <c r="A416" s="447" t="s">
        <v>1339</v>
      </c>
      <c r="B416" s="805">
        <v>92763</v>
      </c>
      <c r="C416" s="570" t="s">
        <v>141</v>
      </c>
      <c r="D416" s="919" t="s">
        <v>1294</v>
      </c>
      <c r="E416" s="920"/>
      <c r="F416" s="920"/>
      <c r="G416" s="920"/>
      <c r="H416" s="920"/>
      <c r="I416" s="920"/>
      <c r="J416" s="920"/>
      <c r="K416" s="921"/>
      <c r="L416" s="3" t="s">
        <v>773</v>
      </c>
      <c r="M416" s="809">
        <v>630.6</v>
      </c>
      <c r="N416" s="7">
        <v>13.2</v>
      </c>
      <c r="O416" s="640">
        <f t="shared" si="141"/>
        <v>0.22839999999999999</v>
      </c>
      <c r="P416" s="638">
        <f t="shared" si="142"/>
        <v>16.21</v>
      </c>
      <c r="Q416" s="16">
        <f t="shared" si="143"/>
        <v>10222.02</v>
      </c>
      <c r="R416" s="778">
        <v>6.25</v>
      </c>
      <c r="S416" s="353">
        <f t="shared" si="144"/>
        <v>7.57</v>
      </c>
      <c r="T416" s="571"/>
      <c r="Y416" s="871">
        <f t="shared" si="145"/>
        <v>8323.92</v>
      </c>
    </row>
    <row r="417" spans="1:25" s="1" customFormat="1" ht="42" customHeight="1">
      <c r="A417" s="447" t="s">
        <v>1340</v>
      </c>
      <c r="B417" s="805">
        <v>92764</v>
      </c>
      <c r="C417" s="570" t="s">
        <v>141</v>
      </c>
      <c r="D417" s="919" t="s">
        <v>1295</v>
      </c>
      <c r="E417" s="920"/>
      <c r="F417" s="920"/>
      <c r="G417" s="920"/>
      <c r="H417" s="920"/>
      <c r="I417" s="920"/>
      <c r="J417" s="920"/>
      <c r="K417" s="921"/>
      <c r="L417" s="3" t="s">
        <v>773</v>
      </c>
      <c r="M417" s="809">
        <v>273.60000000000002</v>
      </c>
      <c r="N417" s="7">
        <v>12.91</v>
      </c>
      <c r="O417" s="640">
        <f t="shared" si="141"/>
        <v>0.22839999999999999</v>
      </c>
      <c r="P417" s="638">
        <f t="shared" si="142"/>
        <v>15.86</v>
      </c>
      <c r="Q417" s="16">
        <f t="shared" si="143"/>
        <v>4339.29</v>
      </c>
      <c r="R417" s="778">
        <v>5.84</v>
      </c>
      <c r="S417" s="353">
        <f t="shared" si="144"/>
        <v>7.07</v>
      </c>
      <c r="T417" s="571"/>
      <c r="Y417" s="871">
        <f t="shared" si="145"/>
        <v>3532.17</v>
      </c>
    </row>
    <row r="418" spans="1:25" s="1" customFormat="1" ht="42.75" customHeight="1">
      <c r="A418" s="447" t="s">
        <v>1341</v>
      </c>
      <c r="B418" s="805">
        <v>92769</v>
      </c>
      <c r="C418" s="570" t="s">
        <v>141</v>
      </c>
      <c r="D418" s="919" t="s">
        <v>1194</v>
      </c>
      <c r="E418" s="920"/>
      <c r="F418" s="920"/>
      <c r="G418" s="920"/>
      <c r="H418" s="920"/>
      <c r="I418" s="920"/>
      <c r="J418" s="920"/>
      <c r="K418" s="921"/>
      <c r="L418" s="3" t="s">
        <v>773</v>
      </c>
      <c r="M418" s="809">
        <v>22.1</v>
      </c>
      <c r="N418" s="7">
        <v>17.190000000000001</v>
      </c>
      <c r="O418" s="640">
        <f t="shared" si="141"/>
        <v>0.22839999999999999</v>
      </c>
      <c r="P418" s="638">
        <f t="shared" si="142"/>
        <v>21.12</v>
      </c>
      <c r="Q418" s="16">
        <f t="shared" si="143"/>
        <v>466.75</v>
      </c>
      <c r="R418" s="778">
        <v>8.48</v>
      </c>
      <c r="S418" s="353">
        <f t="shared" si="144"/>
        <v>10.27</v>
      </c>
      <c r="T418" s="571"/>
      <c r="Y418" s="871">
        <f t="shared" si="145"/>
        <v>379.89</v>
      </c>
    </row>
    <row r="419" spans="1:25" s="1" customFormat="1" ht="42.75" customHeight="1">
      <c r="A419" s="447" t="s">
        <v>1342</v>
      </c>
      <c r="B419" s="805">
        <v>92770</v>
      </c>
      <c r="C419" s="570" t="s">
        <v>141</v>
      </c>
      <c r="D419" s="919" t="s">
        <v>1287</v>
      </c>
      <c r="E419" s="920"/>
      <c r="F419" s="920"/>
      <c r="G419" s="920"/>
      <c r="H419" s="920"/>
      <c r="I419" s="920"/>
      <c r="J419" s="920"/>
      <c r="K419" s="921"/>
      <c r="L419" s="3" t="s">
        <v>773</v>
      </c>
      <c r="M419" s="809">
        <v>12.6</v>
      </c>
      <c r="N419" s="7">
        <v>16.63</v>
      </c>
      <c r="O419" s="640">
        <f t="shared" si="141"/>
        <v>0.22839999999999999</v>
      </c>
      <c r="P419" s="638">
        <f t="shared" si="142"/>
        <v>20.43</v>
      </c>
      <c r="Q419" s="16">
        <f t="shared" si="143"/>
        <v>257.41000000000003</v>
      </c>
      <c r="R419" s="778">
        <v>7.82</v>
      </c>
      <c r="S419" s="353">
        <f>R419*1.2108</f>
        <v>9.4700000000000006</v>
      </c>
      <c r="T419" s="571"/>
      <c r="Y419" s="871">
        <f t="shared" si="145"/>
        <v>209.53</v>
      </c>
    </row>
    <row r="420" spans="1:25" s="1" customFormat="1" ht="42.75" customHeight="1">
      <c r="A420" s="447" t="s">
        <v>1343</v>
      </c>
      <c r="B420" s="805">
        <v>92772</v>
      </c>
      <c r="C420" s="570" t="s">
        <v>141</v>
      </c>
      <c r="D420" s="919" t="s">
        <v>1275</v>
      </c>
      <c r="E420" s="920"/>
      <c r="F420" s="920"/>
      <c r="G420" s="920"/>
      <c r="H420" s="920"/>
      <c r="I420" s="920"/>
      <c r="J420" s="920"/>
      <c r="K420" s="921"/>
      <c r="L420" s="3" t="s">
        <v>773</v>
      </c>
      <c r="M420" s="809">
        <v>650</v>
      </c>
      <c r="N420" s="7">
        <v>12.81</v>
      </c>
      <c r="O420" s="640">
        <f t="shared" si="141"/>
        <v>0.22839999999999999</v>
      </c>
      <c r="P420" s="638">
        <f t="shared" si="142"/>
        <v>15.74</v>
      </c>
      <c r="Q420" s="16">
        <f t="shared" si="143"/>
        <v>10231</v>
      </c>
      <c r="R420" s="778">
        <v>5.82</v>
      </c>
      <c r="S420" s="353">
        <f>R420*1.2108</f>
        <v>7.05</v>
      </c>
      <c r="T420" s="571"/>
      <c r="Y420" s="871">
        <f t="shared" si="145"/>
        <v>8326.5</v>
      </c>
    </row>
    <row r="421" spans="1:25" s="1" customFormat="1" ht="42.75" customHeight="1">
      <c r="A421" s="447" t="s">
        <v>1423</v>
      </c>
      <c r="B421" s="805">
        <v>92771</v>
      </c>
      <c r="C421" s="570" t="s">
        <v>141</v>
      </c>
      <c r="D421" s="919" t="s">
        <v>1414</v>
      </c>
      <c r="E421" s="920"/>
      <c r="F421" s="920"/>
      <c r="G421" s="920"/>
      <c r="H421" s="920"/>
      <c r="I421" s="920"/>
      <c r="J421" s="920"/>
      <c r="K421" s="921"/>
      <c r="L421" s="3" t="s">
        <v>773</v>
      </c>
      <c r="M421" s="809">
        <v>716.1</v>
      </c>
      <c r="N421" s="7">
        <v>15.08</v>
      </c>
      <c r="O421" s="640">
        <f t="shared" si="141"/>
        <v>0.22839999999999999</v>
      </c>
      <c r="P421" s="638">
        <f t="shared" si="142"/>
        <v>18.52</v>
      </c>
      <c r="Q421" s="16">
        <f t="shared" si="143"/>
        <v>13262.17</v>
      </c>
      <c r="R421" s="778">
        <v>6.94</v>
      </c>
      <c r="S421" s="353">
        <f>R421*1.2108</f>
        <v>8.4</v>
      </c>
      <c r="T421" s="571"/>
      <c r="Y421" s="871">
        <f t="shared" si="145"/>
        <v>10798.78</v>
      </c>
    </row>
    <row r="422" spans="1:25" s="1" customFormat="1" ht="41.25" customHeight="1">
      <c r="A422" s="447" t="s">
        <v>1424</v>
      </c>
      <c r="B422" s="808">
        <v>92768</v>
      </c>
      <c r="C422" s="570" t="s">
        <v>141</v>
      </c>
      <c r="D422" s="919" t="s">
        <v>1193</v>
      </c>
      <c r="E422" s="920"/>
      <c r="F422" s="920"/>
      <c r="G422" s="920"/>
      <c r="H422" s="920"/>
      <c r="I422" s="920"/>
      <c r="J422" s="920"/>
      <c r="K422" s="921"/>
      <c r="L422" s="3" t="s">
        <v>773</v>
      </c>
      <c r="M422" s="809">
        <v>745.2</v>
      </c>
      <c r="N422" s="7">
        <v>17.46</v>
      </c>
      <c r="O422" s="640">
        <f t="shared" si="141"/>
        <v>0.22839999999999999</v>
      </c>
      <c r="P422" s="638">
        <f t="shared" si="142"/>
        <v>21.45</v>
      </c>
      <c r="Q422" s="16">
        <f t="shared" si="143"/>
        <v>15984.54</v>
      </c>
      <c r="R422" s="778">
        <v>8.6</v>
      </c>
      <c r="S422" s="353">
        <f t="shared" ref="S422:S423" si="146">R422*1.2108</f>
        <v>10.41</v>
      </c>
      <c r="T422" s="571"/>
      <c r="Y422" s="871">
        <f t="shared" si="145"/>
        <v>13011.19</v>
      </c>
    </row>
    <row r="423" spans="1:25" s="1" customFormat="1" ht="30" customHeight="1">
      <c r="A423" s="447" t="s">
        <v>1425</v>
      </c>
      <c r="B423" s="304">
        <v>1106281</v>
      </c>
      <c r="C423" s="304" t="s">
        <v>1066</v>
      </c>
      <c r="D423" s="919" t="s">
        <v>1196</v>
      </c>
      <c r="E423" s="920"/>
      <c r="F423" s="920"/>
      <c r="G423" s="920"/>
      <c r="H423" s="920"/>
      <c r="I423" s="920"/>
      <c r="J423" s="920"/>
      <c r="K423" s="921"/>
      <c r="L423" s="3" t="s">
        <v>1171</v>
      </c>
      <c r="M423" s="7">
        <v>34.5</v>
      </c>
      <c r="N423" s="7">
        <f>N390</f>
        <v>395.82</v>
      </c>
      <c r="O423" s="640">
        <f t="shared" si="141"/>
        <v>0.22839999999999999</v>
      </c>
      <c r="P423" s="638">
        <f t="shared" si="142"/>
        <v>486.23</v>
      </c>
      <c r="Q423" s="16">
        <f t="shared" si="143"/>
        <v>16774.93</v>
      </c>
      <c r="R423" s="778">
        <v>281.66000000000003</v>
      </c>
      <c r="S423" s="353">
        <f t="shared" si="146"/>
        <v>341.03</v>
      </c>
      <c r="T423" s="571"/>
      <c r="Y423" s="871">
        <f t="shared" si="145"/>
        <v>13655.79</v>
      </c>
    </row>
    <row r="424" spans="1:25" s="1" customFormat="1" ht="15.75">
      <c r="A424" s="11"/>
      <c r="B424" s="569"/>
      <c r="C424" s="5"/>
      <c r="D424" s="919"/>
      <c r="E424" s="920"/>
      <c r="F424" s="920"/>
      <c r="G424" s="920"/>
      <c r="H424" s="920"/>
      <c r="I424" s="920"/>
      <c r="J424" s="920"/>
      <c r="K424" s="921"/>
      <c r="L424" s="3"/>
      <c r="M424" s="947" t="s">
        <v>53</v>
      </c>
      <c r="N424" s="947"/>
      <c r="O424" s="637"/>
      <c r="P424" s="637"/>
      <c r="Q424" s="13">
        <f>SUM(Q410:Q423)</f>
        <v>237102.74</v>
      </c>
      <c r="R424" s="778"/>
      <c r="Y424" s="861"/>
    </row>
    <row r="425" spans="1:25" s="1" customFormat="1" ht="15.75">
      <c r="A425" s="448" t="s">
        <v>1344</v>
      </c>
      <c r="B425" s="945"/>
      <c r="C425" s="946"/>
      <c r="D425" s="939" t="s">
        <v>574</v>
      </c>
      <c r="E425" s="940"/>
      <c r="F425" s="940"/>
      <c r="G425" s="940"/>
      <c r="H425" s="940"/>
      <c r="I425" s="940"/>
      <c r="J425" s="940"/>
      <c r="K425" s="941"/>
      <c r="L425" s="3"/>
      <c r="M425" s="6"/>
      <c r="N425" s="7"/>
      <c r="O425" s="638"/>
      <c r="P425" s="638"/>
      <c r="Q425" s="16"/>
      <c r="R425" s="17"/>
      <c r="Y425" s="861"/>
    </row>
    <row r="426" spans="1:25" s="1" customFormat="1" ht="42.75" customHeight="1">
      <c r="A426" s="447" t="s">
        <v>1345</v>
      </c>
      <c r="B426" s="304" t="s">
        <v>94</v>
      </c>
      <c r="C426" s="304" t="s">
        <v>1261</v>
      </c>
      <c r="D426" s="919" t="s">
        <v>1200</v>
      </c>
      <c r="E426" s="920" t="s">
        <v>1200</v>
      </c>
      <c r="F426" s="920" t="s">
        <v>1200</v>
      </c>
      <c r="G426" s="920" t="s">
        <v>1200</v>
      </c>
      <c r="H426" s="920" t="s">
        <v>1200</v>
      </c>
      <c r="I426" s="920" t="s">
        <v>1200</v>
      </c>
      <c r="J426" s="920" t="s">
        <v>1200</v>
      </c>
      <c r="K426" s="921" t="s">
        <v>1200</v>
      </c>
      <c r="L426" s="3" t="s">
        <v>236</v>
      </c>
      <c r="M426" s="790">
        <v>2</v>
      </c>
      <c r="N426" s="7">
        <f>N393</f>
        <v>691.06</v>
      </c>
      <c r="O426" s="640">
        <f>$Q$3</f>
        <v>0.22839999999999999</v>
      </c>
      <c r="P426" s="638">
        <f t="shared" ref="P426:P428" si="147">N426*(1+O426)</f>
        <v>848.9</v>
      </c>
      <c r="Q426" s="16">
        <f t="shared" ref="Q426:Q428" si="148">TRUNC(M426*P426,2)</f>
        <v>1697.8</v>
      </c>
      <c r="R426" s="17">
        <v>531.67999999999995</v>
      </c>
      <c r="S426" s="1">
        <v>643.76</v>
      </c>
      <c r="Y426" s="871">
        <f t="shared" ref="Y426:Y428" si="149">TRUNC(M426*N426,2)</f>
        <v>1382.12</v>
      </c>
    </row>
    <row r="427" spans="1:25" s="1" customFormat="1" ht="42.75" customHeight="1">
      <c r="A427" s="447" t="s">
        <v>1346</v>
      </c>
      <c r="B427" s="304" t="s">
        <v>94</v>
      </c>
      <c r="C427" s="304" t="s">
        <v>1262</v>
      </c>
      <c r="D427" s="919" t="s">
        <v>1201</v>
      </c>
      <c r="E427" s="920" t="s">
        <v>1201</v>
      </c>
      <c r="F427" s="920" t="s">
        <v>1201</v>
      </c>
      <c r="G427" s="920" t="s">
        <v>1201</v>
      </c>
      <c r="H427" s="920" t="s">
        <v>1201</v>
      </c>
      <c r="I427" s="920" t="s">
        <v>1201</v>
      </c>
      <c r="J427" s="920" t="s">
        <v>1201</v>
      </c>
      <c r="K427" s="921" t="s">
        <v>1201</v>
      </c>
      <c r="L427" s="3" t="s">
        <v>236</v>
      </c>
      <c r="M427" s="790">
        <v>4</v>
      </c>
      <c r="N427" s="7">
        <f>N394</f>
        <v>559.16</v>
      </c>
      <c r="O427" s="640">
        <f>$Q$3</f>
        <v>0.22839999999999999</v>
      </c>
      <c r="P427" s="638">
        <f t="shared" si="147"/>
        <v>686.87</v>
      </c>
      <c r="Q427" s="16">
        <f t="shared" si="148"/>
        <v>2747.48</v>
      </c>
      <c r="R427" s="17">
        <v>347.93</v>
      </c>
      <c r="S427" s="1">
        <v>421.27</v>
      </c>
      <c r="Y427" s="871">
        <f t="shared" si="149"/>
        <v>2236.64</v>
      </c>
    </row>
    <row r="428" spans="1:25" s="1" customFormat="1" ht="15.75">
      <c r="A428" s="447" t="s">
        <v>1347</v>
      </c>
      <c r="B428" s="3">
        <v>1108056</v>
      </c>
      <c r="C428" s="304" t="s">
        <v>1066</v>
      </c>
      <c r="D428" s="919" t="s">
        <v>1161</v>
      </c>
      <c r="E428" s="920" t="s">
        <v>1161</v>
      </c>
      <c r="F428" s="920" t="s">
        <v>1161</v>
      </c>
      <c r="G428" s="920" t="s">
        <v>1161</v>
      </c>
      <c r="H428" s="920" t="s">
        <v>1161</v>
      </c>
      <c r="I428" s="920" t="s">
        <v>1161</v>
      </c>
      <c r="J428" s="920" t="s">
        <v>1161</v>
      </c>
      <c r="K428" s="921" t="s">
        <v>1161</v>
      </c>
      <c r="L428" s="3" t="s">
        <v>1171</v>
      </c>
      <c r="M428" s="3">
        <v>2.64</v>
      </c>
      <c r="N428" s="7">
        <f>N395</f>
        <v>2097.71</v>
      </c>
      <c r="O428" s="640">
        <f>$Q$3</f>
        <v>0.22839999999999999</v>
      </c>
      <c r="P428" s="638">
        <f t="shared" si="147"/>
        <v>2576.83</v>
      </c>
      <c r="Q428" s="16">
        <f t="shared" si="148"/>
        <v>6802.83</v>
      </c>
      <c r="R428" s="17">
        <v>1796.13</v>
      </c>
      <c r="S428" s="1">
        <v>2174.75</v>
      </c>
      <c r="Y428" s="871">
        <f t="shared" si="149"/>
        <v>5537.95</v>
      </c>
    </row>
    <row r="429" spans="1:25" s="1" customFormat="1" ht="15.75">
      <c r="A429" s="11"/>
      <c r="B429" s="569"/>
      <c r="C429" s="5"/>
      <c r="D429" s="919"/>
      <c r="E429" s="920"/>
      <c r="F429" s="920"/>
      <c r="G429" s="920"/>
      <c r="H429" s="920"/>
      <c r="I429" s="920"/>
      <c r="J429" s="920"/>
      <c r="K429" s="921"/>
      <c r="L429" s="3"/>
      <c r="M429" s="933" t="s">
        <v>53</v>
      </c>
      <c r="N429" s="934"/>
      <c r="O429" s="8"/>
      <c r="P429" s="8"/>
      <c r="Q429" s="13">
        <f>SUM(Q426:Q428)</f>
        <v>11248.11</v>
      </c>
      <c r="R429" s="17"/>
      <c r="Y429" s="861"/>
    </row>
    <row r="430" spans="1:25" s="1" customFormat="1" ht="15.75">
      <c r="A430" s="11"/>
      <c r="B430" s="569"/>
      <c r="C430" s="5"/>
      <c r="D430" s="935"/>
      <c r="E430" s="935"/>
      <c r="F430" s="935"/>
      <c r="G430" s="935"/>
      <c r="H430" s="935"/>
      <c r="I430" s="935"/>
      <c r="J430" s="935"/>
      <c r="K430" s="935"/>
      <c r="L430" s="3"/>
      <c r="M430" s="933" t="s">
        <v>14</v>
      </c>
      <c r="N430" s="934"/>
      <c r="O430" s="8"/>
      <c r="P430" s="8"/>
      <c r="Q430" s="13">
        <f>Q429+Q424+Q408</f>
        <v>272443.86</v>
      </c>
      <c r="R430" s="780"/>
      <c r="Y430" s="861"/>
    </row>
    <row r="431" spans="1:25" s="1" customFormat="1" ht="15.75" customHeight="1">
      <c r="A431" s="448">
        <v>17</v>
      </c>
      <c r="B431" s="798"/>
      <c r="C431" s="799"/>
      <c r="D431" s="942" t="s">
        <v>1357</v>
      </c>
      <c r="E431" s="943"/>
      <c r="F431" s="943"/>
      <c r="G431" s="943"/>
      <c r="H431" s="943"/>
      <c r="I431" s="943"/>
      <c r="J431" s="943"/>
      <c r="K431" s="943"/>
      <c r="L431" s="943"/>
      <c r="M431" s="943"/>
      <c r="N431" s="943"/>
      <c r="O431" s="943"/>
      <c r="P431" s="943"/>
      <c r="Q431" s="944"/>
      <c r="R431" s="17"/>
      <c r="Y431" s="861"/>
    </row>
    <row r="432" spans="1:25" s="1" customFormat="1" ht="15.75">
      <c r="A432" s="448" t="s">
        <v>1348</v>
      </c>
      <c r="B432" s="569"/>
      <c r="C432" s="304"/>
      <c r="D432" s="939" t="s">
        <v>1154</v>
      </c>
      <c r="E432" s="940"/>
      <c r="F432" s="940"/>
      <c r="G432" s="940"/>
      <c r="H432" s="940"/>
      <c r="I432" s="940"/>
      <c r="J432" s="940"/>
      <c r="K432" s="941"/>
      <c r="L432" s="3"/>
      <c r="M432" s="6"/>
      <c r="N432" s="7"/>
      <c r="O432" s="638"/>
      <c r="P432" s="638"/>
      <c r="Q432" s="16"/>
      <c r="R432" s="17"/>
      <c r="Y432" s="861"/>
    </row>
    <row r="433" spans="1:25" s="1" customFormat="1" ht="30" customHeight="1">
      <c r="A433" s="447" t="s">
        <v>1349</v>
      </c>
      <c r="B433" s="3">
        <v>41359</v>
      </c>
      <c r="C433" s="304" t="s">
        <v>1443</v>
      </c>
      <c r="D433" s="919" t="s">
        <v>1139</v>
      </c>
      <c r="E433" s="920" t="s">
        <v>1139</v>
      </c>
      <c r="F433" s="920" t="s">
        <v>1139</v>
      </c>
      <c r="G433" s="920" t="s">
        <v>1139</v>
      </c>
      <c r="H433" s="920" t="s">
        <v>1139</v>
      </c>
      <c r="I433" s="920" t="s">
        <v>1139</v>
      </c>
      <c r="J433" s="920" t="s">
        <v>1139</v>
      </c>
      <c r="K433" s="921" t="s">
        <v>1139</v>
      </c>
      <c r="L433" s="785" t="s">
        <v>779</v>
      </c>
      <c r="M433" s="786">
        <v>64</v>
      </c>
      <c r="N433" s="7">
        <f>19.76/1.2332</f>
        <v>16.02</v>
      </c>
      <c r="O433" s="640">
        <f t="shared" ref="O433:O440" si="150">$Q$3</f>
        <v>0.22839999999999999</v>
      </c>
      <c r="P433" s="638">
        <f t="shared" ref="P433:P440" si="151">N433*(1+O433)</f>
        <v>19.68</v>
      </c>
      <c r="Q433" s="16">
        <f t="shared" ref="Q433:Q440" si="152">TRUNC(M433*P433,2)</f>
        <v>1259.52</v>
      </c>
      <c r="R433" s="778">
        <v>17.36</v>
      </c>
      <c r="S433" s="353">
        <f>R433*1.2108</f>
        <v>21.02</v>
      </c>
      <c r="Y433" s="871">
        <f t="shared" ref="Y433:Y440" si="153">TRUNC(M433*N433,2)</f>
        <v>1025.28</v>
      </c>
    </row>
    <row r="434" spans="1:25" s="1" customFormat="1" ht="27" customHeight="1">
      <c r="A434" s="447" t="s">
        <v>1350</v>
      </c>
      <c r="B434" s="3">
        <v>41202</v>
      </c>
      <c r="C434" s="304" t="s">
        <v>1443</v>
      </c>
      <c r="D434" s="919" t="s">
        <v>1140</v>
      </c>
      <c r="E434" s="920" t="s">
        <v>1140</v>
      </c>
      <c r="F434" s="920" t="s">
        <v>1140</v>
      </c>
      <c r="G434" s="920" t="s">
        <v>1140</v>
      </c>
      <c r="H434" s="920" t="s">
        <v>1140</v>
      </c>
      <c r="I434" s="920" t="s">
        <v>1140</v>
      </c>
      <c r="J434" s="920" t="s">
        <v>1140</v>
      </c>
      <c r="K434" s="921" t="s">
        <v>1140</v>
      </c>
      <c r="L434" s="785" t="s">
        <v>779</v>
      </c>
      <c r="M434" s="786">
        <v>64</v>
      </c>
      <c r="N434" s="7">
        <f>35.46/1.2332</f>
        <v>28.75</v>
      </c>
      <c r="O434" s="640">
        <f t="shared" si="150"/>
        <v>0.22839999999999999</v>
      </c>
      <c r="P434" s="638">
        <f t="shared" si="151"/>
        <v>35.32</v>
      </c>
      <c r="Q434" s="16">
        <f t="shared" si="152"/>
        <v>2260.48</v>
      </c>
      <c r="R434" s="778">
        <v>20.52</v>
      </c>
      <c r="S434" s="353">
        <f t="shared" ref="S434:S439" si="154">R434*1.2108</f>
        <v>24.85</v>
      </c>
      <c r="Y434" s="871">
        <f t="shared" si="153"/>
        <v>1840</v>
      </c>
    </row>
    <row r="435" spans="1:25" s="1" customFormat="1" ht="29.25" customHeight="1">
      <c r="A435" s="447" t="s">
        <v>1351</v>
      </c>
      <c r="B435" s="3">
        <v>3806415</v>
      </c>
      <c r="C435" s="304" t="s">
        <v>1066</v>
      </c>
      <c r="D435" s="919" t="s">
        <v>1158</v>
      </c>
      <c r="E435" s="920" t="s">
        <v>1158</v>
      </c>
      <c r="F435" s="920" t="s">
        <v>1158</v>
      </c>
      <c r="G435" s="920" t="s">
        <v>1158</v>
      </c>
      <c r="H435" s="920" t="s">
        <v>1158</v>
      </c>
      <c r="I435" s="920" t="s">
        <v>1158</v>
      </c>
      <c r="J435" s="920" t="s">
        <v>1158</v>
      </c>
      <c r="K435" s="921" t="s">
        <v>1158</v>
      </c>
      <c r="L435" s="3" t="s">
        <v>1171</v>
      </c>
      <c r="M435" s="803">
        <v>17.11</v>
      </c>
      <c r="N435" s="7">
        <f>N402</f>
        <v>516.91999999999996</v>
      </c>
      <c r="O435" s="640">
        <f t="shared" si="150"/>
        <v>0.22839999999999999</v>
      </c>
      <c r="P435" s="638">
        <f t="shared" si="151"/>
        <v>634.98</v>
      </c>
      <c r="Q435" s="16">
        <f t="shared" si="152"/>
        <v>10864.5</v>
      </c>
      <c r="R435" s="778">
        <v>732.16</v>
      </c>
      <c r="S435" s="353">
        <f t="shared" si="154"/>
        <v>886.5</v>
      </c>
      <c r="Y435" s="871">
        <f t="shared" si="153"/>
        <v>8844.5</v>
      </c>
    </row>
    <row r="436" spans="1:25" s="1" customFormat="1" ht="48" customHeight="1">
      <c r="A436" s="447" t="s">
        <v>1352</v>
      </c>
      <c r="B436" s="800">
        <v>100981</v>
      </c>
      <c r="C436" s="304" t="s">
        <v>141</v>
      </c>
      <c r="D436" s="919" t="s">
        <v>1582</v>
      </c>
      <c r="E436" s="920" t="s">
        <v>1159</v>
      </c>
      <c r="F436" s="920" t="s">
        <v>1159</v>
      </c>
      <c r="G436" s="920" t="s">
        <v>1159</v>
      </c>
      <c r="H436" s="920" t="s">
        <v>1159</v>
      </c>
      <c r="I436" s="920" t="s">
        <v>1159</v>
      </c>
      <c r="J436" s="920" t="s">
        <v>1159</v>
      </c>
      <c r="K436" s="921" t="s">
        <v>1159</v>
      </c>
      <c r="L436" s="3" t="s">
        <v>1171</v>
      </c>
      <c r="M436" s="7">
        <v>17.11</v>
      </c>
      <c r="N436" s="7">
        <v>8.89</v>
      </c>
      <c r="O436" s="640">
        <f t="shared" si="150"/>
        <v>0.22839999999999999</v>
      </c>
      <c r="P436" s="638">
        <f t="shared" si="151"/>
        <v>10.92</v>
      </c>
      <c r="Q436" s="16">
        <f t="shared" si="152"/>
        <v>186.84</v>
      </c>
      <c r="R436" s="778">
        <v>2.96</v>
      </c>
      <c r="S436" s="353">
        <f t="shared" si="154"/>
        <v>3.58</v>
      </c>
      <c r="Y436" s="871">
        <f t="shared" si="153"/>
        <v>152.1</v>
      </c>
    </row>
    <row r="437" spans="1:25" s="1" customFormat="1" ht="44.25" customHeight="1">
      <c r="A437" s="447" t="s">
        <v>1353</v>
      </c>
      <c r="B437" s="784">
        <v>97913</v>
      </c>
      <c r="C437" s="570" t="s">
        <v>141</v>
      </c>
      <c r="D437" s="919" t="s">
        <v>1160</v>
      </c>
      <c r="E437" s="920" t="s">
        <v>1160</v>
      </c>
      <c r="F437" s="920" t="s">
        <v>1160</v>
      </c>
      <c r="G437" s="920" t="s">
        <v>1160</v>
      </c>
      <c r="H437" s="920" t="s">
        <v>1160</v>
      </c>
      <c r="I437" s="920" t="s">
        <v>1160</v>
      </c>
      <c r="J437" s="920" t="s">
        <v>1160</v>
      </c>
      <c r="K437" s="921" t="s">
        <v>1160</v>
      </c>
      <c r="L437" s="785" t="s">
        <v>1173</v>
      </c>
      <c r="M437" s="786">
        <v>263.83</v>
      </c>
      <c r="N437" s="7">
        <v>2.96</v>
      </c>
      <c r="O437" s="640">
        <f t="shared" si="150"/>
        <v>0.22839999999999999</v>
      </c>
      <c r="P437" s="638">
        <f t="shared" si="151"/>
        <v>3.64</v>
      </c>
      <c r="Q437" s="16">
        <f t="shared" si="152"/>
        <v>960.34</v>
      </c>
      <c r="R437" s="778">
        <v>1.1499999999999999</v>
      </c>
      <c r="S437" s="353">
        <f t="shared" si="154"/>
        <v>1.39</v>
      </c>
      <c r="Y437" s="871">
        <f t="shared" si="153"/>
        <v>780.93</v>
      </c>
    </row>
    <row r="438" spans="1:25" s="1" customFormat="1" ht="28.5" customHeight="1">
      <c r="A438" s="447" t="s">
        <v>1354</v>
      </c>
      <c r="B438" s="3">
        <v>1106165</v>
      </c>
      <c r="C438" s="304" t="s">
        <v>1066</v>
      </c>
      <c r="D438" s="919" t="s">
        <v>1244</v>
      </c>
      <c r="E438" s="920" t="s">
        <v>1244</v>
      </c>
      <c r="F438" s="920" t="s">
        <v>1244</v>
      </c>
      <c r="G438" s="920" t="s">
        <v>1244</v>
      </c>
      <c r="H438" s="920" t="s">
        <v>1244</v>
      </c>
      <c r="I438" s="920" t="s">
        <v>1244</v>
      </c>
      <c r="J438" s="920" t="s">
        <v>1244</v>
      </c>
      <c r="K438" s="921" t="s">
        <v>1244</v>
      </c>
      <c r="L438" s="785" t="s">
        <v>1171</v>
      </c>
      <c r="M438" s="803">
        <v>1</v>
      </c>
      <c r="N438" s="7">
        <f>N405</f>
        <v>341.31</v>
      </c>
      <c r="O438" s="640">
        <f t="shared" si="150"/>
        <v>0.22839999999999999</v>
      </c>
      <c r="P438" s="638">
        <f t="shared" si="151"/>
        <v>419.27</v>
      </c>
      <c r="Q438" s="16">
        <f t="shared" si="152"/>
        <v>419.27</v>
      </c>
      <c r="R438" s="778"/>
      <c r="S438" s="353"/>
      <c r="Y438" s="871">
        <f t="shared" si="153"/>
        <v>341.31</v>
      </c>
    </row>
    <row r="439" spans="1:25" s="1" customFormat="1" ht="27.75" customHeight="1">
      <c r="A439" s="447" t="s">
        <v>1355</v>
      </c>
      <c r="B439" s="784">
        <v>1108056</v>
      </c>
      <c r="C439" s="304" t="s">
        <v>1066</v>
      </c>
      <c r="D439" s="919" t="s">
        <v>1161</v>
      </c>
      <c r="E439" s="920" t="s">
        <v>1245</v>
      </c>
      <c r="F439" s="920" t="s">
        <v>1245</v>
      </c>
      <c r="G439" s="920" t="s">
        <v>1245</v>
      </c>
      <c r="H439" s="920" t="s">
        <v>1245</v>
      </c>
      <c r="I439" s="920" t="s">
        <v>1245</v>
      </c>
      <c r="J439" s="920" t="s">
        <v>1245</v>
      </c>
      <c r="K439" s="921" t="s">
        <v>1245</v>
      </c>
      <c r="L439" s="785" t="s">
        <v>1171</v>
      </c>
      <c r="M439" s="803">
        <v>1</v>
      </c>
      <c r="N439" s="7">
        <f>N428</f>
        <v>2097.71</v>
      </c>
      <c r="O439" s="640">
        <f t="shared" si="150"/>
        <v>0.22839999999999999</v>
      </c>
      <c r="P439" s="638">
        <f t="shared" si="151"/>
        <v>2576.83</v>
      </c>
      <c r="Q439" s="16">
        <f t="shared" si="152"/>
        <v>2576.83</v>
      </c>
      <c r="R439" s="778">
        <v>1796.13</v>
      </c>
      <c r="S439" s="353">
        <f t="shared" si="154"/>
        <v>2174.75</v>
      </c>
      <c r="Y439" s="871">
        <f t="shared" si="153"/>
        <v>2097.71</v>
      </c>
    </row>
    <row r="440" spans="1:25" s="1" customFormat="1" ht="27.75" customHeight="1">
      <c r="A440" s="447" t="s">
        <v>1356</v>
      </c>
      <c r="B440" s="783">
        <v>7010100210</v>
      </c>
      <c r="C440" s="304" t="s">
        <v>1557</v>
      </c>
      <c r="D440" s="936" t="s">
        <v>1556</v>
      </c>
      <c r="E440" s="937"/>
      <c r="F440" s="937"/>
      <c r="G440" s="937"/>
      <c r="H440" s="937"/>
      <c r="I440" s="937"/>
      <c r="J440" s="937"/>
      <c r="K440" s="938"/>
      <c r="L440" s="3" t="s">
        <v>1558</v>
      </c>
      <c r="M440" s="786">
        <v>3</v>
      </c>
      <c r="N440" s="7">
        <v>1480.31</v>
      </c>
      <c r="O440" s="640">
        <f t="shared" si="150"/>
        <v>0.22839999999999999</v>
      </c>
      <c r="P440" s="638">
        <f t="shared" si="151"/>
        <v>1818.41</v>
      </c>
      <c r="Q440" s="16">
        <f t="shared" si="152"/>
        <v>5455.23</v>
      </c>
      <c r="R440" s="778"/>
      <c r="S440" s="353"/>
      <c r="Y440" s="871">
        <f t="shared" si="153"/>
        <v>4440.93</v>
      </c>
    </row>
    <row r="441" spans="1:25" s="1" customFormat="1" ht="15.75">
      <c r="A441" s="11"/>
      <c r="B441" s="569"/>
      <c r="C441" s="5"/>
      <c r="D441" s="935"/>
      <c r="E441" s="935"/>
      <c r="F441" s="935"/>
      <c r="G441" s="935"/>
      <c r="H441" s="935"/>
      <c r="I441" s="935"/>
      <c r="J441" s="935"/>
      <c r="K441" s="935"/>
      <c r="L441" s="3"/>
      <c r="M441" s="947" t="s">
        <v>53</v>
      </c>
      <c r="N441" s="947"/>
      <c r="O441" s="637"/>
      <c r="P441" s="637"/>
      <c r="Q441" s="13">
        <f>SUM(Q433:Q440)</f>
        <v>23983.01</v>
      </c>
      <c r="R441" s="17"/>
      <c r="Y441" s="861"/>
    </row>
    <row r="442" spans="1:25" s="1" customFormat="1" ht="15.75">
      <c r="A442" s="448" t="s">
        <v>1387</v>
      </c>
      <c r="B442" s="945"/>
      <c r="C442" s="946"/>
      <c r="D442" s="939" t="s">
        <v>1174</v>
      </c>
      <c r="E442" s="940"/>
      <c r="F442" s="940"/>
      <c r="G442" s="940"/>
      <c r="H442" s="940"/>
      <c r="I442" s="940"/>
      <c r="J442" s="940"/>
      <c r="K442" s="941"/>
      <c r="L442" s="3"/>
      <c r="M442" s="6"/>
      <c r="N442" s="7"/>
      <c r="O442" s="638"/>
      <c r="P442" s="638"/>
      <c r="Q442" s="16"/>
      <c r="R442" s="17"/>
      <c r="Y442" s="861"/>
    </row>
    <row r="443" spans="1:25" s="1" customFormat="1" ht="38.25" customHeight="1">
      <c r="A443" s="447" t="s">
        <v>1388</v>
      </c>
      <c r="B443" s="801">
        <v>92446</v>
      </c>
      <c r="C443" s="570" t="s">
        <v>141</v>
      </c>
      <c r="D443" s="919" t="s">
        <v>1186</v>
      </c>
      <c r="E443" s="920"/>
      <c r="F443" s="920"/>
      <c r="G443" s="920"/>
      <c r="H443" s="920"/>
      <c r="I443" s="920"/>
      <c r="J443" s="920"/>
      <c r="K443" s="921"/>
      <c r="L443" s="3" t="s">
        <v>1172</v>
      </c>
      <c r="M443" s="7">
        <v>155.69999999999999</v>
      </c>
      <c r="N443" s="7">
        <v>334.11</v>
      </c>
      <c r="O443" s="640">
        <f t="shared" ref="O443:O457" si="155">$Q$3</f>
        <v>0.22839999999999999</v>
      </c>
      <c r="P443" s="638">
        <f t="shared" ref="P443:P457" si="156">N443*(1+O443)</f>
        <v>410.42</v>
      </c>
      <c r="Q443" s="16">
        <f t="shared" ref="Q443:Q457" si="157">TRUNC(M443*P443,2)</f>
        <v>63902.39</v>
      </c>
      <c r="R443" s="778">
        <v>148.88999999999999</v>
      </c>
      <c r="S443" s="353">
        <f t="shared" ref="S443:S452" si="158">R443*1.2108</f>
        <v>180.28</v>
      </c>
      <c r="T443" s="571"/>
      <c r="Y443" s="871">
        <f t="shared" ref="Y443:Y457" si="159">TRUNC(M443*N443,2)</f>
        <v>52020.92</v>
      </c>
    </row>
    <row r="444" spans="1:25" s="1" customFormat="1" ht="36.75" customHeight="1">
      <c r="A444" s="447" t="s">
        <v>1389</v>
      </c>
      <c r="B444" s="3">
        <v>92482</v>
      </c>
      <c r="C444" s="570" t="s">
        <v>141</v>
      </c>
      <c r="D444" s="919" t="s">
        <v>1583</v>
      </c>
      <c r="E444" s="920" t="s">
        <v>1187</v>
      </c>
      <c r="F444" s="920" t="s">
        <v>1187</v>
      </c>
      <c r="G444" s="920" t="s">
        <v>1187</v>
      </c>
      <c r="H444" s="920" t="s">
        <v>1187</v>
      </c>
      <c r="I444" s="920" t="s">
        <v>1187</v>
      </c>
      <c r="J444" s="920" t="s">
        <v>1187</v>
      </c>
      <c r="K444" s="921" t="s">
        <v>1187</v>
      </c>
      <c r="L444" s="3" t="s">
        <v>1172</v>
      </c>
      <c r="M444" s="7">
        <v>103.6</v>
      </c>
      <c r="N444" s="7">
        <v>375.17</v>
      </c>
      <c r="O444" s="640">
        <f t="shared" si="155"/>
        <v>0.22839999999999999</v>
      </c>
      <c r="P444" s="638">
        <f t="shared" si="156"/>
        <v>460.86</v>
      </c>
      <c r="Q444" s="16">
        <f t="shared" si="157"/>
        <v>47745.09</v>
      </c>
      <c r="R444" s="778">
        <v>194.94</v>
      </c>
      <c r="S444" s="353">
        <f t="shared" si="158"/>
        <v>236.03</v>
      </c>
      <c r="T444" s="571"/>
      <c r="Y444" s="871">
        <f t="shared" si="159"/>
        <v>38867.61</v>
      </c>
    </row>
    <row r="445" spans="1:25" s="1" customFormat="1" ht="46.5" customHeight="1">
      <c r="A445" s="447" t="s">
        <v>1390</v>
      </c>
      <c r="B445" s="3">
        <v>92409</v>
      </c>
      <c r="C445" s="570" t="s">
        <v>141</v>
      </c>
      <c r="D445" s="919" t="s">
        <v>1586</v>
      </c>
      <c r="E445" s="920" t="s">
        <v>1188</v>
      </c>
      <c r="F445" s="920" t="s">
        <v>1188</v>
      </c>
      <c r="G445" s="920" t="s">
        <v>1188</v>
      </c>
      <c r="H445" s="920" t="s">
        <v>1188</v>
      </c>
      <c r="I445" s="920" t="s">
        <v>1188</v>
      </c>
      <c r="J445" s="920" t="s">
        <v>1188</v>
      </c>
      <c r="K445" s="921" t="s">
        <v>1188</v>
      </c>
      <c r="L445" s="3" t="s">
        <v>1172</v>
      </c>
      <c r="M445" s="7">
        <v>51.8</v>
      </c>
      <c r="N445" s="7">
        <v>368.56</v>
      </c>
      <c r="O445" s="640">
        <f t="shared" si="155"/>
        <v>0.22839999999999999</v>
      </c>
      <c r="P445" s="638">
        <f t="shared" si="156"/>
        <v>452.74</v>
      </c>
      <c r="Q445" s="16">
        <f t="shared" si="157"/>
        <v>23451.93</v>
      </c>
      <c r="R445" s="778">
        <v>165.36</v>
      </c>
      <c r="S445" s="353">
        <f t="shared" si="158"/>
        <v>200.22</v>
      </c>
      <c r="T445" s="571"/>
      <c r="Y445" s="871">
        <f t="shared" si="159"/>
        <v>19091.400000000001</v>
      </c>
    </row>
    <row r="446" spans="1:25" s="1" customFormat="1" ht="46.5" customHeight="1">
      <c r="A446" s="447" t="s">
        <v>1391</v>
      </c>
      <c r="B446" s="805">
        <v>92759</v>
      </c>
      <c r="C446" s="570" t="s">
        <v>141</v>
      </c>
      <c r="D446" s="919" t="s">
        <v>1189</v>
      </c>
      <c r="E446" s="920"/>
      <c r="F446" s="920"/>
      <c r="G446" s="920"/>
      <c r="H446" s="920"/>
      <c r="I446" s="920"/>
      <c r="J446" s="920"/>
      <c r="K446" s="921"/>
      <c r="L446" s="3" t="s">
        <v>773</v>
      </c>
      <c r="M446" s="7">
        <v>582.20000000000005</v>
      </c>
      <c r="N446" s="7">
        <v>17.91</v>
      </c>
      <c r="O446" s="640">
        <f t="shared" si="155"/>
        <v>0.22839999999999999</v>
      </c>
      <c r="P446" s="638">
        <f t="shared" si="156"/>
        <v>22</v>
      </c>
      <c r="Q446" s="16">
        <f t="shared" si="157"/>
        <v>12808.4</v>
      </c>
      <c r="R446" s="778">
        <v>10.55</v>
      </c>
      <c r="S446" s="353">
        <f t="shared" si="158"/>
        <v>12.77</v>
      </c>
      <c r="T446" s="571"/>
      <c r="Y446" s="871">
        <f t="shared" si="159"/>
        <v>10427.200000000001</v>
      </c>
    </row>
    <row r="447" spans="1:25" s="1" customFormat="1" ht="46.5" customHeight="1">
      <c r="A447" s="447" t="s">
        <v>1392</v>
      </c>
      <c r="B447" s="805">
        <v>92760</v>
      </c>
      <c r="C447" s="570" t="s">
        <v>141</v>
      </c>
      <c r="D447" s="919" t="s">
        <v>1405</v>
      </c>
      <c r="E447" s="920"/>
      <c r="F447" s="920"/>
      <c r="G447" s="920"/>
      <c r="H447" s="920"/>
      <c r="I447" s="920"/>
      <c r="J447" s="920"/>
      <c r="K447" s="921"/>
      <c r="L447" s="3" t="s">
        <v>773</v>
      </c>
      <c r="M447" s="7">
        <v>256.60000000000002</v>
      </c>
      <c r="N447" s="7">
        <v>17.64</v>
      </c>
      <c r="O447" s="640">
        <f t="shared" si="155"/>
        <v>0.22839999999999999</v>
      </c>
      <c r="P447" s="638">
        <f t="shared" si="156"/>
        <v>21.67</v>
      </c>
      <c r="Q447" s="16">
        <f t="shared" si="157"/>
        <v>5560.52</v>
      </c>
      <c r="R447" s="778">
        <v>9.48</v>
      </c>
      <c r="S447" s="353">
        <f t="shared" si="158"/>
        <v>11.48</v>
      </c>
      <c r="T447" s="571"/>
      <c r="Y447" s="871">
        <f t="shared" si="159"/>
        <v>4526.42</v>
      </c>
    </row>
    <row r="448" spans="1:25" s="1" customFormat="1" ht="46.5" customHeight="1">
      <c r="A448" s="447" t="s">
        <v>1393</v>
      </c>
      <c r="B448" s="805">
        <v>92761</v>
      </c>
      <c r="C448" s="570" t="s">
        <v>141</v>
      </c>
      <c r="D448" s="919" t="s">
        <v>1406</v>
      </c>
      <c r="E448" s="920"/>
      <c r="F448" s="920"/>
      <c r="G448" s="920"/>
      <c r="H448" s="920"/>
      <c r="I448" s="920"/>
      <c r="J448" s="920"/>
      <c r="K448" s="921"/>
      <c r="L448" s="3" t="s">
        <v>773</v>
      </c>
      <c r="M448" s="7">
        <v>14.6</v>
      </c>
      <c r="N448" s="7">
        <v>17.07</v>
      </c>
      <c r="O448" s="640">
        <f t="shared" si="155"/>
        <v>0.22839999999999999</v>
      </c>
      <c r="P448" s="638">
        <f t="shared" si="156"/>
        <v>20.97</v>
      </c>
      <c r="Q448" s="16">
        <f t="shared" si="157"/>
        <v>306.16000000000003</v>
      </c>
      <c r="R448" s="778">
        <v>8.57</v>
      </c>
      <c r="S448" s="353">
        <f t="shared" si="158"/>
        <v>10.38</v>
      </c>
      <c r="T448" s="571"/>
      <c r="Y448" s="871">
        <f t="shared" si="159"/>
        <v>249.22</v>
      </c>
    </row>
    <row r="449" spans="1:25" s="1" customFormat="1" ht="40.5" customHeight="1">
      <c r="A449" s="447" t="s">
        <v>1394</v>
      </c>
      <c r="B449" s="805">
        <v>92762</v>
      </c>
      <c r="C449" s="570" t="s">
        <v>141</v>
      </c>
      <c r="D449" s="919" t="s">
        <v>1293</v>
      </c>
      <c r="E449" s="920"/>
      <c r="F449" s="920"/>
      <c r="G449" s="920"/>
      <c r="H449" s="920"/>
      <c r="I449" s="920"/>
      <c r="J449" s="920"/>
      <c r="K449" s="921"/>
      <c r="L449" s="3" t="s">
        <v>773</v>
      </c>
      <c r="M449" s="7">
        <v>1092.0999999999999</v>
      </c>
      <c r="N449" s="7">
        <v>15.52</v>
      </c>
      <c r="O449" s="640">
        <f t="shared" si="155"/>
        <v>0.22839999999999999</v>
      </c>
      <c r="P449" s="638">
        <f t="shared" si="156"/>
        <v>19.059999999999999</v>
      </c>
      <c r="Q449" s="16">
        <f t="shared" si="157"/>
        <v>20815.419999999998</v>
      </c>
      <c r="R449" s="778">
        <v>7.53</v>
      </c>
      <c r="S449" s="353">
        <f t="shared" si="158"/>
        <v>9.1199999999999992</v>
      </c>
      <c r="T449" s="571"/>
      <c r="Y449" s="871">
        <f t="shared" si="159"/>
        <v>16949.39</v>
      </c>
    </row>
    <row r="450" spans="1:25" s="1" customFormat="1" ht="42.75" customHeight="1">
      <c r="A450" s="447" t="s">
        <v>1395</v>
      </c>
      <c r="B450" s="805">
        <v>92763</v>
      </c>
      <c r="C450" s="570" t="s">
        <v>141</v>
      </c>
      <c r="D450" s="919" t="s">
        <v>1294</v>
      </c>
      <c r="E450" s="920"/>
      <c r="F450" s="920"/>
      <c r="G450" s="920"/>
      <c r="H450" s="920"/>
      <c r="I450" s="920"/>
      <c r="J450" s="920"/>
      <c r="K450" s="921"/>
      <c r="L450" s="3" t="s">
        <v>773</v>
      </c>
      <c r="M450" s="7">
        <v>406.4</v>
      </c>
      <c r="N450" s="7">
        <v>13.2</v>
      </c>
      <c r="O450" s="640">
        <f t="shared" si="155"/>
        <v>0.22839999999999999</v>
      </c>
      <c r="P450" s="638">
        <f t="shared" si="156"/>
        <v>16.21</v>
      </c>
      <c r="Q450" s="16">
        <f t="shared" si="157"/>
        <v>6587.74</v>
      </c>
      <c r="R450" s="778">
        <v>6.25</v>
      </c>
      <c r="S450" s="353">
        <f t="shared" si="158"/>
        <v>7.57</v>
      </c>
      <c r="T450" s="571"/>
      <c r="Y450" s="871">
        <f t="shared" si="159"/>
        <v>5364.48</v>
      </c>
    </row>
    <row r="451" spans="1:25" s="1" customFormat="1" ht="42" customHeight="1">
      <c r="A451" s="447" t="s">
        <v>1396</v>
      </c>
      <c r="B451" s="805">
        <v>92764</v>
      </c>
      <c r="C451" s="570" t="s">
        <v>141</v>
      </c>
      <c r="D451" s="919" t="s">
        <v>1295</v>
      </c>
      <c r="E451" s="920"/>
      <c r="F451" s="920"/>
      <c r="G451" s="920"/>
      <c r="H451" s="920"/>
      <c r="I451" s="920"/>
      <c r="J451" s="920"/>
      <c r="K451" s="921"/>
      <c r="L451" s="3" t="s">
        <v>773</v>
      </c>
      <c r="M451" s="7">
        <v>22.8</v>
      </c>
      <c r="N451" s="7">
        <v>12.91</v>
      </c>
      <c r="O451" s="640">
        <f t="shared" si="155"/>
        <v>0.22839999999999999</v>
      </c>
      <c r="P451" s="638">
        <f t="shared" si="156"/>
        <v>15.86</v>
      </c>
      <c r="Q451" s="16">
        <f t="shared" si="157"/>
        <v>361.6</v>
      </c>
      <c r="R451" s="778">
        <v>5.84</v>
      </c>
      <c r="S451" s="353">
        <f t="shared" si="158"/>
        <v>7.07</v>
      </c>
      <c r="T451" s="571"/>
      <c r="Y451" s="871">
        <f t="shared" si="159"/>
        <v>294.33999999999997</v>
      </c>
    </row>
    <row r="452" spans="1:25" s="1" customFormat="1" ht="42.75" customHeight="1">
      <c r="A452" s="447" t="s">
        <v>1397</v>
      </c>
      <c r="B452" s="805">
        <v>92769</v>
      </c>
      <c r="C452" s="570" t="s">
        <v>141</v>
      </c>
      <c r="D452" s="919" t="s">
        <v>1194</v>
      </c>
      <c r="E452" s="920"/>
      <c r="F452" s="920"/>
      <c r="G452" s="920"/>
      <c r="H452" s="920"/>
      <c r="I452" s="920"/>
      <c r="J452" s="920"/>
      <c r="K452" s="921"/>
      <c r="L452" s="3" t="s">
        <v>773</v>
      </c>
      <c r="M452" s="7">
        <v>6.2</v>
      </c>
      <c r="N452" s="7">
        <v>17.190000000000001</v>
      </c>
      <c r="O452" s="640">
        <f t="shared" si="155"/>
        <v>0.22839999999999999</v>
      </c>
      <c r="P452" s="638">
        <f t="shared" si="156"/>
        <v>21.12</v>
      </c>
      <c r="Q452" s="16">
        <f t="shared" si="157"/>
        <v>130.94</v>
      </c>
      <c r="R452" s="778">
        <v>8.48</v>
      </c>
      <c r="S452" s="353">
        <f t="shared" si="158"/>
        <v>10.27</v>
      </c>
      <c r="T452" s="571"/>
      <c r="Y452" s="871">
        <f t="shared" si="159"/>
        <v>106.57</v>
      </c>
    </row>
    <row r="453" spans="1:25" s="1" customFormat="1" ht="42.75" customHeight="1">
      <c r="A453" s="447" t="s">
        <v>1398</v>
      </c>
      <c r="B453" s="805">
        <v>92770</v>
      </c>
      <c r="C453" s="570" t="s">
        <v>141</v>
      </c>
      <c r="D453" s="919" t="s">
        <v>1287</v>
      </c>
      <c r="E453" s="920"/>
      <c r="F453" s="920"/>
      <c r="G453" s="920"/>
      <c r="H453" s="920"/>
      <c r="I453" s="920"/>
      <c r="J453" s="920"/>
      <c r="K453" s="921"/>
      <c r="L453" s="3" t="s">
        <v>773</v>
      </c>
      <c r="M453" s="7">
        <v>4.2</v>
      </c>
      <c r="N453" s="7">
        <v>16.63</v>
      </c>
      <c r="O453" s="640">
        <f t="shared" si="155"/>
        <v>0.22839999999999999</v>
      </c>
      <c r="P453" s="638">
        <f t="shared" si="156"/>
        <v>20.43</v>
      </c>
      <c r="Q453" s="16">
        <f t="shared" si="157"/>
        <v>85.8</v>
      </c>
      <c r="R453" s="778">
        <v>7.82</v>
      </c>
      <c r="S453" s="353">
        <f>R453*1.2108</f>
        <v>9.4700000000000006</v>
      </c>
      <c r="T453" s="571"/>
      <c r="Y453" s="871">
        <f t="shared" si="159"/>
        <v>69.84</v>
      </c>
    </row>
    <row r="454" spans="1:25" s="1" customFormat="1" ht="42.75" customHeight="1">
      <c r="A454" s="447" t="s">
        <v>1427</v>
      </c>
      <c r="B454" s="805">
        <v>92771</v>
      </c>
      <c r="C454" s="570" t="s">
        <v>141</v>
      </c>
      <c r="D454" s="919" t="s">
        <v>1275</v>
      </c>
      <c r="E454" s="920"/>
      <c r="F454" s="920"/>
      <c r="G454" s="920"/>
      <c r="H454" s="920"/>
      <c r="I454" s="920"/>
      <c r="J454" s="920"/>
      <c r="K454" s="921"/>
      <c r="L454" s="3" t="s">
        <v>773</v>
      </c>
      <c r="M454" s="7">
        <v>768.2</v>
      </c>
      <c r="N454" s="7">
        <v>15.08</v>
      </c>
      <c r="O454" s="640">
        <f t="shared" si="155"/>
        <v>0.22839999999999999</v>
      </c>
      <c r="P454" s="638">
        <f t="shared" si="156"/>
        <v>18.52</v>
      </c>
      <c r="Q454" s="16">
        <f t="shared" si="157"/>
        <v>14227.06</v>
      </c>
      <c r="R454" s="778">
        <v>6.94</v>
      </c>
      <c r="S454" s="353">
        <f>R454*1.2108</f>
        <v>8.4</v>
      </c>
      <c r="T454" s="571"/>
      <c r="Y454" s="871">
        <f t="shared" si="159"/>
        <v>11584.45</v>
      </c>
    </row>
    <row r="455" spans="1:25" s="1" customFormat="1" ht="42.75" customHeight="1">
      <c r="A455" s="447" t="s">
        <v>1428</v>
      </c>
      <c r="B455" s="805">
        <v>92772</v>
      </c>
      <c r="C455" s="570" t="s">
        <v>141</v>
      </c>
      <c r="D455" s="919" t="s">
        <v>1414</v>
      </c>
      <c r="E455" s="920"/>
      <c r="F455" s="920"/>
      <c r="G455" s="920"/>
      <c r="H455" s="920"/>
      <c r="I455" s="920"/>
      <c r="J455" s="920"/>
      <c r="K455" s="921"/>
      <c r="L455" s="3" t="s">
        <v>773</v>
      </c>
      <c r="M455" s="7">
        <v>322.60000000000002</v>
      </c>
      <c r="N455" s="7">
        <v>12.81</v>
      </c>
      <c r="O455" s="640">
        <f t="shared" si="155"/>
        <v>0.22839999999999999</v>
      </c>
      <c r="P455" s="638">
        <f t="shared" si="156"/>
        <v>15.74</v>
      </c>
      <c r="Q455" s="16">
        <f t="shared" si="157"/>
        <v>5077.72</v>
      </c>
      <c r="R455" s="778">
        <v>5.82</v>
      </c>
      <c r="S455" s="353">
        <f>R455*1.2108</f>
        <v>7.05</v>
      </c>
      <c r="T455" s="571"/>
      <c r="Y455" s="871">
        <f t="shared" si="159"/>
        <v>4132.5</v>
      </c>
    </row>
    <row r="456" spans="1:25" s="1" customFormat="1" ht="41.25" customHeight="1">
      <c r="A456" s="447" t="s">
        <v>1432</v>
      </c>
      <c r="B456" s="808">
        <v>92768</v>
      </c>
      <c r="C456" s="570" t="s">
        <v>141</v>
      </c>
      <c r="D456" s="919" t="s">
        <v>1193</v>
      </c>
      <c r="E456" s="920"/>
      <c r="F456" s="920"/>
      <c r="G456" s="920"/>
      <c r="H456" s="920"/>
      <c r="I456" s="920"/>
      <c r="J456" s="920"/>
      <c r="K456" s="921"/>
      <c r="L456" s="3" t="s">
        <v>773</v>
      </c>
      <c r="M456" s="7">
        <v>847.2</v>
      </c>
      <c r="N456" s="7">
        <v>17.46</v>
      </c>
      <c r="O456" s="640">
        <f t="shared" si="155"/>
        <v>0.22839999999999999</v>
      </c>
      <c r="P456" s="638">
        <f t="shared" si="156"/>
        <v>21.45</v>
      </c>
      <c r="Q456" s="16">
        <f t="shared" si="157"/>
        <v>18172.439999999999</v>
      </c>
      <c r="R456" s="778">
        <v>8.6</v>
      </c>
      <c r="S456" s="353">
        <f t="shared" ref="S456:S457" si="160">R456*1.2108</f>
        <v>10.41</v>
      </c>
      <c r="T456" s="571"/>
      <c r="Y456" s="871">
        <f t="shared" si="159"/>
        <v>14792.11</v>
      </c>
    </row>
    <row r="457" spans="1:25" s="1" customFormat="1" ht="30" customHeight="1">
      <c r="A457" s="447" t="s">
        <v>1734</v>
      </c>
      <c r="B457" s="304">
        <v>1106281</v>
      </c>
      <c r="C457" s="304" t="s">
        <v>1066</v>
      </c>
      <c r="D457" s="919" t="s">
        <v>1196</v>
      </c>
      <c r="E457" s="920"/>
      <c r="F457" s="920"/>
      <c r="G457" s="920"/>
      <c r="H457" s="920"/>
      <c r="I457" s="920"/>
      <c r="J457" s="920"/>
      <c r="K457" s="921"/>
      <c r="L457" s="3" t="s">
        <v>1171</v>
      </c>
      <c r="M457" s="7">
        <v>36.299999999999997</v>
      </c>
      <c r="N457" s="7">
        <f>N423</f>
        <v>395.82</v>
      </c>
      <c r="O457" s="640">
        <f t="shared" si="155"/>
        <v>0.22839999999999999</v>
      </c>
      <c r="P457" s="638">
        <f t="shared" si="156"/>
        <v>486.23</v>
      </c>
      <c r="Q457" s="16">
        <f t="shared" si="157"/>
        <v>17650.14</v>
      </c>
      <c r="R457" s="778">
        <v>281.66000000000003</v>
      </c>
      <c r="S457" s="353">
        <f t="shared" si="160"/>
        <v>341.03</v>
      </c>
      <c r="T457" s="571"/>
      <c r="Y457" s="871">
        <f t="shared" si="159"/>
        <v>14368.26</v>
      </c>
    </row>
    <row r="458" spans="1:25" s="1" customFormat="1" ht="15.75">
      <c r="A458" s="11"/>
      <c r="B458" s="569"/>
      <c r="C458" s="5"/>
      <c r="D458" s="919"/>
      <c r="E458" s="920"/>
      <c r="F458" s="920"/>
      <c r="G458" s="920"/>
      <c r="H458" s="920"/>
      <c r="I458" s="920"/>
      <c r="J458" s="920"/>
      <c r="K458" s="921"/>
      <c r="L458" s="3"/>
      <c r="M458" s="947" t="s">
        <v>53</v>
      </c>
      <c r="N458" s="947"/>
      <c r="O458" s="637"/>
      <c r="P458" s="637"/>
      <c r="Q458" s="13">
        <f>SUM(Q443:Q457)</f>
        <v>236883.35</v>
      </c>
      <c r="R458" s="778"/>
      <c r="Y458" s="861"/>
    </row>
    <row r="459" spans="1:25" s="1" customFormat="1" ht="15.75">
      <c r="A459" s="448" t="s">
        <v>1399</v>
      </c>
      <c r="B459" s="945"/>
      <c r="C459" s="946"/>
      <c r="D459" s="939" t="s">
        <v>574</v>
      </c>
      <c r="E459" s="940"/>
      <c r="F459" s="940"/>
      <c r="G459" s="940"/>
      <c r="H459" s="940"/>
      <c r="I459" s="940"/>
      <c r="J459" s="940"/>
      <c r="K459" s="941"/>
      <c r="L459" s="3"/>
      <c r="M459" s="6"/>
      <c r="N459" s="7"/>
      <c r="O459" s="638"/>
      <c r="P459" s="638"/>
      <c r="Q459" s="16"/>
      <c r="R459" s="17"/>
      <c r="Y459" s="861"/>
    </row>
    <row r="460" spans="1:25" s="1" customFormat="1" ht="42.75" customHeight="1">
      <c r="A460" s="447" t="s">
        <v>1400</v>
      </c>
      <c r="B460" s="304" t="s">
        <v>94</v>
      </c>
      <c r="C460" s="304" t="s">
        <v>1261</v>
      </c>
      <c r="D460" s="919" t="s">
        <v>1200</v>
      </c>
      <c r="E460" s="920" t="s">
        <v>1200</v>
      </c>
      <c r="F460" s="920" t="s">
        <v>1200</v>
      </c>
      <c r="G460" s="920" t="s">
        <v>1200</v>
      </c>
      <c r="H460" s="920" t="s">
        <v>1200</v>
      </c>
      <c r="I460" s="920" t="s">
        <v>1200</v>
      </c>
      <c r="J460" s="920" t="s">
        <v>1200</v>
      </c>
      <c r="K460" s="921" t="s">
        <v>1200</v>
      </c>
      <c r="L460" s="3" t="s">
        <v>236</v>
      </c>
      <c r="M460" s="790">
        <v>2</v>
      </c>
      <c r="N460" s="7">
        <f>N426</f>
        <v>691.06</v>
      </c>
      <c r="O460" s="640">
        <f>$Q$3</f>
        <v>0.22839999999999999</v>
      </c>
      <c r="P460" s="638">
        <f t="shared" ref="P460:P462" si="161">N460*(1+O460)</f>
        <v>848.9</v>
      </c>
      <c r="Q460" s="16">
        <f t="shared" ref="Q460:Q461" si="162">TRUNC(M460*P460,2)</f>
        <v>1697.8</v>
      </c>
      <c r="R460" s="17">
        <v>531.67999999999995</v>
      </c>
      <c r="S460" s="1">
        <v>643.76</v>
      </c>
      <c r="Y460" s="871">
        <f t="shared" ref="Y460:Y462" si="163">TRUNC(M460*N460,2)</f>
        <v>1382.12</v>
      </c>
    </row>
    <row r="461" spans="1:25" s="1" customFormat="1" ht="42.75" customHeight="1">
      <c r="A461" s="447" t="s">
        <v>1401</v>
      </c>
      <c r="B461" s="304" t="s">
        <v>94</v>
      </c>
      <c r="C461" s="304" t="s">
        <v>1262</v>
      </c>
      <c r="D461" s="919" t="s">
        <v>1201</v>
      </c>
      <c r="E461" s="920" t="s">
        <v>1201</v>
      </c>
      <c r="F461" s="920" t="s">
        <v>1201</v>
      </c>
      <c r="G461" s="920" t="s">
        <v>1201</v>
      </c>
      <c r="H461" s="920" t="s">
        <v>1201</v>
      </c>
      <c r="I461" s="920" t="s">
        <v>1201</v>
      </c>
      <c r="J461" s="920" t="s">
        <v>1201</v>
      </c>
      <c r="K461" s="921" t="s">
        <v>1201</v>
      </c>
      <c r="L461" s="3" t="s">
        <v>236</v>
      </c>
      <c r="M461" s="790">
        <v>4</v>
      </c>
      <c r="N461" s="7">
        <f>N427</f>
        <v>559.16</v>
      </c>
      <c r="O461" s="640">
        <f>$Q$3</f>
        <v>0.22839999999999999</v>
      </c>
      <c r="P461" s="638">
        <f t="shared" si="161"/>
        <v>686.87</v>
      </c>
      <c r="Q461" s="16">
        <f t="shared" si="162"/>
        <v>2747.48</v>
      </c>
      <c r="R461" s="17">
        <v>347.93</v>
      </c>
      <c r="S461" s="1">
        <v>421.27</v>
      </c>
      <c r="Y461" s="871">
        <f t="shared" si="163"/>
        <v>2236.64</v>
      </c>
    </row>
    <row r="462" spans="1:25" s="1" customFormat="1" ht="15.75">
      <c r="A462" s="447" t="s">
        <v>1402</v>
      </c>
      <c r="B462" s="3">
        <v>1108056</v>
      </c>
      <c r="C462" s="304" t="s">
        <v>1066</v>
      </c>
      <c r="D462" s="919" t="s">
        <v>1161</v>
      </c>
      <c r="E462" s="920" t="s">
        <v>1161</v>
      </c>
      <c r="F462" s="920" t="s">
        <v>1161</v>
      </c>
      <c r="G462" s="920" t="s">
        <v>1161</v>
      </c>
      <c r="H462" s="920" t="s">
        <v>1161</v>
      </c>
      <c r="I462" s="920" t="s">
        <v>1161</v>
      </c>
      <c r="J462" s="920" t="s">
        <v>1161</v>
      </c>
      <c r="K462" s="921" t="s">
        <v>1161</v>
      </c>
      <c r="L462" s="3" t="s">
        <v>1171</v>
      </c>
      <c r="M462" s="3">
        <v>2.64</v>
      </c>
      <c r="N462" s="7">
        <f>N439</f>
        <v>2097.71</v>
      </c>
      <c r="O462" s="640">
        <f>$Q$3</f>
        <v>0.22839999999999999</v>
      </c>
      <c r="P462" s="638">
        <f t="shared" si="161"/>
        <v>2576.83</v>
      </c>
      <c r="Q462" s="16">
        <f>TRUNC(M462*P462,2)</f>
        <v>6802.83</v>
      </c>
      <c r="R462" s="17">
        <v>1796.13</v>
      </c>
      <c r="S462" s="1">
        <v>2174.75</v>
      </c>
      <c r="Y462" s="871">
        <f t="shared" si="163"/>
        <v>5537.95</v>
      </c>
    </row>
    <row r="463" spans="1:25" s="1" customFormat="1" ht="15.75">
      <c r="A463" s="11"/>
      <c r="B463" s="569"/>
      <c r="C463" s="5"/>
      <c r="D463" s="919"/>
      <c r="E463" s="920"/>
      <c r="F463" s="920"/>
      <c r="G463" s="920"/>
      <c r="H463" s="920"/>
      <c r="I463" s="920"/>
      <c r="J463" s="920"/>
      <c r="K463" s="921"/>
      <c r="L463" s="3"/>
      <c r="M463" s="933" t="s">
        <v>53</v>
      </c>
      <c r="N463" s="934"/>
      <c r="O463" s="8"/>
      <c r="P463" s="8"/>
      <c r="Q463" s="13">
        <f>SUM(Q460:Q462)</f>
        <v>11248.11</v>
      </c>
      <c r="R463" s="17"/>
      <c r="Y463" s="861"/>
    </row>
    <row r="464" spans="1:25" s="1" customFormat="1" ht="15.75">
      <c r="A464" s="11"/>
      <c r="B464" s="569"/>
      <c r="C464" s="5"/>
      <c r="D464" s="935"/>
      <c r="E464" s="935"/>
      <c r="F464" s="935"/>
      <c r="G464" s="935"/>
      <c r="H464" s="935"/>
      <c r="I464" s="935"/>
      <c r="J464" s="935"/>
      <c r="K464" s="935"/>
      <c r="L464" s="3"/>
      <c r="M464" s="933" t="s">
        <v>14</v>
      </c>
      <c r="N464" s="934"/>
      <c r="O464" s="8"/>
      <c r="P464" s="8"/>
      <c r="Q464" s="13">
        <f>Q463+Q458+Q441</f>
        <v>272114.46999999997</v>
      </c>
      <c r="R464" s="780"/>
      <c r="Y464" s="861"/>
    </row>
    <row r="465" spans="1:25" s="1" customFormat="1" ht="15.75" customHeight="1">
      <c r="A465" s="448">
        <v>18</v>
      </c>
      <c r="B465" s="798"/>
      <c r="C465" s="799"/>
      <c r="D465" s="942" t="s">
        <v>1383</v>
      </c>
      <c r="E465" s="943"/>
      <c r="F465" s="943"/>
      <c r="G465" s="943"/>
      <c r="H465" s="943"/>
      <c r="I465" s="943"/>
      <c r="J465" s="943"/>
      <c r="K465" s="943"/>
      <c r="L465" s="943"/>
      <c r="M465" s="943"/>
      <c r="N465" s="943"/>
      <c r="O465" s="943"/>
      <c r="P465" s="943"/>
      <c r="Q465" s="944"/>
      <c r="R465" s="17"/>
      <c r="Y465" s="861"/>
    </row>
    <row r="466" spans="1:25" s="1" customFormat="1" ht="15.75">
      <c r="A466" s="448" t="s">
        <v>1358</v>
      </c>
      <c r="B466" s="569"/>
      <c r="C466" s="304"/>
      <c r="D466" s="939" t="s">
        <v>1154</v>
      </c>
      <c r="E466" s="940"/>
      <c r="F466" s="940"/>
      <c r="G466" s="940"/>
      <c r="H466" s="940"/>
      <c r="I466" s="940"/>
      <c r="J466" s="940"/>
      <c r="K466" s="941"/>
      <c r="L466" s="3"/>
      <c r="M466" s="6"/>
      <c r="N466" s="7"/>
      <c r="O466" s="638"/>
      <c r="P466" s="638"/>
      <c r="Q466" s="16"/>
      <c r="R466" s="17"/>
      <c r="Y466" s="861"/>
    </row>
    <row r="467" spans="1:25" s="1" customFormat="1" ht="30" customHeight="1">
      <c r="A467" s="447" t="s">
        <v>1359</v>
      </c>
      <c r="B467" s="3">
        <v>41359</v>
      </c>
      <c r="C467" s="304" t="s">
        <v>1443</v>
      </c>
      <c r="D467" s="919" t="s">
        <v>1139</v>
      </c>
      <c r="E467" s="920" t="s">
        <v>1139</v>
      </c>
      <c r="F467" s="920" t="s">
        <v>1139</v>
      </c>
      <c r="G467" s="920" t="s">
        <v>1139</v>
      </c>
      <c r="H467" s="920" t="s">
        <v>1139</v>
      </c>
      <c r="I467" s="920" t="s">
        <v>1139</v>
      </c>
      <c r="J467" s="920" t="s">
        <v>1139</v>
      </c>
      <c r="K467" s="921" t="s">
        <v>1139</v>
      </c>
      <c r="L467" s="785" t="s">
        <v>779</v>
      </c>
      <c r="M467" s="786">
        <v>62</v>
      </c>
      <c r="N467" s="7">
        <f>19.76/1.2332</f>
        <v>16.02</v>
      </c>
      <c r="O467" s="640">
        <f t="shared" ref="O467:O474" si="164">$Q$3</f>
        <v>0.22839999999999999</v>
      </c>
      <c r="P467" s="638">
        <f t="shared" ref="P467:P474" si="165">N467*(1+O467)</f>
        <v>19.68</v>
      </c>
      <c r="Q467" s="16">
        <f t="shared" ref="Q467:Q474" si="166">TRUNC(M467*P467,2)</f>
        <v>1220.1600000000001</v>
      </c>
      <c r="R467" s="778">
        <v>17.36</v>
      </c>
      <c r="S467" s="353">
        <f>R467*1.2108</f>
        <v>21.02</v>
      </c>
      <c r="Y467" s="871">
        <f t="shared" ref="Y467:Y474" si="167">TRUNC(M467*N467,2)</f>
        <v>993.24</v>
      </c>
    </row>
    <row r="468" spans="1:25" s="1" customFormat="1" ht="27" customHeight="1">
      <c r="A468" s="447" t="s">
        <v>1360</v>
      </c>
      <c r="B468" s="3">
        <v>41202</v>
      </c>
      <c r="C468" s="304" t="s">
        <v>1443</v>
      </c>
      <c r="D468" s="919" t="s">
        <v>1140</v>
      </c>
      <c r="E468" s="920" t="s">
        <v>1140</v>
      </c>
      <c r="F468" s="920" t="s">
        <v>1140</v>
      </c>
      <c r="G468" s="920" t="s">
        <v>1140</v>
      </c>
      <c r="H468" s="920" t="s">
        <v>1140</v>
      </c>
      <c r="I468" s="920" t="s">
        <v>1140</v>
      </c>
      <c r="J468" s="920" t="s">
        <v>1140</v>
      </c>
      <c r="K468" s="921" t="s">
        <v>1140</v>
      </c>
      <c r="L468" s="785" t="s">
        <v>779</v>
      </c>
      <c r="M468" s="786">
        <v>62</v>
      </c>
      <c r="N468" s="7">
        <f>35.46/1.2332</f>
        <v>28.75</v>
      </c>
      <c r="O468" s="640">
        <f t="shared" si="164"/>
        <v>0.22839999999999999</v>
      </c>
      <c r="P468" s="638">
        <f t="shared" si="165"/>
        <v>35.32</v>
      </c>
      <c r="Q468" s="16">
        <f t="shared" si="166"/>
        <v>2189.84</v>
      </c>
      <c r="R468" s="778">
        <v>20.52</v>
      </c>
      <c r="S468" s="353">
        <f t="shared" ref="S468:S473" si="168">R468*1.2108</f>
        <v>24.85</v>
      </c>
      <c r="Y468" s="871">
        <f t="shared" si="167"/>
        <v>1782.5</v>
      </c>
    </row>
    <row r="469" spans="1:25" s="1" customFormat="1" ht="29.25" customHeight="1">
      <c r="A469" s="447" t="s">
        <v>1361</v>
      </c>
      <c r="B469" s="3">
        <v>3806415</v>
      </c>
      <c r="C469" s="304" t="s">
        <v>1066</v>
      </c>
      <c r="D469" s="919" t="s">
        <v>1158</v>
      </c>
      <c r="E469" s="920" t="s">
        <v>1158</v>
      </c>
      <c r="F469" s="920" t="s">
        <v>1158</v>
      </c>
      <c r="G469" s="920" t="s">
        <v>1158</v>
      </c>
      <c r="H469" s="920" t="s">
        <v>1158</v>
      </c>
      <c r="I469" s="920" t="s">
        <v>1158</v>
      </c>
      <c r="J469" s="920" t="s">
        <v>1158</v>
      </c>
      <c r="K469" s="921" t="s">
        <v>1158</v>
      </c>
      <c r="L469" s="3" t="s">
        <v>1171</v>
      </c>
      <c r="M469" s="803">
        <v>17.11</v>
      </c>
      <c r="N469" s="7">
        <f>N435</f>
        <v>516.91999999999996</v>
      </c>
      <c r="O469" s="640">
        <f t="shared" si="164"/>
        <v>0.22839999999999999</v>
      </c>
      <c r="P469" s="638">
        <f t="shared" si="165"/>
        <v>634.98</v>
      </c>
      <c r="Q469" s="16">
        <f t="shared" si="166"/>
        <v>10864.5</v>
      </c>
      <c r="R469" s="778">
        <v>732.16</v>
      </c>
      <c r="S469" s="353">
        <f t="shared" si="168"/>
        <v>886.5</v>
      </c>
      <c r="Y469" s="871">
        <f t="shared" si="167"/>
        <v>8844.5</v>
      </c>
    </row>
    <row r="470" spans="1:25" s="1" customFormat="1" ht="45.75" customHeight="1">
      <c r="A470" s="447" t="s">
        <v>1362</v>
      </c>
      <c r="B470" s="800">
        <v>100981</v>
      </c>
      <c r="C470" s="304" t="s">
        <v>141</v>
      </c>
      <c r="D470" s="919" t="s">
        <v>1582</v>
      </c>
      <c r="E470" s="920" t="s">
        <v>1159</v>
      </c>
      <c r="F470" s="920" t="s">
        <v>1159</v>
      </c>
      <c r="G470" s="920" t="s">
        <v>1159</v>
      </c>
      <c r="H470" s="920" t="s">
        <v>1159</v>
      </c>
      <c r="I470" s="920" t="s">
        <v>1159</v>
      </c>
      <c r="J470" s="920" t="s">
        <v>1159</v>
      </c>
      <c r="K470" s="921" t="s">
        <v>1159</v>
      </c>
      <c r="L470" s="3" t="s">
        <v>1171</v>
      </c>
      <c r="M470" s="7">
        <v>17.11</v>
      </c>
      <c r="N470" s="7">
        <v>8.89</v>
      </c>
      <c r="O470" s="640">
        <f t="shared" si="164"/>
        <v>0.22839999999999999</v>
      </c>
      <c r="P470" s="638">
        <f t="shared" si="165"/>
        <v>10.92</v>
      </c>
      <c r="Q470" s="16">
        <f t="shared" si="166"/>
        <v>186.84</v>
      </c>
      <c r="R470" s="778">
        <v>2.96</v>
      </c>
      <c r="S470" s="353">
        <f t="shared" si="168"/>
        <v>3.58</v>
      </c>
      <c r="Y470" s="871">
        <f t="shared" si="167"/>
        <v>152.1</v>
      </c>
    </row>
    <row r="471" spans="1:25" s="1" customFormat="1" ht="25.5" customHeight="1">
      <c r="A471" s="447" t="s">
        <v>1363</v>
      </c>
      <c r="B471" s="784">
        <v>97913</v>
      </c>
      <c r="C471" s="570" t="s">
        <v>141</v>
      </c>
      <c r="D471" s="919" t="s">
        <v>1160</v>
      </c>
      <c r="E471" s="920" t="s">
        <v>1160</v>
      </c>
      <c r="F471" s="920" t="s">
        <v>1160</v>
      </c>
      <c r="G471" s="920" t="s">
        <v>1160</v>
      </c>
      <c r="H471" s="920" t="s">
        <v>1160</v>
      </c>
      <c r="I471" s="920" t="s">
        <v>1160</v>
      </c>
      <c r="J471" s="920" t="s">
        <v>1160</v>
      </c>
      <c r="K471" s="921" t="s">
        <v>1160</v>
      </c>
      <c r="L471" s="785" t="s">
        <v>1173</v>
      </c>
      <c r="M471" s="786">
        <v>263.83</v>
      </c>
      <c r="N471" s="7">
        <v>2.96</v>
      </c>
      <c r="O471" s="640">
        <f t="shared" si="164"/>
        <v>0.22839999999999999</v>
      </c>
      <c r="P471" s="638">
        <f t="shared" si="165"/>
        <v>3.64</v>
      </c>
      <c r="Q471" s="16">
        <f t="shared" si="166"/>
        <v>960.34</v>
      </c>
      <c r="R471" s="778">
        <v>1.1499999999999999</v>
      </c>
      <c r="S471" s="353">
        <f t="shared" si="168"/>
        <v>1.39</v>
      </c>
      <c r="Y471" s="871">
        <f t="shared" si="167"/>
        <v>780.93</v>
      </c>
    </row>
    <row r="472" spans="1:25" s="1" customFormat="1" ht="28.5" customHeight="1">
      <c r="A472" s="447" t="s">
        <v>1364</v>
      </c>
      <c r="B472" s="3">
        <v>1106165</v>
      </c>
      <c r="C472" s="304" t="s">
        <v>1066</v>
      </c>
      <c r="D472" s="919" t="s">
        <v>1244</v>
      </c>
      <c r="E472" s="920" t="s">
        <v>1244</v>
      </c>
      <c r="F472" s="920" t="s">
        <v>1244</v>
      </c>
      <c r="G472" s="920" t="s">
        <v>1244</v>
      </c>
      <c r="H472" s="920" t="s">
        <v>1244</v>
      </c>
      <c r="I472" s="920" t="s">
        <v>1244</v>
      </c>
      <c r="J472" s="920" t="s">
        <v>1244</v>
      </c>
      <c r="K472" s="921" t="s">
        <v>1244</v>
      </c>
      <c r="L472" s="785" t="s">
        <v>1171</v>
      </c>
      <c r="M472" s="803">
        <v>1</v>
      </c>
      <c r="N472" s="7">
        <f>N438</f>
        <v>341.31</v>
      </c>
      <c r="O472" s="640">
        <f t="shared" si="164"/>
        <v>0.22839999999999999</v>
      </c>
      <c r="P472" s="638">
        <f t="shared" si="165"/>
        <v>419.27</v>
      </c>
      <c r="Q472" s="16">
        <f t="shared" si="166"/>
        <v>419.27</v>
      </c>
      <c r="R472" s="778">
        <v>275.29000000000002</v>
      </c>
      <c r="S472" s="353">
        <f t="shared" si="168"/>
        <v>333.32</v>
      </c>
      <c r="Y472" s="871">
        <f t="shared" si="167"/>
        <v>341.31</v>
      </c>
    </row>
    <row r="473" spans="1:25" s="1" customFormat="1" ht="27.75" customHeight="1">
      <c r="A473" s="447" t="s">
        <v>1365</v>
      </c>
      <c r="B473" s="784">
        <v>1108056</v>
      </c>
      <c r="C473" s="304" t="s">
        <v>1066</v>
      </c>
      <c r="D473" s="919" t="s">
        <v>1161</v>
      </c>
      <c r="E473" s="920" t="s">
        <v>1245</v>
      </c>
      <c r="F473" s="920" t="s">
        <v>1245</v>
      </c>
      <c r="G473" s="920" t="s">
        <v>1245</v>
      </c>
      <c r="H473" s="920" t="s">
        <v>1245</v>
      </c>
      <c r="I473" s="920" t="s">
        <v>1245</v>
      </c>
      <c r="J473" s="920" t="s">
        <v>1245</v>
      </c>
      <c r="K473" s="921" t="s">
        <v>1245</v>
      </c>
      <c r="L473" s="785" t="s">
        <v>1171</v>
      </c>
      <c r="M473" s="803">
        <v>1</v>
      </c>
      <c r="N473" s="7">
        <f>N462</f>
        <v>2097.71</v>
      </c>
      <c r="O473" s="640">
        <f t="shared" si="164"/>
        <v>0.22839999999999999</v>
      </c>
      <c r="P473" s="638">
        <f t="shared" si="165"/>
        <v>2576.83</v>
      </c>
      <c r="Q473" s="16">
        <f t="shared" si="166"/>
        <v>2576.83</v>
      </c>
      <c r="R473" s="778">
        <v>1796.13</v>
      </c>
      <c r="S473" s="353">
        <f t="shared" si="168"/>
        <v>2174.75</v>
      </c>
      <c r="Y473" s="871">
        <f t="shared" si="167"/>
        <v>2097.71</v>
      </c>
    </row>
    <row r="474" spans="1:25" s="1" customFormat="1" ht="27.75" customHeight="1">
      <c r="A474" s="447" t="s">
        <v>1366</v>
      </c>
      <c r="B474" s="783">
        <v>7010100210</v>
      </c>
      <c r="C474" s="304" t="s">
        <v>1557</v>
      </c>
      <c r="D474" s="936" t="s">
        <v>1556</v>
      </c>
      <c r="E474" s="937"/>
      <c r="F474" s="937"/>
      <c r="G474" s="937"/>
      <c r="H474" s="937"/>
      <c r="I474" s="937"/>
      <c r="J474" s="937"/>
      <c r="K474" s="938"/>
      <c r="L474" s="3" t="s">
        <v>1558</v>
      </c>
      <c r="M474" s="786">
        <v>3</v>
      </c>
      <c r="N474" s="7">
        <v>1480.31</v>
      </c>
      <c r="O474" s="640">
        <f t="shared" si="164"/>
        <v>0.22839999999999999</v>
      </c>
      <c r="P474" s="638">
        <f t="shared" si="165"/>
        <v>1818.41</v>
      </c>
      <c r="Q474" s="16">
        <f t="shared" si="166"/>
        <v>5455.23</v>
      </c>
      <c r="R474" s="778"/>
      <c r="S474" s="353"/>
      <c r="Y474" s="871">
        <f t="shared" si="167"/>
        <v>4440.93</v>
      </c>
    </row>
    <row r="475" spans="1:25" s="1" customFormat="1" ht="15.75">
      <c r="A475" s="11"/>
      <c r="B475" s="569"/>
      <c r="C475" s="5"/>
      <c r="D475" s="935"/>
      <c r="E475" s="935"/>
      <c r="F475" s="935"/>
      <c r="G475" s="935"/>
      <c r="H475" s="935"/>
      <c r="I475" s="935"/>
      <c r="J475" s="935"/>
      <c r="K475" s="935"/>
      <c r="L475" s="3"/>
      <c r="M475" s="947" t="s">
        <v>53</v>
      </c>
      <c r="N475" s="947"/>
      <c r="O475" s="637"/>
      <c r="P475" s="637"/>
      <c r="Q475" s="13">
        <f>SUM(Q467:Q474)</f>
        <v>23873.01</v>
      </c>
      <c r="R475" s="17"/>
      <c r="Y475" s="861"/>
    </row>
    <row r="476" spans="1:25" s="1" customFormat="1" ht="15.75">
      <c r="A476" s="448" t="s">
        <v>1367</v>
      </c>
      <c r="B476" s="945"/>
      <c r="C476" s="946"/>
      <c r="D476" s="939" t="s">
        <v>1174</v>
      </c>
      <c r="E476" s="940"/>
      <c r="F476" s="940"/>
      <c r="G476" s="940"/>
      <c r="H476" s="940"/>
      <c r="I476" s="940"/>
      <c r="J476" s="940"/>
      <c r="K476" s="941"/>
      <c r="L476" s="3"/>
      <c r="M476" s="6"/>
      <c r="N476" s="7"/>
      <c r="O476" s="638"/>
      <c r="P476" s="638"/>
      <c r="Q476" s="16"/>
      <c r="R476" s="17"/>
      <c r="Y476" s="861"/>
    </row>
    <row r="477" spans="1:25" s="1" customFormat="1" ht="38.25" customHeight="1">
      <c r="A477" s="447" t="s">
        <v>1368</v>
      </c>
      <c r="B477" s="801">
        <v>92446</v>
      </c>
      <c r="C477" s="570" t="s">
        <v>141</v>
      </c>
      <c r="D477" s="919" t="s">
        <v>1186</v>
      </c>
      <c r="E477" s="920"/>
      <c r="F477" s="920"/>
      <c r="G477" s="920"/>
      <c r="H477" s="920"/>
      <c r="I477" s="920"/>
      <c r="J477" s="920"/>
      <c r="K477" s="921"/>
      <c r="L477" s="3" t="s">
        <v>1172</v>
      </c>
      <c r="M477" s="810">
        <v>138.1</v>
      </c>
      <c r="N477" s="7">
        <v>334.11</v>
      </c>
      <c r="O477" s="640">
        <f t="shared" ref="O477:O490" si="169">$Q$3</f>
        <v>0.22839999999999999</v>
      </c>
      <c r="P477" s="638">
        <f t="shared" ref="P477:P490" si="170">N477*(1+O477)</f>
        <v>410.42</v>
      </c>
      <c r="Q477" s="16">
        <f t="shared" ref="Q477:Q490" si="171">TRUNC(M477*P477,2)</f>
        <v>56679</v>
      </c>
      <c r="R477" s="778">
        <v>148.88999999999999</v>
      </c>
      <c r="S477" s="353">
        <f t="shared" ref="S477:S486" si="172">R477*1.2108</f>
        <v>180.28</v>
      </c>
      <c r="T477" s="571"/>
      <c r="Y477" s="871">
        <f t="shared" ref="Y477:Y490" si="173">TRUNC(M477*N477,2)</f>
        <v>46140.59</v>
      </c>
    </row>
    <row r="478" spans="1:25" s="1" customFormat="1" ht="36.75" customHeight="1">
      <c r="A478" s="447" t="s">
        <v>1369</v>
      </c>
      <c r="B478" s="3">
        <v>92482</v>
      </c>
      <c r="C478" s="570" t="s">
        <v>141</v>
      </c>
      <c r="D478" s="919" t="s">
        <v>1583</v>
      </c>
      <c r="E478" s="920" t="s">
        <v>1187</v>
      </c>
      <c r="F478" s="920" t="s">
        <v>1187</v>
      </c>
      <c r="G478" s="920" t="s">
        <v>1187</v>
      </c>
      <c r="H478" s="920" t="s">
        <v>1187</v>
      </c>
      <c r="I478" s="920" t="s">
        <v>1187</v>
      </c>
      <c r="J478" s="920" t="s">
        <v>1187</v>
      </c>
      <c r="K478" s="921" t="s">
        <v>1187</v>
      </c>
      <c r="L478" s="3" t="s">
        <v>1172</v>
      </c>
      <c r="M478" s="810">
        <v>96.5</v>
      </c>
      <c r="N478" s="7">
        <v>375.17</v>
      </c>
      <c r="O478" s="640">
        <f t="shared" si="169"/>
        <v>0.22839999999999999</v>
      </c>
      <c r="P478" s="638">
        <f t="shared" si="170"/>
        <v>460.86</v>
      </c>
      <c r="Q478" s="16">
        <f t="shared" si="171"/>
        <v>44472.99</v>
      </c>
      <c r="R478" s="778">
        <v>194.94</v>
      </c>
      <c r="S478" s="353">
        <f t="shared" si="172"/>
        <v>236.03</v>
      </c>
      <c r="T478" s="571"/>
      <c r="Y478" s="871">
        <f t="shared" si="173"/>
        <v>36203.9</v>
      </c>
    </row>
    <row r="479" spans="1:25" s="1" customFormat="1" ht="46.5" customHeight="1">
      <c r="A479" s="447" t="s">
        <v>1370</v>
      </c>
      <c r="B479" s="3">
        <v>92409</v>
      </c>
      <c r="C479" s="570" t="s">
        <v>141</v>
      </c>
      <c r="D479" s="919" t="s">
        <v>1586</v>
      </c>
      <c r="E479" s="920" t="s">
        <v>1188</v>
      </c>
      <c r="F479" s="920" t="s">
        <v>1188</v>
      </c>
      <c r="G479" s="920" t="s">
        <v>1188</v>
      </c>
      <c r="H479" s="920" t="s">
        <v>1188</v>
      </c>
      <c r="I479" s="920" t="s">
        <v>1188</v>
      </c>
      <c r="J479" s="920" t="s">
        <v>1188</v>
      </c>
      <c r="K479" s="921" t="s">
        <v>1188</v>
      </c>
      <c r="L479" s="3" t="s">
        <v>1172</v>
      </c>
      <c r="M479" s="810">
        <v>51.8</v>
      </c>
      <c r="N479" s="7">
        <v>368.56</v>
      </c>
      <c r="O479" s="640">
        <f t="shared" si="169"/>
        <v>0.22839999999999999</v>
      </c>
      <c r="P479" s="638">
        <f t="shared" si="170"/>
        <v>452.74</v>
      </c>
      <c r="Q479" s="16">
        <f t="shared" si="171"/>
        <v>23451.93</v>
      </c>
      <c r="R479" s="778">
        <v>165.36</v>
      </c>
      <c r="S479" s="353">
        <f t="shared" si="172"/>
        <v>200.22</v>
      </c>
      <c r="T479" s="571"/>
      <c r="Y479" s="871">
        <f t="shared" si="173"/>
        <v>19091.400000000001</v>
      </c>
    </row>
    <row r="480" spans="1:25" s="1" customFormat="1" ht="46.5" customHeight="1">
      <c r="A480" s="447" t="s">
        <v>1371</v>
      </c>
      <c r="B480" s="805">
        <v>92759</v>
      </c>
      <c r="C480" s="570" t="s">
        <v>141</v>
      </c>
      <c r="D480" s="919" t="s">
        <v>1189</v>
      </c>
      <c r="E480" s="920"/>
      <c r="F480" s="920"/>
      <c r="G480" s="920"/>
      <c r="H480" s="920"/>
      <c r="I480" s="920"/>
      <c r="J480" s="920"/>
      <c r="K480" s="921"/>
      <c r="L480" s="3" t="s">
        <v>773</v>
      </c>
      <c r="M480" s="810">
        <v>513</v>
      </c>
      <c r="N480" s="7">
        <v>17.91</v>
      </c>
      <c r="O480" s="640">
        <f t="shared" si="169"/>
        <v>0.22839999999999999</v>
      </c>
      <c r="P480" s="638">
        <f t="shared" si="170"/>
        <v>22</v>
      </c>
      <c r="Q480" s="16">
        <f t="shared" si="171"/>
        <v>11286</v>
      </c>
      <c r="R480" s="778">
        <v>10.55</v>
      </c>
      <c r="S480" s="353">
        <f t="shared" si="172"/>
        <v>12.77</v>
      </c>
      <c r="T480" s="571"/>
      <c r="Y480" s="871">
        <f t="shared" si="173"/>
        <v>9187.83</v>
      </c>
    </row>
    <row r="481" spans="1:25" s="1" customFormat="1" ht="46.5" customHeight="1">
      <c r="A481" s="447" t="s">
        <v>1372</v>
      </c>
      <c r="B481" s="805">
        <v>92760</v>
      </c>
      <c r="C481" s="570" t="s">
        <v>141</v>
      </c>
      <c r="D481" s="919" t="s">
        <v>1405</v>
      </c>
      <c r="E481" s="920"/>
      <c r="F481" s="920"/>
      <c r="G481" s="920"/>
      <c r="H481" s="920"/>
      <c r="I481" s="920"/>
      <c r="J481" s="920"/>
      <c r="K481" s="921"/>
      <c r="L481" s="3" t="s">
        <v>773</v>
      </c>
      <c r="M481" s="810">
        <v>159.19999999999999</v>
      </c>
      <c r="N481" s="7">
        <v>17.64</v>
      </c>
      <c r="O481" s="640">
        <f t="shared" si="169"/>
        <v>0.22839999999999999</v>
      </c>
      <c r="P481" s="638">
        <f t="shared" si="170"/>
        <v>21.67</v>
      </c>
      <c r="Q481" s="16">
        <f t="shared" si="171"/>
        <v>3449.86</v>
      </c>
      <c r="R481" s="778">
        <v>9.48</v>
      </c>
      <c r="S481" s="353">
        <f t="shared" si="172"/>
        <v>11.48</v>
      </c>
      <c r="T481" s="571"/>
      <c r="Y481" s="871">
        <f t="shared" si="173"/>
        <v>2808.28</v>
      </c>
    </row>
    <row r="482" spans="1:25" s="1" customFormat="1" ht="40.5" customHeight="1">
      <c r="A482" s="447" t="s">
        <v>1373</v>
      </c>
      <c r="B482" s="805">
        <v>92762</v>
      </c>
      <c r="C482" s="570" t="s">
        <v>141</v>
      </c>
      <c r="D482" s="919" t="s">
        <v>1293</v>
      </c>
      <c r="E482" s="920"/>
      <c r="F482" s="920"/>
      <c r="G482" s="920"/>
      <c r="H482" s="920"/>
      <c r="I482" s="920"/>
      <c r="J482" s="920"/>
      <c r="K482" s="921"/>
      <c r="L482" s="3" t="s">
        <v>773</v>
      </c>
      <c r="M482" s="810">
        <v>754</v>
      </c>
      <c r="N482" s="7">
        <v>15.52</v>
      </c>
      <c r="O482" s="640">
        <f t="shared" si="169"/>
        <v>0.22839999999999999</v>
      </c>
      <c r="P482" s="638">
        <f t="shared" si="170"/>
        <v>19.059999999999999</v>
      </c>
      <c r="Q482" s="16">
        <f t="shared" si="171"/>
        <v>14371.24</v>
      </c>
      <c r="R482" s="778">
        <v>7.53</v>
      </c>
      <c r="S482" s="353">
        <f t="shared" si="172"/>
        <v>9.1199999999999992</v>
      </c>
      <c r="T482" s="571"/>
      <c r="Y482" s="871">
        <f t="shared" si="173"/>
        <v>11702.08</v>
      </c>
    </row>
    <row r="483" spans="1:25" s="1" customFormat="1" ht="42.75" customHeight="1">
      <c r="A483" s="447" t="s">
        <v>1374</v>
      </c>
      <c r="B483" s="805">
        <v>92763</v>
      </c>
      <c r="C483" s="570" t="s">
        <v>141</v>
      </c>
      <c r="D483" s="919" t="s">
        <v>1294</v>
      </c>
      <c r="E483" s="920"/>
      <c r="F483" s="920"/>
      <c r="G483" s="920"/>
      <c r="H483" s="920"/>
      <c r="I483" s="920"/>
      <c r="J483" s="920"/>
      <c r="K483" s="921"/>
      <c r="L483" s="3" t="s">
        <v>773</v>
      </c>
      <c r="M483" s="810">
        <v>541.5</v>
      </c>
      <c r="N483" s="7">
        <v>13.2</v>
      </c>
      <c r="O483" s="640">
        <f t="shared" si="169"/>
        <v>0.22839999999999999</v>
      </c>
      <c r="P483" s="638">
        <f t="shared" si="170"/>
        <v>16.21</v>
      </c>
      <c r="Q483" s="16">
        <f t="shared" si="171"/>
        <v>8777.7099999999991</v>
      </c>
      <c r="R483" s="778">
        <v>6.25</v>
      </c>
      <c r="S483" s="353">
        <f t="shared" si="172"/>
        <v>7.57</v>
      </c>
      <c r="T483" s="571"/>
      <c r="Y483" s="871">
        <f t="shared" si="173"/>
        <v>7147.8</v>
      </c>
    </row>
    <row r="484" spans="1:25" s="1" customFormat="1" ht="42" customHeight="1">
      <c r="A484" s="447" t="s">
        <v>1375</v>
      </c>
      <c r="B484" s="805">
        <v>92764</v>
      </c>
      <c r="C484" s="570" t="s">
        <v>141</v>
      </c>
      <c r="D484" s="919" t="s">
        <v>1295</v>
      </c>
      <c r="E484" s="920"/>
      <c r="F484" s="920"/>
      <c r="G484" s="920"/>
      <c r="H484" s="920"/>
      <c r="I484" s="920"/>
      <c r="J484" s="920"/>
      <c r="K484" s="921"/>
      <c r="L484" s="3" t="s">
        <v>773</v>
      </c>
      <c r="M484" s="810">
        <v>547.1</v>
      </c>
      <c r="N484" s="7">
        <v>12.91</v>
      </c>
      <c r="O484" s="640">
        <f t="shared" si="169"/>
        <v>0.22839999999999999</v>
      </c>
      <c r="P484" s="638">
        <f t="shared" si="170"/>
        <v>15.86</v>
      </c>
      <c r="Q484" s="16">
        <f t="shared" si="171"/>
        <v>8677</v>
      </c>
      <c r="R484" s="778">
        <v>5.84</v>
      </c>
      <c r="S484" s="353">
        <f t="shared" si="172"/>
        <v>7.07</v>
      </c>
      <c r="T484" s="571"/>
      <c r="Y484" s="871">
        <f t="shared" si="173"/>
        <v>7063.06</v>
      </c>
    </row>
    <row r="485" spans="1:25" s="1" customFormat="1" ht="42" customHeight="1">
      <c r="A485" s="447" t="s">
        <v>1376</v>
      </c>
      <c r="B485" s="808">
        <v>92768</v>
      </c>
      <c r="C485" s="570" t="s">
        <v>141</v>
      </c>
      <c r="D485" s="919" t="s">
        <v>1193</v>
      </c>
      <c r="E485" s="920"/>
      <c r="F485" s="920"/>
      <c r="G485" s="920"/>
      <c r="H485" s="920"/>
      <c r="I485" s="920"/>
      <c r="J485" s="920"/>
      <c r="K485" s="921"/>
      <c r="L485" s="3" t="s">
        <v>773</v>
      </c>
      <c r="M485" s="810">
        <v>834</v>
      </c>
      <c r="N485" s="7">
        <v>17.46</v>
      </c>
      <c r="O485" s="640">
        <f t="shared" si="169"/>
        <v>0.22839999999999999</v>
      </c>
      <c r="P485" s="638">
        <f t="shared" si="170"/>
        <v>21.45</v>
      </c>
      <c r="Q485" s="16">
        <f t="shared" si="171"/>
        <v>17889.3</v>
      </c>
      <c r="R485" s="778">
        <v>8.6</v>
      </c>
      <c r="S485" s="353">
        <f t="shared" si="172"/>
        <v>10.41</v>
      </c>
      <c r="T485" s="571"/>
      <c r="Y485" s="871">
        <f t="shared" si="173"/>
        <v>14561.64</v>
      </c>
    </row>
    <row r="486" spans="1:25" s="1" customFormat="1" ht="42.75" customHeight="1">
      <c r="A486" s="447" t="s">
        <v>1377</v>
      </c>
      <c r="B486" s="805">
        <v>92769</v>
      </c>
      <c r="C486" s="570" t="s">
        <v>141</v>
      </c>
      <c r="D486" s="919" t="s">
        <v>1194</v>
      </c>
      <c r="E486" s="920"/>
      <c r="F486" s="920"/>
      <c r="G486" s="920"/>
      <c r="H486" s="920"/>
      <c r="I486" s="920"/>
      <c r="J486" s="920"/>
      <c r="K486" s="921"/>
      <c r="L486" s="3" t="s">
        <v>773</v>
      </c>
      <c r="M486" s="810">
        <v>52.2</v>
      </c>
      <c r="N486" s="7">
        <v>17.190000000000001</v>
      </c>
      <c r="O486" s="640">
        <f t="shared" si="169"/>
        <v>0.22839999999999999</v>
      </c>
      <c r="P486" s="638">
        <f t="shared" si="170"/>
        <v>21.12</v>
      </c>
      <c r="Q486" s="16">
        <f t="shared" si="171"/>
        <v>1102.46</v>
      </c>
      <c r="R486" s="778">
        <v>8.48</v>
      </c>
      <c r="S486" s="353">
        <f t="shared" si="172"/>
        <v>10.27</v>
      </c>
      <c r="T486" s="571"/>
      <c r="Y486" s="871">
        <f t="shared" si="173"/>
        <v>897.31</v>
      </c>
    </row>
    <row r="487" spans="1:25" s="1" customFormat="1" ht="42.75" customHeight="1">
      <c r="A487" s="447" t="s">
        <v>1378</v>
      </c>
      <c r="B487" s="805">
        <v>92770</v>
      </c>
      <c r="C487" s="570" t="s">
        <v>141</v>
      </c>
      <c r="D487" s="919" t="s">
        <v>1287</v>
      </c>
      <c r="E487" s="920"/>
      <c r="F487" s="920"/>
      <c r="G487" s="920"/>
      <c r="H487" s="920"/>
      <c r="I487" s="920"/>
      <c r="J487" s="920"/>
      <c r="K487" s="921"/>
      <c r="L487" s="3" t="s">
        <v>773</v>
      </c>
      <c r="M487" s="810">
        <v>66.2</v>
      </c>
      <c r="N487" s="7">
        <v>16.63</v>
      </c>
      <c r="O487" s="640">
        <f t="shared" si="169"/>
        <v>0.22839999999999999</v>
      </c>
      <c r="P487" s="638">
        <f t="shared" si="170"/>
        <v>20.43</v>
      </c>
      <c r="Q487" s="16">
        <f t="shared" si="171"/>
        <v>1352.46</v>
      </c>
      <c r="R487" s="778">
        <v>7.82</v>
      </c>
      <c r="S487" s="353">
        <f>R487*1.2108</f>
        <v>9.4700000000000006</v>
      </c>
      <c r="T487" s="571"/>
      <c r="Y487" s="871">
        <f t="shared" si="173"/>
        <v>1100.9000000000001</v>
      </c>
    </row>
    <row r="488" spans="1:25" s="1" customFormat="1" ht="42.75" customHeight="1">
      <c r="A488" s="447" t="s">
        <v>1429</v>
      </c>
      <c r="B488" s="805">
        <v>92771</v>
      </c>
      <c r="C488" s="570" t="s">
        <v>141</v>
      </c>
      <c r="D488" s="919" t="s">
        <v>1275</v>
      </c>
      <c r="E488" s="920"/>
      <c r="F488" s="920"/>
      <c r="G488" s="920"/>
      <c r="H488" s="920"/>
      <c r="I488" s="920"/>
      <c r="J488" s="920"/>
      <c r="K488" s="921"/>
      <c r="L488" s="3" t="s">
        <v>773</v>
      </c>
      <c r="M488" s="810">
        <v>422.3</v>
      </c>
      <c r="N488" s="7">
        <v>15.08</v>
      </c>
      <c r="O488" s="640">
        <f t="shared" si="169"/>
        <v>0.22839999999999999</v>
      </c>
      <c r="P488" s="638">
        <f t="shared" si="170"/>
        <v>18.52</v>
      </c>
      <c r="Q488" s="16">
        <f t="shared" si="171"/>
        <v>7820.99</v>
      </c>
      <c r="R488" s="778">
        <v>6.94</v>
      </c>
      <c r="S488" s="353">
        <f>R488*1.2108</f>
        <v>8.4</v>
      </c>
      <c r="T488" s="571"/>
      <c r="Y488" s="871">
        <f t="shared" si="173"/>
        <v>6368.28</v>
      </c>
    </row>
    <row r="489" spans="1:25" s="1" customFormat="1" ht="42.75" customHeight="1">
      <c r="A489" s="447" t="s">
        <v>1430</v>
      </c>
      <c r="B489" s="805">
        <v>92772</v>
      </c>
      <c r="C489" s="570" t="s">
        <v>141</v>
      </c>
      <c r="D489" s="919" t="s">
        <v>1414</v>
      </c>
      <c r="E489" s="920"/>
      <c r="F489" s="920"/>
      <c r="G489" s="920"/>
      <c r="H489" s="920"/>
      <c r="I489" s="920"/>
      <c r="J489" s="920"/>
      <c r="K489" s="921"/>
      <c r="L489" s="3" t="s">
        <v>773</v>
      </c>
      <c r="M489" s="810">
        <v>463.8</v>
      </c>
      <c r="N489" s="7">
        <v>12.81</v>
      </c>
      <c r="O489" s="640">
        <f t="shared" si="169"/>
        <v>0.22839999999999999</v>
      </c>
      <c r="P489" s="638">
        <f t="shared" si="170"/>
        <v>15.74</v>
      </c>
      <c r="Q489" s="16">
        <f t="shared" si="171"/>
        <v>7300.21</v>
      </c>
      <c r="R489" s="778">
        <v>5.82</v>
      </c>
      <c r="S489" s="353">
        <f>R489*1.2108</f>
        <v>7.05</v>
      </c>
      <c r="T489" s="571"/>
      <c r="Y489" s="871">
        <f t="shared" si="173"/>
        <v>5941.27</v>
      </c>
    </row>
    <row r="490" spans="1:25" s="1" customFormat="1" ht="30" customHeight="1">
      <c r="A490" s="447" t="s">
        <v>1431</v>
      </c>
      <c r="B490" s="304">
        <v>1106281</v>
      </c>
      <c r="C490" s="304" t="s">
        <v>1066</v>
      </c>
      <c r="D490" s="919" t="s">
        <v>1196</v>
      </c>
      <c r="E490" s="920"/>
      <c r="F490" s="920"/>
      <c r="G490" s="920"/>
      <c r="H490" s="920"/>
      <c r="I490" s="920"/>
      <c r="J490" s="920"/>
      <c r="K490" s="921"/>
      <c r="L490" s="3" t="s">
        <v>1171</v>
      </c>
      <c r="M490" s="7">
        <v>32.700000000000003</v>
      </c>
      <c r="N490" s="7">
        <f>N457</f>
        <v>395.82</v>
      </c>
      <c r="O490" s="640">
        <f t="shared" si="169"/>
        <v>0.22839999999999999</v>
      </c>
      <c r="P490" s="638">
        <f t="shared" si="170"/>
        <v>486.23</v>
      </c>
      <c r="Q490" s="16">
        <f t="shared" si="171"/>
        <v>15899.72</v>
      </c>
      <c r="R490" s="778">
        <v>281.66000000000003</v>
      </c>
      <c r="S490" s="353">
        <f t="shared" ref="S490" si="174">R490*1.2108</f>
        <v>341.03</v>
      </c>
      <c r="T490" s="571"/>
      <c r="Y490" s="871">
        <f t="shared" si="173"/>
        <v>12943.31</v>
      </c>
    </row>
    <row r="491" spans="1:25" s="1" customFormat="1" ht="15.75">
      <c r="A491" s="11"/>
      <c r="B491" s="569"/>
      <c r="C491" s="5"/>
      <c r="D491" s="919"/>
      <c r="E491" s="920"/>
      <c r="F491" s="920"/>
      <c r="G491" s="920"/>
      <c r="H491" s="920"/>
      <c r="I491" s="920"/>
      <c r="J491" s="920"/>
      <c r="K491" s="921"/>
      <c r="L491" s="3"/>
      <c r="M491" s="947" t="s">
        <v>53</v>
      </c>
      <c r="N491" s="947"/>
      <c r="O491" s="637"/>
      <c r="P491" s="637"/>
      <c r="Q491" s="13">
        <f>SUM(Q477:Q490)</f>
        <v>222530.87</v>
      </c>
      <c r="R491" s="778"/>
      <c r="Y491" s="861"/>
    </row>
    <row r="492" spans="1:25" s="1" customFormat="1" ht="15.75">
      <c r="A492" s="448" t="s">
        <v>1379</v>
      </c>
      <c r="B492" s="945"/>
      <c r="C492" s="946"/>
      <c r="D492" s="939" t="s">
        <v>574</v>
      </c>
      <c r="E492" s="940"/>
      <c r="F492" s="940"/>
      <c r="G492" s="940"/>
      <c r="H492" s="940"/>
      <c r="I492" s="940"/>
      <c r="J492" s="940"/>
      <c r="K492" s="941"/>
      <c r="L492" s="3"/>
      <c r="M492" s="6"/>
      <c r="N492" s="7"/>
      <c r="O492" s="638"/>
      <c r="P492" s="638"/>
      <c r="Q492" s="16"/>
      <c r="R492" s="17"/>
      <c r="Y492" s="861"/>
    </row>
    <row r="493" spans="1:25" s="1" customFormat="1" ht="42.75" customHeight="1">
      <c r="A493" s="447" t="s">
        <v>1380</v>
      </c>
      <c r="B493" s="304" t="s">
        <v>94</v>
      </c>
      <c r="C493" s="304" t="s">
        <v>1261</v>
      </c>
      <c r="D493" s="919" t="s">
        <v>1200</v>
      </c>
      <c r="E493" s="920" t="s">
        <v>1200</v>
      </c>
      <c r="F493" s="920" t="s">
        <v>1200</v>
      </c>
      <c r="G493" s="920" t="s">
        <v>1200</v>
      </c>
      <c r="H493" s="920" t="s">
        <v>1200</v>
      </c>
      <c r="I493" s="920" t="s">
        <v>1200</v>
      </c>
      <c r="J493" s="920" t="s">
        <v>1200</v>
      </c>
      <c r="K493" s="921" t="s">
        <v>1200</v>
      </c>
      <c r="L493" s="3" t="s">
        <v>236</v>
      </c>
      <c r="M493" s="790">
        <v>2</v>
      </c>
      <c r="N493" s="7">
        <f>N460</f>
        <v>691.06</v>
      </c>
      <c r="O493" s="640">
        <f>$Q$3</f>
        <v>0.22839999999999999</v>
      </c>
      <c r="P493" s="638">
        <f t="shared" ref="P493:P495" si="175">N493*(1+O493)</f>
        <v>848.9</v>
      </c>
      <c r="Q493" s="16">
        <f t="shared" ref="Q493:Q495" si="176">TRUNC(M493*P493,2)</f>
        <v>1697.8</v>
      </c>
      <c r="R493" s="17">
        <v>531.67999999999995</v>
      </c>
      <c r="S493" s="1">
        <v>643.76</v>
      </c>
      <c r="Y493" s="871">
        <f t="shared" ref="Y493:Y495" si="177">TRUNC(M493*N493,2)</f>
        <v>1382.12</v>
      </c>
    </row>
    <row r="494" spans="1:25" s="1" customFormat="1" ht="42.75" customHeight="1">
      <c r="A494" s="447" t="s">
        <v>1381</v>
      </c>
      <c r="B494" s="304" t="s">
        <v>94</v>
      </c>
      <c r="C494" s="304" t="s">
        <v>1262</v>
      </c>
      <c r="D494" s="919" t="s">
        <v>1201</v>
      </c>
      <c r="E494" s="920" t="s">
        <v>1201</v>
      </c>
      <c r="F494" s="920" t="s">
        <v>1201</v>
      </c>
      <c r="G494" s="920" t="s">
        <v>1201</v>
      </c>
      <c r="H494" s="920" t="s">
        <v>1201</v>
      </c>
      <c r="I494" s="920" t="s">
        <v>1201</v>
      </c>
      <c r="J494" s="920" t="s">
        <v>1201</v>
      </c>
      <c r="K494" s="921" t="s">
        <v>1201</v>
      </c>
      <c r="L494" s="3" t="s">
        <v>236</v>
      </c>
      <c r="M494" s="790">
        <v>4</v>
      </c>
      <c r="N494" s="7">
        <f>N461</f>
        <v>559.16</v>
      </c>
      <c r="O494" s="640">
        <f>$Q$3</f>
        <v>0.22839999999999999</v>
      </c>
      <c r="P494" s="638">
        <f t="shared" si="175"/>
        <v>686.87</v>
      </c>
      <c r="Q494" s="16">
        <f t="shared" si="176"/>
        <v>2747.48</v>
      </c>
      <c r="R494" s="17">
        <v>347.93</v>
      </c>
      <c r="S494" s="1">
        <v>421.27</v>
      </c>
      <c r="Y494" s="871">
        <f t="shared" si="177"/>
        <v>2236.64</v>
      </c>
    </row>
    <row r="495" spans="1:25" s="1" customFormat="1" ht="15.75">
      <c r="A495" s="447" t="s">
        <v>1382</v>
      </c>
      <c r="B495" s="3">
        <v>1108056</v>
      </c>
      <c r="C495" s="304" t="s">
        <v>1066</v>
      </c>
      <c r="D495" s="919" t="s">
        <v>1161</v>
      </c>
      <c r="E495" s="920" t="s">
        <v>1161</v>
      </c>
      <c r="F495" s="920" t="s">
        <v>1161</v>
      </c>
      <c r="G495" s="920" t="s">
        <v>1161</v>
      </c>
      <c r="H495" s="920" t="s">
        <v>1161</v>
      </c>
      <c r="I495" s="920" t="s">
        <v>1161</v>
      </c>
      <c r="J495" s="920" t="s">
        <v>1161</v>
      </c>
      <c r="K495" s="921" t="s">
        <v>1161</v>
      </c>
      <c r="L495" s="3" t="s">
        <v>1171</v>
      </c>
      <c r="M495" s="3">
        <v>2.64</v>
      </c>
      <c r="N495" s="7">
        <f>N473</f>
        <v>2097.71</v>
      </c>
      <c r="O495" s="640">
        <f>$Q$3</f>
        <v>0.22839999999999999</v>
      </c>
      <c r="P495" s="638">
        <f t="shared" si="175"/>
        <v>2576.83</v>
      </c>
      <c r="Q495" s="16">
        <f t="shared" si="176"/>
        <v>6802.83</v>
      </c>
      <c r="R495" s="17">
        <v>1796.13</v>
      </c>
      <c r="S495" s="1">
        <v>2174.75</v>
      </c>
      <c r="Y495" s="871">
        <f t="shared" si="177"/>
        <v>5537.95</v>
      </c>
    </row>
    <row r="496" spans="1:25" s="1" customFormat="1" ht="15.75">
      <c r="A496" s="11"/>
      <c r="B496" s="569"/>
      <c r="C496" s="5"/>
      <c r="D496" s="919"/>
      <c r="E496" s="920"/>
      <c r="F496" s="920"/>
      <c r="G496" s="920"/>
      <c r="H496" s="920"/>
      <c r="I496" s="920"/>
      <c r="J496" s="920"/>
      <c r="K496" s="921"/>
      <c r="L496" s="3"/>
      <c r="M496" s="933" t="s">
        <v>53</v>
      </c>
      <c r="N496" s="934"/>
      <c r="O496" s="8"/>
      <c r="P496" s="8"/>
      <c r="Q496" s="13">
        <f>SUM(Q493:Q495)</f>
        <v>11248.11</v>
      </c>
      <c r="R496" s="17"/>
      <c r="Y496" s="861"/>
    </row>
    <row r="497" spans="1:26" s="1" customFormat="1" ht="15.75">
      <c r="A497" s="11"/>
      <c r="B497" s="569"/>
      <c r="C497" s="5"/>
      <c r="D497" s="935"/>
      <c r="E497" s="935"/>
      <c r="F497" s="935"/>
      <c r="G497" s="935"/>
      <c r="H497" s="935"/>
      <c r="I497" s="935"/>
      <c r="J497" s="935"/>
      <c r="K497" s="935"/>
      <c r="L497" s="3"/>
      <c r="M497" s="933" t="s">
        <v>14</v>
      </c>
      <c r="N497" s="934"/>
      <c r="O497" s="8"/>
      <c r="P497" s="8"/>
      <c r="Q497" s="13">
        <f>Q496+Q491+Q475</f>
        <v>257651.99</v>
      </c>
      <c r="R497" s="780"/>
      <c r="Y497" s="861"/>
    </row>
    <row r="498" spans="1:26" s="1" customFormat="1" ht="15.75">
      <c r="A498" s="11"/>
      <c r="B498" s="569"/>
      <c r="C498" s="5"/>
      <c r="D498" s="787"/>
      <c r="E498" s="636"/>
      <c r="F498" s="636"/>
      <c r="G498" s="636"/>
      <c r="H498" s="636"/>
      <c r="I498" s="636"/>
      <c r="J498" s="636"/>
      <c r="K498" s="636"/>
      <c r="L498" s="10"/>
      <c r="M498" s="8"/>
      <c r="N498" s="8"/>
      <c r="O498" s="8"/>
      <c r="P498" s="8"/>
      <c r="Q498" s="14"/>
      <c r="R498" s="780"/>
      <c r="Y498" s="861"/>
    </row>
    <row r="499" spans="1:26" ht="15.75">
      <c r="A499" s="448">
        <v>19</v>
      </c>
      <c r="B499" s="22"/>
      <c r="C499" s="811"/>
      <c r="D499" s="942" t="s">
        <v>1064</v>
      </c>
      <c r="E499" s="943"/>
      <c r="F499" s="943"/>
      <c r="G499" s="943"/>
      <c r="H499" s="943"/>
      <c r="I499" s="943"/>
      <c r="J499" s="943"/>
      <c r="K499" s="943"/>
      <c r="L499" s="959"/>
      <c r="M499" s="959"/>
      <c r="N499" s="959"/>
      <c r="O499" s="959"/>
      <c r="P499" s="959"/>
      <c r="Q499" s="960"/>
    </row>
    <row r="500" spans="1:26">
      <c r="A500" s="11" t="s">
        <v>1384</v>
      </c>
      <c r="B500" s="569">
        <v>5915321</v>
      </c>
      <c r="C500" s="304" t="s">
        <v>1066</v>
      </c>
      <c r="D500" s="948" t="s">
        <v>1067</v>
      </c>
      <c r="E500" s="949"/>
      <c r="F500" s="949"/>
      <c r="G500" s="949"/>
      <c r="H500" s="949"/>
      <c r="I500" s="949"/>
      <c r="J500" s="949"/>
      <c r="K500" s="950"/>
      <c r="L500" s="3" t="s">
        <v>113</v>
      </c>
      <c r="M500" s="4">
        <v>177284.51</v>
      </c>
      <c r="N500" s="4">
        <v>0.54</v>
      </c>
      <c r="O500" s="640">
        <f>$Q$3</f>
        <v>0.22839999999999999</v>
      </c>
      <c r="P500" s="638">
        <f t="shared" ref="P500:P502" si="178">N500*(1+O500)</f>
        <v>0.66</v>
      </c>
      <c r="Q500" s="16">
        <f t="shared" ref="Q500:Q502" si="179">TRUNC(M500*P500,2)</f>
        <v>117007.77</v>
      </c>
      <c r="R500" s="780"/>
      <c r="Y500" s="871">
        <f t="shared" ref="Y500:Y502" si="180">TRUNC(M500*N500,2)</f>
        <v>95733.63</v>
      </c>
    </row>
    <row r="501" spans="1:26" ht="29.25" customHeight="1">
      <c r="A501" s="11" t="s">
        <v>1385</v>
      </c>
      <c r="B501" s="569">
        <v>1505877</v>
      </c>
      <c r="C501" s="304" t="s">
        <v>1066</v>
      </c>
      <c r="D501" s="919" t="s">
        <v>1620</v>
      </c>
      <c r="E501" s="920"/>
      <c r="F501" s="920"/>
      <c r="G501" s="920"/>
      <c r="H501" s="920"/>
      <c r="I501" s="920"/>
      <c r="J501" s="920"/>
      <c r="K501" s="921"/>
      <c r="L501" s="3" t="s">
        <v>10</v>
      </c>
      <c r="M501" s="4">
        <f>M34*0.4*3.8</f>
        <v>3622.16</v>
      </c>
      <c r="N501" s="4">
        <v>124.08</v>
      </c>
      <c r="O501" s="640">
        <f>$Q$3</f>
        <v>0.22839999999999999</v>
      </c>
      <c r="P501" s="638">
        <f t="shared" si="178"/>
        <v>152.41999999999999</v>
      </c>
      <c r="Q501" s="16">
        <f t="shared" si="179"/>
        <v>552089.62</v>
      </c>
      <c r="R501" s="780"/>
      <c r="Y501" s="871">
        <f t="shared" si="180"/>
        <v>449437.61</v>
      </c>
      <c r="Z501" s="872"/>
    </row>
    <row r="502" spans="1:26" ht="29.25" customHeight="1">
      <c r="A502" s="11" t="s">
        <v>1386</v>
      </c>
      <c r="B502" s="569">
        <v>94962</v>
      </c>
      <c r="C502" s="304" t="s">
        <v>141</v>
      </c>
      <c r="D502" s="919" t="s">
        <v>1624</v>
      </c>
      <c r="E502" s="920"/>
      <c r="F502" s="920"/>
      <c r="G502" s="920"/>
      <c r="H502" s="920"/>
      <c r="I502" s="920"/>
      <c r="J502" s="920"/>
      <c r="K502" s="921"/>
      <c r="L502" s="3" t="s">
        <v>10</v>
      </c>
      <c r="M502" s="4">
        <f>M34*3.8*0.15</f>
        <v>1358.31</v>
      </c>
      <c r="N502" s="4">
        <v>369.92</v>
      </c>
      <c r="O502" s="640">
        <f>$Q$3</f>
        <v>0.22839999999999999</v>
      </c>
      <c r="P502" s="638">
        <f t="shared" si="178"/>
        <v>454.41</v>
      </c>
      <c r="Q502" s="16">
        <f t="shared" si="179"/>
        <v>617229.64</v>
      </c>
      <c r="R502" s="780"/>
      <c r="Y502" s="871">
        <f t="shared" si="180"/>
        <v>502466.03</v>
      </c>
    </row>
    <row r="503" spans="1:26">
      <c r="A503" s="12"/>
      <c r="B503" s="10"/>
      <c r="C503" s="10"/>
      <c r="D503" s="953"/>
      <c r="E503" s="953"/>
      <c r="F503" s="953"/>
      <c r="G503" s="953"/>
      <c r="H503" s="953"/>
      <c r="I503" s="953"/>
      <c r="J503" s="953"/>
      <c r="K503" s="953"/>
      <c r="L503" s="954"/>
      <c r="M503" s="933" t="s">
        <v>14</v>
      </c>
      <c r="N503" s="934"/>
      <c r="O503" s="8"/>
      <c r="P503" s="8"/>
      <c r="Q503" s="13">
        <f>SUM(Q500:Q502)</f>
        <v>1286327.03</v>
      </c>
    </row>
    <row r="504" spans="1:26">
      <c r="A504" s="12"/>
      <c r="B504" s="10"/>
      <c r="C504" s="10"/>
      <c r="D504" s="636"/>
      <c r="E504" s="636"/>
      <c r="F504" s="636"/>
      <c r="G504" s="636"/>
      <c r="H504" s="636"/>
      <c r="I504" s="636"/>
      <c r="J504" s="636"/>
      <c r="K504" s="636"/>
      <c r="L504" s="10"/>
      <c r="M504" s="8"/>
      <c r="N504" s="8"/>
      <c r="O504" s="8"/>
      <c r="P504" s="8"/>
      <c r="Q504" s="14"/>
    </row>
    <row r="505" spans="1:26" ht="16.5" thickBot="1">
      <c r="A505" s="962" t="s">
        <v>64</v>
      </c>
      <c r="B505" s="963"/>
      <c r="C505" s="963"/>
      <c r="D505" s="963"/>
      <c r="E505" s="963"/>
      <c r="F505" s="963"/>
      <c r="G505" s="963"/>
      <c r="H505" s="963"/>
      <c r="I505" s="963"/>
      <c r="J505" s="963"/>
      <c r="K505" s="963"/>
      <c r="L505" s="963"/>
      <c r="M505" s="963"/>
      <c r="N505" s="964"/>
      <c r="O505" s="639"/>
      <c r="P505" s="639"/>
      <c r="Q505" s="21">
        <f>Q503+Q293+Q258+Q224+Q184+Q160+Q134+Q110+Q104+Q94+Q82+Q30+Q15++Q397+Q363+Q328+Q464+Q497+Q430</f>
        <v>34697475.890000001</v>
      </c>
      <c r="T505" s="18"/>
      <c r="Y505" s="871">
        <f>SUM(Y7:Y504)</f>
        <v>28252538.34</v>
      </c>
    </row>
    <row r="506" spans="1:26">
      <c r="A506" s="774" t="s">
        <v>1618</v>
      </c>
      <c r="N506" s="18"/>
      <c r="O506" s="18"/>
      <c r="Q506" s="18"/>
    </row>
    <row r="508" spans="1:26">
      <c r="M508" s="833">
        <f>210149.879-M500</f>
        <v>32865.370000000003</v>
      </c>
      <c r="N508" s="860"/>
    </row>
  </sheetData>
  <autoFilter ref="A5:AL508" xr:uid="{00000000-0001-0000-0000-000000000000}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</autoFilter>
  <mergeCells count="596">
    <mergeCell ref="D470:K470"/>
    <mergeCell ref="D471:K471"/>
    <mergeCell ref="D472:K472"/>
    <mergeCell ref="D473:K473"/>
    <mergeCell ref="D474:K474"/>
    <mergeCell ref="D475:K475"/>
    <mergeCell ref="D420:K420"/>
    <mergeCell ref="D493:K493"/>
    <mergeCell ref="D494:K494"/>
    <mergeCell ref="D467:K467"/>
    <mergeCell ref="D468:K468"/>
    <mergeCell ref="D469:K469"/>
    <mergeCell ref="D465:Q465"/>
    <mergeCell ref="D466:K466"/>
    <mergeCell ref="D437:K437"/>
    <mergeCell ref="D438:K438"/>
    <mergeCell ref="D439:K439"/>
    <mergeCell ref="D431:Q431"/>
    <mergeCell ref="D432:K432"/>
    <mergeCell ref="M430:N430"/>
    <mergeCell ref="M424:N424"/>
    <mergeCell ref="D464:K464"/>
    <mergeCell ref="M464:N464"/>
    <mergeCell ref="D458:K458"/>
    <mergeCell ref="D495:K495"/>
    <mergeCell ref="D496:K496"/>
    <mergeCell ref="M496:N496"/>
    <mergeCell ref="D497:K497"/>
    <mergeCell ref="M497:N497"/>
    <mergeCell ref="D485:K485"/>
    <mergeCell ref="D484:K484"/>
    <mergeCell ref="D486:K486"/>
    <mergeCell ref="D487:K487"/>
    <mergeCell ref="D490:K490"/>
    <mergeCell ref="D491:K491"/>
    <mergeCell ref="M491:N491"/>
    <mergeCell ref="D488:K488"/>
    <mergeCell ref="D489:K489"/>
    <mergeCell ref="B492:C492"/>
    <mergeCell ref="D492:K492"/>
    <mergeCell ref="M475:N475"/>
    <mergeCell ref="B476:C476"/>
    <mergeCell ref="D476:K476"/>
    <mergeCell ref="D477:K477"/>
    <mergeCell ref="D478:K478"/>
    <mergeCell ref="D479:K479"/>
    <mergeCell ref="D480:K480"/>
    <mergeCell ref="D482:K482"/>
    <mergeCell ref="D483:K483"/>
    <mergeCell ref="D481:K481"/>
    <mergeCell ref="M458:N458"/>
    <mergeCell ref="D440:K440"/>
    <mergeCell ref="D441:K441"/>
    <mergeCell ref="M441:N441"/>
    <mergeCell ref="D461:K461"/>
    <mergeCell ref="D462:K462"/>
    <mergeCell ref="D463:K463"/>
    <mergeCell ref="M463:N463"/>
    <mergeCell ref="D447:K447"/>
    <mergeCell ref="D448:K448"/>
    <mergeCell ref="D454:K454"/>
    <mergeCell ref="D455:K455"/>
    <mergeCell ref="D443:K443"/>
    <mergeCell ref="D444:K444"/>
    <mergeCell ref="D446:K446"/>
    <mergeCell ref="D433:K433"/>
    <mergeCell ref="D434:K434"/>
    <mergeCell ref="D435:K435"/>
    <mergeCell ref="D436:K436"/>
    <mergeCell ref="D418:K418"/>
    <mergeCell ref="D419:K419"/>
    <mergeCell ref="D422:K422"/>
    <mergeCell ref="D423:K423"/>
    <mergeCell ref="D424:K424"/>
    <mergeCell ref="D421:K421"/>
    <mergeCell ref="M429:N429"/>
    <mergeCell ref="D430:K430"/>
    <mergeCell ref="M391:N391"/>
    <mergeCell ref="D425:K425"/>
    <mergeCell ref="D426:K426"/>
    <mergeCell ref="D427:K427"/>
    <mergeCell ref="D428:K428"/>
    <mergeCell ref="D429:K429"/>
    <mergeCell ref="D398:Q398"/>
    <mergeCell ref="D399:K399"/>
    <mergeCell ref="D400:K400"/>
    <mergeCell ref="D401:K401"/>
    <mergeCell ref="D402:K402"/>
    <mergeCell ref="D403:K403"/>
    <mergeCell ref="D404:K404"/>
    <mergeCell ref="D407:K407"/>
    <mergeCell ref="D408:K408"/>
    <mergeCell ref="M408:N408"/>
    <mergeCell ref="D380:K380"/>
    <mergeCell ref="B392:C392"/>
    <mergeCell ref="D392:K392"/>
    <mergeCell ref="D393:K393"/>
    <mergeCell ref="D394:K394"/>
    <mergeCell ref="D395:K395"/>
    <mergeCell ref="D396:K396"/>
    <mergeCell ref="M396:N396"/>
    <mergeCell ref="D397:K397"/>
    <mergeCell ref="M397:N397"/>
    <mergeCell ref="B112:C112"/>
    <mergeCell ref="B111:C111"/>
    <mergeCell ref="D122:K122"/>
    <mergeCell ref="B120:C120"/>
    <mergeCell ref="D121:K121"/>
    <mergeCell ref="D17:K17"/>
    <mergeCell ref="D14:K14"/>
    <mergeCell ref="D54:K54"/>
    <mergeCell ref="D50:K50"/>
    <mergeCell ref="D45:K45"/>
    <mergeCell ref="D41:K41"/>
    <mergeCell ref="D23:K23"/>
    <mergeCell ref="D24:K24"/>
    <mergeCell ref="D25:K25"/>
    <mergeCell ref="D56:K56"/>
    <mergeCell ref="D57:K57"/>
    <mergeCell ref="D58:K58"/>
    <mergeCell ref="D93:K93"/>
    <mergeCell ref="D55:K55"/>
    <mergeCell ref="D72:K72"/>
    <mergeCell ref="D73:K73"/>
    <mergeCell ref="D76:K76"/>
    <mergeCell ref="D77:K77"/>
    <mergeCell ref="D79:K79"/>
    <mergeCell ref="B135:C135"/>
    <mergeCell ref="B136:C136"/>
    <mergeCell ref="D136:K136"/>
    <mergeCell ref="D137:K137"/>
    <mergeCell ref="D138:K138"/>
    <mergeCell ref="D134:L134"/>
    <mergeCell ref="D117:K117"/>
    <mergeCell ref="D123:K123"/>
    <mergeCell ref="D124:K124"/>
    <mergeCell ref="D125:K125"/>
    <mergeCell ref="D131:K131"/>
    <mergeCell ref="D118:K118"/>
    <mergeCell ref="D129:K129"/>
    <mergeCell ref="D127:K127"/>
    <mergeCell ref="D120:K120"/>
    <mergeCell ref="D126:K126"/>
    <mergeCell ref="D132:K132"/>
    <mergeCell ref="D130:K130"/>
    <mergeCell ref="D133:L133"/>
    <mergeCell ref="D128:K128"/>
    <mergeCell ref="A5:A6"/>
    <mergeCell ref="L5:L6"/>
    <mergeCell ref="D5:K6"/>
    <mergeCell ref="M5:M6"/>
    <mergeCell ref="A1:B4"/>
    <mergeCell ref="C1:Q1"/>
    <mergeCell ref="C5:C6"/>
    <mergeCell ref="B5:B6"/>
    <mergeCell ref="N5:N6"/>
    <mergeCell ref="O5:O6"/>
    <mergeCell ref="P5:P6"/>
    <mergeCell ref="Q5:Q6"/>
    <mergeCell ref="B7:C7"/>
    <mergeCell ref="B17:C17"/>
    <mergeCell ref="D173:K173"/>
    <mergeCell ref="D174:K174"/>
    <mergeCell ref="D114:K114"/>
    <mergeCell ref="M190:N190"/>
    <mergeCell ref="M184:N184"/>
    <mergeCell ref="M183:N183"/>
    <mergeCell ref="M82:N82"/>
    <mergeCell ref="D84:K84"/>
    <mergeCell ref="D82:L82"/>
    <mergeCell ref="D85:K85"/>
    <mergeCell ref="D86:K86"/>
    <mergeCell ref="D87:K87"/>
    <mergeCell ref="L84:Q84"/>
    <mergeCell ref="D101:K101"/>
    <mergeCell ref="D19:K19"/>
    <mergeCell ref="D18:K18"/>
    <mergeCell ref="D20:K20"/>
    <mergeCell ref="D21:K21"/>
    <mergeCell ref="D26:K26"/>
    <mergeCell ref="D29:K29"/>
    <mergeCell ref="D22:K22"/>
    <mergeCell ref="B145:C145"/>
    <mergeCell ref="D243:K243"/>
    <mergeCell ref="D7:K7"/>
    <mergeCell ref="D13:K13"/>
    <mergeCell ref="L17:Q17"/>
    <mergeCell ref="L7:Q7"/>
    <mergeCell ref="D11:K11"/>
    <mergeCell ref="D8:K8"/>
    <mergeCell ref="M15:N15"/>
    <mergeCell ref="D15:L15"/>
    <mergeCell ref="D9:K9"/>
    <mergeCell ref="D10:K10"/>
    <mergeCell ref="D12:K12"/>
    <mergeCell ref="M30:N30"/>
    <mergeCell ref="D30:L30"/>
    <mergeCell ref="D44:K44"/>
    <mergeCell ref="D36:K36"/>
    <mergeCell ref="D35:K35"/>
    <mergeCell ref="D34:K34"/>
    <mergeCell ref="D33:K33"/>
    <mergeCell ref="D37:K37"/>
    <mergeCell ref="D39:K39"/>
    <mergeCell ref="D42:K42"/>
    <mergeCell ref="L32:Q32"/>
    <mergeCell ref="D32:K32"/>
    <mergeCell ref="D244:K244"/>
    <mergeCell ref="D245:K245"/>
    <mergeCell ref="D246:K246"/>
    <mergeCell ref="D247:K247"/>
    <mergeCell ref="D251:K251"/>
    <mergeCell ref="D256:K256"/>
    <mergeCell ref="D257:K257"/>
    <mergeCell ref="D254:K254"/>
    <mergeCell ref="D255:K255"/>
    <mergeCell ref="B161:C161"/>
    <mergeCell ref="B162:C162"/>
    <mergeCell ref="D165:K165"/>
    <mergeCell ref="B170:C170"/>
    <mergeCell ref="D170:K170"/>
    <mergeCell ref="D171:K171"/>
    <mergeCell ref="D172:K172"/>
    <mergeCell ref="D184:L184"/>
    <mergeCell ref="B240:C240"/>
    <mergeCell ref="D202:K202"/>
    <mergeCell ref="D195:K195"/>
    <mergeCell ref="D192:K192"/>
    <mergeCell ref="D188:K188"/>
    <mergeCell ref="D196:K196"/>
    <mergeCell ref="D190:K190"/>
    <mergeCell ref="D164:K164"/>
    <mergeCell ref="D166:K166"/>
    <mergeCell ref="D197:K197"/>
    <mergeCell ref="D185:K185"/>
    <mergeCell ref="D161:K161"/>
    <mergeCell ref="D162:K162"/>
    <mergeCell ref="D191:K191"/>
    <mergeCell ref="D175:K175"/>
    <mergeCell ref="D176:K176"/>
    <mergeCell ref="A505:N505"/>
    <mergeCell ref="D503:L503"/>
    <mergeCell ref="M503:N503"/>
    <mergeCell ref="B185:C185"/>
    <mergeCell ref="D266:K266"/>
    <mergeCell ref="D267:K267"/>
    <mergeCell ref="D500:K500"/>
    <mergeCell ref="M258:N258"/>
    <mergeCell ref="M362:N362"/>
    <mergeCell ref="D363:K363"/>
    <mergeCell ref="M363:N363"/>
    <mergeCell ref="D367:K367"/>
    <mergeCell ref="D368:K368"/>
    <mergeCell ref="D369:K369"/>
    <mergeCell ref="D370:K370"/>
    <mergeCell ref="D371:K371"/>
    <mergeCell ref="D372:K372"/>
    <mergeCell ref="M374:N374"/>
    <mergeCell ref="B375:C375"/>
    <mergeCell ref="M269:N269"/>
    <mergeCell ref="D238:K238"/>
    <mergeCell ref="M257:N257"/>
    <mergeCell ref="D265:K265"/>
    <mergeCell ref="D189:K189"/>
    <mergeCell ref="D362:K362"/>
    <mergeCell ref="D499:K499"/>
    <mergeCell ref="L499:Q499"/>
    <mergeCell ref="D259:Q259"/>
    <mergeCell ref="D260:K260"/>
    <mergeCell ref="D261:K261"/>
    <mergeCell ref="D262:K262"/>
    <mergeCell ref="D263:K263"/>
    <mergeCell ref="D264:K264"/>
    <mergeCell ref="D283:K283"/>
    <mergeCell ref="D293:K293"/>
    <mergeCell ref="M293:N293"/>
    <mergeCell ref="M292:N292"/>
    <mergeCell ref="D292:K292"/>
    <mergeCell ref="D290:K290"/>
    <mergeCell ref="D291:K291"/>
    <mergeCell ref="D282:K282"/>
    <mergeCell ref="D285:K285"/>
    <mergeCell ref="D281:K281"/>
    <mergeCell ref="D275:K275"/>
    <mergeCell ref="D276:K276"/>
    <mergeCell ref="D279:K279"/>
    <mergeCell ref="D280:K280"/>
    <mergeCell ref="D284:K284"/>
    <mergeCell ref="B253:C253"/>
    <mergeCell ref="D252:K252"/>
    <mergeCell ref="D286:K286"/>
    <mergeCell ref="D287:K287"/>
    <mergeCell ref="M287:N287"/>
    <mergeCell ref="M357:N357"/>
    <mergeCell ref="B270:C270"/>
    <mergeCell ref="B323:C323"/>
    <mergeCell ref="D323:K323"/>
    <mergeCell ref="B288:C288"/>
    <mergeCell ref="D288:K288"/>
    <mergeCell ref="D289:K289"/>
    <mergeCell ref="D303:K303"/>
    <mergeCell ref="D304:K304"/>
    <mergeCell ref="M304:N304"/>
    <mergeCell ref="D294:Q294"/>
    <mergeCell ref="D295:K295"/>
    <mergeCell ref="D296:K296"/>
    <mergeCell ref="D297:K297"/>
    <mergeCell ref="D298:K298"/>
    <mergeCell ref="D299:K299"/>
    <mergeCell ref="D300:K300"/>
    <mergeCell ref="D301:K301"/>
    <mergeCell ref="D302:K302"/>
    <mergeCell ref="D106:K106"/>
    <mergeCell ref="L106:Q106"/>
    <mergeCell ref="D70:K70"/>
    <mergeCell ref="D59:K59"/>
    <mergeCell ref="D60:K60"/>
    <mergeCell ref="D61:K61"/>
    <mergeCell ref="D62:K62"/>
    <mergeCell ref="D69:K69"/>
    <mergeCell ref="D68:K68"/>
    <mergeCell ref="D64:K64"/>
    <mergeCell ref="D65:K65"/>
    <mergeCell ref="D67:K67"/>
    <mergeCell ref="D92:K92"/>
    <mergeCell ref="D98:K98"/>
    <mergeCell ref="D99:K99"/>
    <mergeCell ref="M104:N104"/>
    <mergeCell ref="D94:L94"/>
    <mergeCell ref="D66:K66"/>
    <mergeCell ref="D91:K91"/>
    <mergeCell ref="D111:K111"/>
    <mergeCell ref="D140:K140"/>
    <mergeCell ref="D158:K158"/>
    <mergeCell ref="D159:L159"/>
    <mergeCell ref="D154:K154"/>
    <mergeCell ref="D155:K155"/>
    <mergeCell ref="M144:N144"/>
    <mergeCell ref="D150:K150"/>
    <mergeCell ref="D148:K148"/>
    <mergeCell ref="D149:K149"/>
    <mergeCell ref="D146:K146"/>
    <mergeCell ref="D147:K147"/>
    <mergeCell ref="D139:K139"/>
    <mergeCell ref="D141:K141"/>
    <mergeCell ref="D142:K142"/>
    <mergeCell ref="D156:K156"/>
    <mergeCell ref="D157:K157"/>
    <mergeCell ref="D144:L144"/>
    <mergeCell ref="M134:N134"/>
    <mergeCell ref="M119:N119"/>
    <mergeCell ref="D113:K113"/>
    <mergeCell ref="D143:K143"/>
    <mergeCell ref="D199:K199"/>
    <mergeCell ref="D200:K200"/>
    <mergeCell ref="D201:K201"/>
    <mergeCell ref="D152:K152"/>
    <mergeCell ref="D153:K153"/>
    <mergeCell ref="D198:Q198"/>
    <mergeCell ref="M197:N197"/>
    <mergeCell ref="D179:K179"/>
    <mergeCell ref="D180:K180"/>
    <mergeCell ref="D181:K181"/>
    <mergeCell ref="D182:K182"/>
    <mergeCell ref="D183:L183"/>
    <mergeCell ref="M160:N160"/>
    <mergeCell ref="D163:K163"/>
    <mergeCell ref="D167:K167"/>
    <mergeCell ref="D168:K168"/>
    <mergeCell ref="D169:L169"/>
    <mergeCell ref="D177:K177"/>
    <mergeCell ref="D178:K178"/>
    <mergeCell ref="M169:N169"/>
    <mergeCell ref="D187:K187"/>
    <mergeCell ref="D194:K194"/>
    <mergeCell ref="D193:K193"/>
    <mergeCell ref="M94:N94"/>
    <mergeCell ref="D89:K89"/>
    <mergeCell ref="D90:K90"/>
    <mergeCell ref="D102:K102"/>
    <mergeCell ref="D103:K103"/>
    <mergeCell ref="D100:K100"/>
    <mergeCell ref="M133:N133"/>
    <mergeCell ref="D104:L104"/>
    <mergeCell ref="D96:K96"/>
    <mergeCell ref="D97:K97"/>
    <mergeCell ref="M159:N159"/>
    <mergeCell ref="D151:K151"/>
    <mergeCell ref="D107:K107"/>
    <mergeCell ref="D112:K112"/>
    <mergeCell ref="D115:K115"/>
    <mergeCell ref="D116:K116"/>
    <mergeCell ref="M110:N110"/>
    <mergeCell ref="D108:K108"/>
    <mergeCell ref="D110:L110"/>
    <mergeCell ref="D109:K109"/>
    <mergeCell ref="D27:K27"/>
    <mergeCell ref="D81:K81"/>
    <mergeCell ref="D186:K186"/>
    <mergeCell ref="D63:K63"/>
    <mergeCell ref="D75:K75"/>
    <mergeCell ref="D88:K88"/>
    <mergeCell ref="D135:K135"/>
    <mergeCell ref="D53:K53"/>
    <mergeCell ref="D48:K48"/>
    <mergeCell ref="D38:K38"/>
    <mergeCell ref="D40:K40"/>
    <mergeCell ref="D43:K43"/>
    <mergeCell ref="D49:K49"/>
    <mergeCell ref="D46:K46"/>
    <mergeCell ref="D47:K47"/>
    <mergeCell ref="D52:K52"/>
    <mergeCell ref="D51:K51"/>
    <mergeCell ref="D74:K74"/>
    <mergeCell ref="D71:K71"/>
    <mergeCell ref="D119:L119"/>
    <mergeCell ref="D78:K78"/>
    <mergeCell ref="D160:L160"/>
    <mergeCell ref="D145:K145"/>
    <mergeCell ref="D80:K80"/>
    <mergeCell ref="M223:N223"/>
    <mergeCell ref="D231:K231"/>
    <mergeCell ref="D230:K230"/>
    <mergeCell ref="D225:Q225"/>
    <mergeCell ref="M239:N239"/>
    <mergeCell ref="M224:N224"/>
    <mergeCell ref="D223:K223"/>
    <mergeCell ref="D208:K208"/>
    <mergeCell ref="M211:N211"/>
    <mergeCell ref="D228:K228"/>
    <mergeCell ref="D214:K214"/>
    <mergeCell ref="D215:K215"/>
    <mergeCell ref="D216:K216"/>
    <mergeCell ref="D224:K224"/>
    <mergeCell ref="D220:K220"/>
    <mergeCell ref="D221:K221"/>
    <mergeCell ref="D210:K210"/>
    <mergeCell ref="D209:K209"/>
    <mergeCell ref="D212:Q212"/>
    <mergeCell ref="D217:K217"/>
    <mergeCell ref="D218:K218"/>
    <mergeCell ref="M203:N203"/>
    <mergeCell ref="M252:N252"/>
    <mergeCell ref="D222:K222"/>
    <mergeCell ref="D211:K211"/>
    <mergeCell ref="D204:Q204"/>
    <mergeCell ref="D205:K205"/>
    <mergeCell ref="D206:K206"/>
    <mergeCell ref="D207:K207"/>
    <mergeCell ref="D213:K213"/>
    <mergeCell ref="D203:K203"/>
    <mergeCell ref="D219:K219"/>
    <mergeCell ref="D226:K226"/>
    <mergeCell ref="D232:K232"/>
    <mergeCell ref="D233:K233"/>
    <mergeCell ref="D234:K234"/>
    <mergeCell ref="D227:K227"/>
    <mergeCell ref="D235:K235"/>
    <mergeCell ref="D236:K236"/>
    <mergeCell ref="D229:K229"/>
    <mergeCell ref="D239:K239"/>
    <mergeCell ref="D240:K240"/>
    <mergeCell ref="D237:K237"/>
    <mergeCell ref="D241:K241"/>
    <mergeCell ref="D242:K242"/>
    <mergeCell ref="D320:K320"/>
    <mergeCell ref="D321:K321"/>
    <mergeCell ref="D322:K322"/>
    <mergeCell ref="M322:N322"/>
    <mergeCell ref="D319:K319"/>
    <mergeCell ref="D310:K310"/>
    <mergeCell ref="D311:K311"/>
    <mergeCell ref="D314:K314"/>
    <mergeCell ref="D315:K315"/>
    <mergeCell ref="D316:K316"/>
    <mergeCell ref="D317:K317"/>
    <mergeCell ref="D278:K278"/>
    <mergeCell ref="D268:K268"/>
    <mergeCell ref="D269:K269"/>
    <mergeCell ref="D253:K253"/>
    <mergeCell ref="D258:K258"/>
    <mergeCell ref="D248:K248"/>
    <mergeCell ref="D249:K249"/>
    <mergeCell ref="D250:K250"/>
    <mergeCell ref="D270:K270"/>
    <mergeCell ref="D271:K271"/>
    <mergeCell ref="D272:K272"/>
    <mergeCell ref="D273:K273"/>
    <mergeCell ref="D274:K274"/>
    <mergeCell ref="D277:K277"/>
    <mergeCell ref="B425:C425"/>
    <mergeCell ref="B442:C442"/>
    <mergeCell ref="D442:K442"/>
    <mergeCell ref="B305:C305"/>
    <mergeCell ref="D305:K305"/>
    <mergeCell ref="D306:K306"/>
    <mergeCell ref="D307:K307"/>
    <mergeCell ref="D308:K308"/>
    <mergeCell ref="D309:K309"/>
    <mergeCell ref="D405:K405"/>
    <mergeCell ref="D406:K406"/>
    <mergeCell ref="D329:Q329"/>
    <mergeCell ref="D330:K330"/>
    <mergeCell ref="D331:K331"/>
    <mergeCell ref="D332:K332"/>
    <mergeCell ref="D333:K333"/>
    <mergeCell ref="D334:K334"/>
    <mergeCell ref="D335:K335"/>
    <mergeCell ref="D336:K336"/>
    <mergeCell ref="D337:K337"/>
    <mergeCell ref="D338:K338"/>
    <mergeCell ref="D339:K339"/>
    <mergeCell ref="D340:K340"/>
    <mergeCell ref="M340:N340"/>
    <mergeCell ref="B459:C459"/>
    <mergeCell ref="D459:K459"/>
    <mergeCell ref="D460:K460"/>
    <mergeCell ref="D449:K449"/>
    <mergeCell ref="D450:K450"/>
    <mergeCell ref="D451:K451"/>
    <mergeCell ref="D452:K452"/>
    <mergeCell ref="D453:K453"/>
    <mergeCell ref="D456:K456"/>
    <mergeCell ref="D457:K457"/>
    <mergeCell ref="B409:C409"/>
    <mergeCell ref="D409:K409"/>
    <mergeCell ref="D410:K410"/>
    <mergeCell ref="D411:K411"/>
    <mergeCell ref="D412:K412"/>
    <mergeCell ref="D413:K413"/>
    <mergeCell ref="D327:K327"/>
    <mergeCell ref="B341:C341"/>
    <mergeCell ref="D341:K341"/>
    <mergeCell ref="D342:K342"/>
    <mergeCell ref="D345:K345"/>
    <mergeCell ref="D350:K350"/>
    <mergeCell ref="B358:C358"/>
    <mergeCell ref="D360:K360"/>
    <mergeCell ref="D361:K361"/>
    <mergeCell ref="D347:K347"/>
    <mergeCell ref="D348:K348"/>
    <mergeCell ref="D351:K351"/>
    <mergeCell ref="D349:K349"/>
    <mergeCell ref="D389:K389"/>
    <mergeCell ref="D390:K390"/>
    <mergeCell ref="D353:K353"/>
    <mergeCell ref="D354:K354"/>
    <mergeCell ref="D356:K356"/>
    <mergeCell ref="D373:K373"/>
    <mergeCell ref="D374:K374"/>
    <mergeCell ref="D382:K382"/>
    <mergeCell ref="D383:K383"/>
    <mergeCell ref="D385:K385"/>
    <mergeCell ref="D386:K386"/>
    <mergeCell ref="D384:K384"/>
    <mergeCell ref="D324:K324"/>
    <mergeCell ref="D325:K325"/>
    <mergeCell ref="D326:K326"/>
    <mergeCell ref="D357:K357"/>
    <mergeCell ref="D358:K358"/>
    <mergeCell ref="D359:K359"/>
    <mergeCell ref="D352:K352"/>
    <mergeCell ref="D355:K355"/>
    <mergeCell ref="D366:K366"/>
    <mergeCell ref="D375:K375"/>
    <mergeCell ref="D376:K376"/>
    <mergeCell ref="D377:K377"/>
    <mergeCell ref="D378:K378"/>
    <mergeCell ref="D381:K381"/>
    <mergeCell ref="D364:Q364"/>
    <mergeCell ref="D365:K365"/>
    <mergeCell ref="D379:K379"/>
    <mergeCell ref="D501:K501"/>
    <mergeCell ref="D502:K502"/>
    <mergeCell ref="D28:K28"/>
    <mergeCell ref="D387:K387"/>
    <mergeCell ref="D388:K388"/>
    <mergeCell ref="D391:K391"/>
    <mergeCell ref="Y5:Y6"/>
    <mergeCell ref="D2:O2"/>
    <mergeCell ref="D3:O3"/>
    <mergeCell ref="D4:O4"/>
    <mergeCell ref="M327:N327"/>
    <mergeCell ref="D328:K328"/>
    <mergeCell ref="D343:K343"/>
    <mergeCell ref="D344:K344"/>
    <mergeCell ref="D346:K346"/>
    <mergeCell ref="D445:K445"/>
    <mergeCell ref="D415:K415"/>
    <mergeCell ref="D416:K416"/>
    <mergeCell ref="D417:K417"/>
    <mergeCell ref="D414:K414"/>
    <mergeCell ref="M328:N328"/>
    <mergeCell ref="D318:K318"/>
    <mergeCell ref="D312:K312"/>
    <mergeCell ref="D313:K313"/>
  </mergeCells>
  <phoneticPr fontId="10" type="noConversion"/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66" fitToHeight="0" orientation="landscape" horizontalDpi="1200" verticalDpi="1200" r:id="rId1"/>
  <rowBreaks count="27" manualBreakCount="27">
    <brk id="25" max="16" man="1"/>
    <brk id="45" max="16" man="1"/>
    <brk id="72" max="16" man="1"/>
    <brk id="89" max="16" man="1"/>
    <brk id="109" max="16" man="1"/>
    <brk id="130" max="16" man="1"/>
    <brk id="151" max="16" man="1"/>
    <brk id="171" max="16" man="1"/>
    <brk id="207" max="16" man="1"/>
    <brk id="229" max="16" man="1"/>
    <brk id="245" max="16" man="1"/>
    <brk id="261" max="16" man="1"/>
    <brk id="276" max="16" man="1"/>
    <brk id="289" max="16" man="1"/>
    <brk id="307" max="16" man="1"/>
    <brk id="318" max="16" man="1"/>
    <brk id="336" max="16" man="1"/>
    <brk id="350" max="16" man="1"/>
    <brk id="366" max="16" man="1"/>
    <brk id="381" max="16" man="1"/>
    <brk id="394" max="16" man="1"/>
    <brk id="412" max="16" man="1"/>
    <brk id="425" max="16" man="1"/>
    <brk id="443" max="16" man="1"/>
    <brk id="454" max="16" man="1"/>
    <brk id="472" max="16" man="1"/>
    <brk id="485" max="16" man="1"/>
  </rowBreaks>
  <ignoredErrors>
    <ignoredError sqref="N153 N177 N263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2027A-5CC2-48F5-9710-FF489232D673}">
  <sheetPr codeName="Planilha28">
    <tabColor rgb="FF92D050"/>
    <pageSetUpPr fitToPage="1"/>
  </sheetPr>
  <dimension ref="A1:L52"/>
  <sheetViews>
    <sheetView topLeftCell="A52" workbookViewId="0"/>
  </sheetViews>
  <sheetFormatPr defaultRowHeight="15"/>
  <cols>
    <col min="12" max="12" width="13" customWidth="1"/>
    <col min="268" max="268" width="13" customWidth="1"/>
    <col min="524" max="524" width="13" customWidth="1"/>
    <col min="780" max="780" width="13" customWidth="1"/>
    <col min="1036" max="1036" width="13" customWidth="1"/>
    <col min="1292" max="1292" width="13" customWidth="1"/>
    <col min="1548" max="1548" width="13" customWidth="1"/>
    <col min="1804" max="1804" width="13" customWidth="1"/>
    <col min="2060" max="2060" width="13" customWidth="1"/>
    <col min="2316" max="2316" width="13" customWidth="1"/>
    <col min="2572" max="2572" width="13" customWidth="1"/>
    <col min="2828" max="2828" width="13" customWidth="1"/>
    <col min="3084" max="3084" width="13" customWidth="1"/>
    <col min="3340" max="3340" width="13" customWidth="1"/>
    <col min="3596" max="3596" width="13" customWidth="1"/>
    <col min="3852" max="3852" width="13" customWidth="1"/>
    <col min="4108" max="4108" width="13" customWidth="1"/>
    <col min="4364" max="4364" width="13" customWidth="1"/>
    <col min="4620" max="4620" width="13" customWidth="1"/>
    <col min="4876" max="4876" width="13" customWidth="1"/>
    <col min="5132" max="5132" width="13" customWidth="1"/>
    <col min="5388" max="5388" width="13" customWidth="1"/>
    <col min="5644" max="5644" width="13" customWidth="1"/>
    <col min="5900" max="5900" width="13" customWidth="1"/>
    <col min="6156" max="6156" width="13" customWidth="1"/>
    <col min="6412" max="6412" width="13" customWidth="1"/>
    <col min="6668" max="6668" width="13" customWidth="1"/>
    <col min="6924" max="6924" width="13" customWidth="1"/>
    <col min="7180" max="7180" width="13" customWidth="1"/>
    <col min="7436" max="7436" width="13" customWidth="1"/>
    <col min="7692" max="7692" width="13" customWidth="1"/>
    <col min="7948" max="7948" width="13" customWidth="1"/>
    <col min="8204" max="8204" width="13" customWidth="1"/>
    <col min="8460" max="8460" width="13" customWidth="1"/>
    <col min="8716" max="8716" width="13" customWidth="1"/>
    <col min="8972" max="8972" width="13" customWidth="1"/>
    <col min="9228" max="9228" width="13" customWidth="1"/>
    <col min="9484" max="9484" width="13" customWidth="1"/>
    <col min="9740" max="9740" width="13" customWidth="1"/>
    <col min="9996" max="9996" width="13" customWidth="1"/>
    <col min="10252" max="10252" width="13" customWidth="1"/>
    <col min="10508" max="10508" width="13" customWidth="1"/>
    <col min="10764" max="10764" width="13" customWidth="1"/>
    <col min="11020" max="11020" width="13" customWidth="1"/>
    <col min="11276" max="11276" width="13" customWidth="1"/>
    <col min="11532" max="11532" width="13" customWidth="1"/>
    <col min="11788" max="11788" width="13" customWidth="1"/>
    <col min="12044" max="12044" width="13" customWidth="1"/>
    <col min="12300" max="12300" width="13" customWidth="1"/>
    <col min="12556" max="12556" width="13" customWidth="1"/>
    <col min="12812" max="12812" width="13" customWidth="1"/>
    <col min="13068" max="13068" width="13" customWidth="1"/>
    <col min="13324" max="13324" width="13" customWidth="1"/>
    <col min="13580" max="13580" width="13" customWidth="1"/>
    <col min="13836" max="13836" width="13" customWidth="1"/>
    <col min="14092" max="14092" width="13" customWidth="1"/>
    <col min="14348" max="14348" width="13" customWidth="1"/>
    <col min="14604" max="14604" width="13" customWidth="1"/>
    <col min="14860" max="14860" width="13" customWidth="1"/>
    <col min="15116" max="15116" width="13" customWidth="1"/>
    <col min="15372" max="15372" width="13" customWidth="1"/>
    <col min="15628" max="15628" width="13" customWidth="1"/>
    <col min="15884" max="15884" width="13" customWidth="1"/>
    <col min="16140" max="16140" width="13" customWidth="1"/>
  </cols>
  <sheetData>
    <row r="1" spans="1:12" ht="15" customHeight="1">
      <c r="A1" s="1162" t="s">
        <v>215</v>
      </c>
      <c r="B1" s="1163"/>
      <c r="C1" s="1163"/>
      <c r="D1" s="1163"/>
      <c r="E1" s="1163"/>
      <c r="F1" s="1163"/>
      <c r="G1" s="1163"/>
      <c r="H1" s="1163"/>
      <c r="I1" s="1163"/>
      <c r="J1" s="1163"/>
      <c r="K1" s="1163"/>
      <c r="L1" s="1164"/>
    </row>
    <row r="2" spans="1:12" ht="15" customHeight="1">
      <c r="A2" s="1165"/>
      <c r="B2" s="1166"/>
      <c r="C2" s="1166"/>
      <c r="D2" s="1166"/>
      <c r="E2" s="1166"/>
      <c r="F2" s="1166"/>
      <c r="G2" s="1166"/>
      <c r="H2" s="1166"/>
      <c r="I2" s="1166"/>
      <c r="J2" s="1166"/>
      <c r="K2" s="1166"/>
      <c r="L2" s="1167"/>
    </row>
    <row r="3" spans="1:12" ht="15" customHeight="1">
      <c r="A3" s="1165"/>
      <c r="B3" s="1166"/>
      <c r="C3" s="1166"/>
      <c r="D3" s="1166"/>
      <c r="E3" s="1166"/>
      <c r="F3" s="1166"/>
      <c r="G3" s="1166"/>
      <c r="H3" s="1166"/>
      <c r="I3" s="1166"/>
      <c r="J3" s="1166"/>
      <c r="K3" s="1166"/>
      <c r="L3" s="1167"/>
    </row>
    <row r="4" spans="1:12" ht="15" customHeight="1">
      <c r="A4" s="1168"/>
      <c r="B4" s="1169"/>
      <c r="C4" s="1169"/>
      <c r="D4" s="1169"/>
      <c r="E4" s="1169"/>
      <c r="F4" s="1169"/>
      <c r="G4" s="1169"/>
      <c r="H4" s="1169"/>
      <c r="I4" s="1169"/>
      <c r="J4" s="1169"/>
      <c r="K4" s="1169"/>
      <c r="L4" s="1170"/>
    </row>
    <row r="5" spans="1:12">
      <c r="A5" s="1161" t="s">
        <v>217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</row>
    <row r="6" spans="1:12" ht="15.75" customHeight="1">
      <c r="A6" s="1172" t="s">
        <v>142</v>
      </c>
      <c r="B6" s="1172"/>
      <c r="C6" s="1173" t="s">
        <v>218</v>
      </c>
      <c r="D6" s="1173"/>
      <c r="E6" s="1173"/>
      <c r="F6" s="1173"/>
      <c r="G6" s="1173"/>
      <c r="H6" s="1173"/>
      <c r="I6" s="1173"/>
      <c r="J6" s="1173"/>
      <c r="K6" s="1173"/>
      <c r="L6" s="1173"/>
    </row>
    <row r="7" spans="1:12" ht="15.75">
      <c r="A7" s="1172" t="s">
        <v>219</v>
      </c>
      <c r="B7" s="1172"/>
      <c r="C7" s="1174" t="s">
        <v>90</v>
      </c>
      <c r="D7" s="1174"/>
      <c r="E7" s="1174"/>
      <c r="F7" s="1174"/>
      <c r="G7" s="1174"/>
      <c r="H7" s="1174"/>
      <c r="I7" s="1174"/>
      <c r="J7" s="1174"/>
      <c r="K7" s="1174"/>
      <c r="L7" s="1174"/>
    </row>
    <row r="8" spans="1:12">
      <c r="A8" s="1175" t="s">
        <v>288</v>
      </c>
      <c r="B8" s="1175"/>
      <c r="C8" s="1175"/>
      <c r="D8" s="1175"/>
      <c r="E8" s="1175"/>
      <c r="F8" s="1175"/>
      <c r="G8" s="1175"/>
      <c r="H8" s="1175"/>
      <c r="I8" s="1175"/>
      <c r="J8" s="1175"/>
      <c r="K8" s="1175"/>
      <c r="L8" s="1175"/>
    </row>
    <row r="9" spans="1:12" ht="15.75">
      <c r="A9" s="1176" t="s">
        <v>220</v>
      </c>
      <c r="B9" s="1176"/>
      <c r="C9" s="1176"/>
      <c r="D9" s="1176"/>
      <c r="E9" s="1176"/>
      <c r="F9" s="1176"/>
      <c r="G9" s="1176"/>
      <c r="H9" s="1176"/>
      <c r="I9" s="1176"/>
      <c r="J9" s="1176"/>
      <c r="K9" s="1176"/>
      <c r="L9" s="1176"/>
    </row>
    <row r="10" spans="1:12">
      <c r="A10" s="176" t="s">
        <v>221</v>
      </c>
      <c r="B10" s="177" t="s">
        <v>222</v>
      </c>
      <c r="C10" s="177" t="s">
        <v>0</v>
      </c>
      <c r="D10" s="1177" t="s">
        <v>223</v>
      </c>
      <c r="E10" s="1177"/>
      <c r="F10" s="1177"/>
      <c r="G10" s="1177"/>
      <c r="H10" s="1177"/>
      <c r="I10" s="178" t="s">
        <v>90</v>
      </c>
      <c r="J10" s="178" t="s">
        <v>2</v>
      </c>
      <c r="K10" s="178" t="s">
        <v>224</v>
      </c>
      <c r="L10" s="178" t="s">
        <v>4</v>
      </c>
    </row>
    <row r="11" spans="1:12" ht="37.5" customHeight="1">
      <c r="A11" s="176">
        <v>41221</v>
      </c>
      <c r="B11" s="179" t="s">
        <v>225</v>
      </c>
      <c r="C11" s="177">
        <v>1</v>
      </c>
      <c r="D11" s="1178" t="s">
        <v>226</v>
      </c>
      <c r="E11" s="1178"/>
      <c r="F11" s="1178"/>
      <c r="G11" s="1178"/>
      <c r="H11" s="1178"/>
      <c r="I11" s="180" t="s">
        <v>8</v>
      </c>
      <c r="J11" s="218">
        <v>6</v>
      </c>
      <c r="K11" s="178">
        <v>4.22</v>
      </c>
      <c r="L11" s="181">
        <f>K11*J11</f>
        <v>25.32</v>
      </c>
    </row>
    <row r="12" spans="1:12" ht="48.75" customHeight="1">
      <c r="A12" s="179">
        <v>42993</v>
      </c>
      <c r="B12" s="179" t="s">
        <v>225</v>
      </c>
      <c r="C12" s="177">
        <v>2</v>
      </c>
      <c r="D12" s="1179" t="s">
        <v>1079</v>
      </c>
      <c r="E12" s="1180"/>
      <c r="F12" s="1180"/>
      <c r="G12" s="1180"/>
      <c r="H12" s="1180"/>
      <c r="I12" s="180" t="s">
        <v>8</v>
      </c>
      <c r="J12" s="216">
        <v>6.35</v>
      </c>
      <c r="K12" s="216">
        <v>89.68</v>
      </c>
      <c r="L12" s="181">
        <f>K12*J12</f>
        <v>569.47</v>
      </c>
    </row>
    <row r="13" spans="1:12" ht="33.75" customHeight="1">
      <c r="A13" s="179">
        <v>32</v>
      </c>
      <c r="B13" s="179" t="s">
        <v>141</v>
      </c>
      <c r="C13" s="177">
        <v>3</v>
      </c>
      <c r="D13" s="1179" t="s">
        <v>1081</v>
      </c>
      <c r="E13" s="1180"/>
      <c r="F13" s="1180"/>
      <c r="G13" s="1180"/>
      <c r="H13" s="1180"/>
      <c r="I13" s="180" t="s">
        <v>205</v>
      </c>
      <c r="J13" s="216">
        <v>159.4</v>
      </c>
      <c r="K13" s="216">
        <v>12.59</v>
      </c>
      <c r="L13" s="181">
        <f>ROUND(K13*J13,2)</f>
        <v>2006.85</v>
      </c>
    </row>
    <row r="14" spans="1:12" ht="30" customHeight="1">
      <c r="A14" s="179">
        <v>1106139</v>
      </c>
      <c r="B14" s="179" t="s">
        <v>1080</v>
      </c>
      <c r="C14" s="177">
        <v>4</v>
      </c>
      <c r="D14" s="1180" t="s">
        <v>228</v>
      </c>
      <c r="E14" s="1180"/>
      <c r="F14" s="1180"/>
      <c r="G14" s="1180"/>
      <c r="H14" s="1180"/>
      <c r="I14" s="180" t="s">
        <v>10</v>
      </c>
      <c r="J14" s="216">
        <v>2.91</v>
      </c>
      <c r="K14" s="216">
        <v>318.5</v>
      </c>
      <c r="L14" s="181">
        <f>ROUND(K14*J14,2)</f>
        <v>926.84</v>
      </c>
    </row>
    <row r="15" spans="1:12">
      <c r="A15" s="179" t="s">
        <v>229</v>
      </c>
      <c r="B15" s="179"/>
      <c r="C15" s="177">
        <v>5</v>
      </c>
      <c r="D15" s="1171" t="s">
        <v>230</v>
      </c>
      <c r="E15" s="1171"/>
      <c r="F15" s="1171"/>
      <c r="G15" s="1171"/>
      <c r="H15" s="1171"/>
      <c r="I15" s="180" t="s">
        <v>145</v>
      </c>
      <c r="J15" s="216">
        <v>1</v>
      </c>
      <c r="K15" s="3">
        <f>'COMP. GRELHA TRINCHEIRA'!G39</f>
        <v>5769.96</v>
      </c>
      <c r="L15" s="181">
        <f>ROUND(K15*J15,2)</f>
        <v>5769.96</v>
      </c>
    </row>
    <row r="16" spans="1:12" ht="51" customHeight="1">
      <c r="A16" s="3">
        <v>83338</v>
      </c>
      <c r="B16" s="179" t="s">
        <v>141</v>
      </c>
      <c r="C16" s="177">
        <v>6</v>
      </c>
      <c r="D16" s="1171" t="s">
        <v>1069</v>
      </c>
      <c r="E16" s="1171"/>
      <c r="F16" s="1171"/>
      <c r="G16" s="1171"/>
      <c r="H16" s="1171"/>
      <c r="I16" s="183" t="s">
        <v>10</v>
      </c>
      <c r="J16" s="223">
        <v>21.6</v>
      </c>
      <c r="K16" s="216">
        <v>2.31</v>
      </c>
      <c r="L16" s="181">
        <f>ROUND(K16*J16,2)</f>
        <v>49.9</v>
      </c>
    </row>
    <row r="17" spans="1:12" ht="23.25" customHeight="1">
      <c r="A17" s="3">
        <v>40304</v>
      </c>
      <c r="B17" s="179" t="s">
        <v>225</v>
      </c>
      <c r="C17" s="177">
        <v>7</v>
      </c>
      <c r="D17" s="1171" t="s">
        <v>234</v>
      </c>
      <c r="E17" s="1171"/>
      <c r="F17" s="1171"/>
      <c r="G17" s="1171"/>
      <c r="H17" s="1171"/>
      <c r="I17" s="183" t="s">
        <v>10</v>
      </c>
      <c r="J17" s="223">
        <v>12</v>
      </c>
      <c r="K17" s="216">
        <v>57.36</v>
      </c>
      <c r="L17" s="181">
        <f>ROUND(K17*J17,2)</f>
        <v>688.32</v>
      </c>
    </row>
    <row r="18" spans="1:12">
      <c r="A18" s="1183" t="s">
        <v>894</v>
      </c>
      <c r="B18" s="1184"/>
      <c r="C18" s="1184"/>
      <c r="D18" s="1184"/>
      <c r="E18" s="1184"/>
      <c r="F18" s="1184"/>
      <c r="G18" s="1184"/>
      <c r="H18" s="1184"/>
      <c r="I18" s="1184"/>
      <c r="J18" s="1184"/>
      <c r="K18" s="1185"/>
      <c r="L18" s="181">
        <f>SUM(L11:L17)</f>
        <v>10036.66</v>
      </c>
    </row>
    <row r="19" spans="1:12">
      <c r="A19" s="1183" t="s">
        <v>895</v>
      </c>
      <c r="B19" s="1184"/>
      <c r="C19" s="1184"/>
      <c r="D19" s="1184"/>
      <c r="E19" s="1184"/>
      <c r="F19" s="1184"/>
      <c r="G19" s="1184"/>
      <c r="H19" s="1184"/>
      <c r="I19" s="1184"/>
      <c r="J19" s="1184"/>
      <c r="K19" s="1185"/>
      <c r="L19" s="486"/>
    </row>
    <row r="20" spans="1:12">
      <c r="A20" s="1181" t="s">
        <v>232</v>
      </c>
      <c r="B20" s="1181"/>
      <c r="C20" s="1181"/>
      <c r="D20" s="1181"/>
      <c r="E20" s="1181"/>
      <c r="F20" s="1181"/>
      <c r="G20" s="1181"/>
      <c r="H20" s="1181"/>
      <c r="I20" s="1181"/>
      <c r="J20" s="1181"/>
      <c r="K20" s="1181"/>
      <c r="L20" s="184">
        <f>L18</f>
        <v>10036.66</v>
      </c>
    </row>
    <row r="21" spans="1:12" ht="25.5" customHeight="1">
      <c r="A21" s="1182"/>
      <c r="B21" s="1182"/>
      <c r="C21" s="1182"/>
      <c r="D21" s="1182"/>
      <c r="E21" s="1182"/>
      <c r="F21" s="1182"/>
      <c r="G21" s="1182"/>
      <c r="H21" s="1182"/>
      <c r="I21" s="1182"/>
      <c r="J21" s="1182"/>
      <c r="K21" s="1182"/>
      <c r="L21" s="1182"/>
    </row>
    <row r="22" spans="1:12" ht="15.75" customHeight="1">
      <c r="A22" s="1172" t="s">
        <v>142</v>
      </c>
      <c r="B22" s="1172"/>
      <c r="C22" s="1173" t="s">
        <v>233</v>
      </c>
      <c r="D22" s="1173"/>
      <c r="E22" s="1173"/>
      <c r="F22" s="1173"/>
      <c r="G22" s="1173"/>
      <c r="H22" s="1173"/>
      <c r="I22" s="1173"/>
      <c r="J22" s="1173"/>
      <c r="K22" s="1173"/>
      <c r="L22" s="1173"/>
    </row>
    <row r="23" spans="1:12" ht="15.75">
      <c r="A23" s="1172" t="s">
        <v>219</v>
      </c>
      <c r="B23" s="1172"/>
      <c r="C23" s="1174" t="s">
        <v>90</v>
      </c>
      <c r="D23" s="1174"/>
      <c r="E23" s="1174"/>
      <c r="F23" s="1174"/>
      <c r="G23" s="1174"/>
      <c r="H23" s="1174"/>
      <c r="I23" s="1174"/>
      <c r="J23" s="1174"/>
      <c r="K23" s="1174"/>
      <c r="L23" s="1174"/>
    </row>
    <row r="24" spans="1:12">
      <c r="A24" s="1175" t="s">
        <v>289</v>
      </c>
      <c r="B24" s="1175"/>
      <c r="C24" s="1175"/>
      <c r="D24" s="1175"/>
      <c r="E24" s="1175"/>
      <c r="F24" s="1175"/>
      <c r="G24" s="1175"/>
      <c r="H24" s="1175"/>
      <c r="I24" s="1175"/>
      <c r="J24" s="1175"/>
      <c r="K24" s="1175"/>
      <c r="L24" s="1175"/>
    </row>
    <row r="25" spans="1:12" ht="15.75">
      <c r="A25" s="1176" t="s">
        <v>220</v>
      </c>
      <c r="B25" s="1176"/>
      <c r="C25" s="1176"/>
      <c r="D25" s="1176"/>
      <c r="E25" s="1176"/>
      <c r="F25" s="1176"/>
      <c r="G25" s="1176"/>
      <c r="H25" s="1176"/>
      <c r="I25" s="1176"/>
      <c r="J25" s="1176"/>
      <c r="K25" s="1176"/>
      <c r="L25" s="1176"/>
    </row>
    <row r="26" spans="1:12">
      <c r="A26" s="176" t="s">
        <v>221</v>
      </c>
      <c r="B26" s="177" t="s">
        <v>222</v>
      </c>
      <c r="C26" s="177" t="s">
        <v>0</v>
      </c>
      <c r="D26" s="1177" t="s">
        <v>223</v>
      </c>
      <c r="E26" s="1177"/>
      <c r="F26" s="1177"/>
      <c r="G26" s="1177"/>
      <c r="H26" s="1177"/>
      <c r="I26" s="178" t="s">
        <v>90</v>
      </c>
      <c r="J26" s="178" t="s">
        <v>2</v>
      </c>
      <c r="K26" s="178" t="s">
        <v>224</v>
      </c>
      <c r="L26" s="178" t="s">
        <v>4</v>
      </c>
    </row>
    <row r="27" spans="1:12" ht="37.5" customHeight="1">
      <c r="A27" s="176">
        <v>41221</v>
      </c>
      <c r="B27" s="179" t="s">
        <v>225</v>
      </c>
      <c r="C27" s="177">
        <v>1</v>
      </c>
      <c r="D27" s="1178" t="s">
        <v>226</v>
      </c>
      <c r="E27" s="1178"/>
      <c r="F27" s="1178"/>
      <c r="G27" s="1178"/>
      <c r="H27" s="1178"/>
      <c r="I27" s="180" t="s">
        <v>8</v>
      </c>
      <c r="J27" s="218">
        <v>5</v>
      </c>
      <c r="K27" s="178">
        <v>4.22</v>
      </c>
      <c r="L27" s="181">
        <f>K27*J27</f>
        <v>21.1</v>
      </c>
    </row>
    <row r="28" spans="1:12" ht="29.25" customHeight="1">
      <c r="A28" s="179">
        <v>42993</v>
      </c>
      <c r="B28" s="179" t="s">
        <v>225</v>
      </c>
      <c r="C28" s="177">
        <v>2</v>
      </c>
      <c r="D28" s="1179" t="s">
        <v>1079</v>
      </c>
      <c r="E28" s="1180"/>
      <c r="F28" s="1180"/>
      <c r="G28" s="1180"/>
      <c r="H28" s="1180"/>
      <c r="I28" s="180" t="s">
        <v>8</v>
      </c>
      <c r="J28" s="221">
        <v>22.4</v>
      </c>
      <c r="K28" s="216">
        <v>89.68</v>
      </c>
      <c r="L28" s="181">
        <f>K28*J28</f>
        <v>2008.83</v>
      </c>
    </row>
    <row r="29" spans="1:12" ht="36" customHeight="1">
      <c r="A29" s="179">
        <v>32</v>
      </c>
      <c r="B29" s="179" t="s">
        <v>141</v>
      </c>
      <c r="C29" s="177">
        <v>3</v>
      </c>
      <c r="D29" s="1179" t="s">
        <v>1081</v>
      </c>
      <c r="E29" s="1180"/>
      <c r="F29" s="1180"/>
      <c r="G29" s="1180"/>
      <c r="H29" s="1180"/>
      <c r="I29" s="180" t="s">
        <v>205</v>
      </c>
      <c r="J29" s="221">
        <v>135.49</v>
      </c>
      <c r="K29" s="216">
        <v>12.59</v>
      </c>
      <c r="L29" s="181">
        <f>ROUND(K29*J29,2)</f>
        <v>1705.82</v>
      </c>
    </row>
    <row r="30" spans="1:12" ht="30" customHeight="1">
      <c r="A30" s="179">
        <v>1106139</v>
      </c>
      <c r="B30" s="179" t="s">
        <v>1080</v>
      </c>
      <c r="C30" s="177">
        <v>4</v>
      </c>
      <c r="D30" s="1180" t="s">
        <v>228</v>
      </c>
      <c r="E30" s="1180"/>
      <c r="F30" s="1180"/>
      <c r="G30" s="1180"/>
      <c r="H30" s="1180"/>
      <c r="I30" s="180" t="s">
        <v>10</v>
      </c>
      <c r="J30" s="221">
        <v>2.5499999999999998</v>
      </c>
      <c r="K30" s="216">
        <v>318.5</v>
      </c>
      <c r="L30" s="181">
        <f>ROUND(K30*J30,2)</f>
        <v>812.18</v>
      </c>
    </row>
    <row r="31" spans="1:12" ht="15" customHeight="1">
      <c r="A31" s="179" t="s">
        <v>229</v>
      </c>
      <c r="B31" s="179"/>
      <c r="C31" s="177">
        <v>5</v>
      </c>
      <c r="D31" s="1171" t="s">
        <v>230</v>
      </c>
      <c r="E31" s="1171"/>
      <c r="F31" s="1171"/>
      <c r="G31" s="1171"/>
      <c r="H31" s="1171"/>
      <c r="I31" s="180" t="s">
        <v>145</v>
      </c>
      <c r="J31" s="221">
        <v>1</v>
      </c>
      <c r="K31" s="3">
        <f>'COMP. GRELHA TRINCHEIRA'!G79</f>
        <v>4964.4399999999996</v>
      </c>
      <c r="L31" s="181">
        <f>ROUND(K31*J31,2)</f>
        <v>4964.4399999999996</v>
      </c>
    </row>
    <row r="32" spans="1:12" ht="30.75" customHeight="1">
      <c r="A32" s="3">
        <v>83338</v>
      </c>
      <c r="B32" s="179" t="s">
        <v>141</v>
      </c>
      <c r="C32" s="177">
        <v>6</v>
      </c>
      <c r="D32" s="1171" t="s">
        <v>1069</v>
      </c>
      <c r="E32" s="1171"/>
      <c r="F32" s="1171"/>
      <c r="G32" s="1171"/>
      <c r="H32" s="1171"/>
      <c r="I32" s="183" t="s">
        <v>10</v>
      </c>
      <c r="J32" s="222">
        <v>15</v>
      </c>
      <c r="K32" s="216">
        <v>2.31</v>
      </c>
      <c r="L32" s="181">
        <f>ROUND(K32*J32,2)</f>
        <v>34.65</v>
      </c>
    </row>
    <row r="33" spans="1:12" ht="33.75" customHeight="1">
      <c r="A33" s="3">
        <v>40304</v>
      </c>
      <c r="B33" s="179" t="s">
        <v>225</v>
      </c>
      <c r="C33" s="177">
        <v>7</v>
      </c>
      <c r="D33" s="1171" t="s">
        <v>234</v>
      </c>
      <c r="E33" s="1171"/>
      <c r="F33" s="1171"/>
      <c r="G33" s="1171"/>
      <c r="H33" s="1171"/>
      <c r="I33" s="183" t="s">
        <v>10</v>
      </c>
      <c r="J33" s="222">
        <v>10</v>
      </c>
      <c r="K33" s="216">
        <v>57.36</v>
      </c>
      <c r="L33" s="181">
        <f>ROUND(K33*J33,2)</f>
        <v>573.6</v>
      </c>
    </row>
    <row r="34" spans="1:12">
      <c r="A34" s="1183" t="s">
        <v>894</v>
      </c>
      <c r="B34" s="1184"/>
      <c r="C34" s="1184"/>
      <c r="D34" s="1184"/>
      <c r="E34" s="1184"/>
      <c r="F34" s="1184"/>
      <c r="G34" s="1184"/>
      <c r="H34" s="1184"/>
      <c r="I34" s="1184"/>
      <c r="J34" s="1184"/>
      <c r="K34" s="1185"/>
      <c r="L34" s="181">
        <f>SUM(L27:L33)</f>
        <v>10120.620000000001</v>
      </c>
    </row>
    <row r="35" spans="1:12">
      <c r="A35" s="1183" t="s">
        <v>895</v>
      </c>
      <c r="B35" s="1184"/>
      <c r="C35" s="1184"/>
      <c r="D35" s="1184"/>
      <c r="E35" s="1184"/>
      <c r="F35" s="1184"/>
      <c r="G35" s="1184"/>
      <c r="H35" s="1184"/>
      <c r="I35" s="1184"/>
      <c r="J35" s="1184"/>
      <c r="K35" s="1185"/>
      <c r="L35" s="486">
        <v>0</v>
      </c>
    </row>
    <row r="36" spans="1:12">
      <c r="A36" s="1181" t="s">
        <v>232</v>
      </c>
      <c r="B36" s="1181"/>
      <c r="C36" s="1181"/>
      <c r="D36" s="1181"/>
      <c r="E36" s="1181"/>
      <c r="F36" s="1181"/>
      <c r="G36" s="1181"/>
      <c r="H36" s="1181"/>
      <c r="I36" s="1181"/>
      <c r="J36" s="1181"/>
      <c r="K36" s="1181"/>
      <c r="L36" s="184">
        <f>L34</f>
        <v>10120.620000000001</v>
      </c>
    </row>
    <row r="37" spans="1:12" ht="18.75" customHeight="1">
      <c r="A37" s="1182"/>
      <c r="B37" s="1182"/>
      <c r="C37" s="1182"/>
      <c r="D37" s="1182"/>
      <c r="E37" s="1182"/>
      <c r="F37" s="1182"/>
      <c r="G37" s="1182"/>
      <c r="H37" s="1182"/>
      <c r="I37" s="1182"/>
      <c r="J37" s="1182"/>
      <c r="K37" s="1182"/>
      <c r="L37" s="1182"/>
    </row>
    <row r="38" spans="1:12" ht="15.75" customHeight="1">
      <c r="A38" s="1172" t="s">
        <v>142</v>
      </c>
      <c r="B38" s="1172"/>
      <c r="C38" s="1173" t="s">
        <v>235</v>
      </c>
      <c r="D38" s="1173"/>
      <c r="E38" s="1173"/>
      <c r="F38" s="1173"/>
      <c r="G38" s="1173"/>
      <c r="H38" s="1173"/>
      <c r="I38" s="1173"/>
      <c r="J38" s="1173"/>
      <c r="K38" s="1173"/>
      <c r="L38" s="1173"/>
    </row>
    <row r="39" spans="1:12" ht="15.75">
      <c r="A39" s="1172" t="s">
        <v>219</v>
      </c>
      <c r="B39" s="1172"/>
      <c r="C39" s="1174" t="s">
        <v>90</v>
      </c>
      <c r="D39" s="1174"/>
      <c r="E39" s="1174"/>
      <c r="F39" s="1174"/>
      <c r="G39" s="1174"/>
      <c r="H39" s="1174"/>
      <c r="I39" s="1174"/>
      <c r="J39" s="1174"/>
      <c r="K39" s="1174"/>
      <c r="L39" s="1174"/>
    </row>
    <row r="40" spans="1:12">
      <c r="A40" s="1175" t="s">
        <v>290</v>
      </c>
      <c r="B40" s="1175"/>
      <c r="C40" s="1175"/>
      <c r="D40" s="1175"/>
      <c r="E40" s="1175"/>
      <c r="F40" s="1175"/>
      <c r="G40" s="1175"/>
      <c r="H40" s="1175"/>
      <c r="I40" s="1175"/>
      <c r="J40" s="1175"/>
      <c r="K40" s="1175"/>
      <c r="L40" s="1175"/>
    </row>
    <row r="41" spans="1:12" ht="15.75">
      <c r="A41" s="1176" t="s">
        <v>220</v>
      </c>
      <c r="B41" s="1176"/>
      <c r="C41" s="1176"/>
      <c r="D41" s="1176"/>
      <c r="E41" s="1176"/>
      <c r="F41" s="1176"/>
      <c r="G41" s="1176"/>
      <c r="H41" s="1176"/>
      <c r="I41" s="1176"/>
      <c r="J41" s="1176"/>
      <c r="K41" s="1176"/>
      <c r="L41" s="1176"/>
    </row>
    <row r="42" spans="1:12">
      <c r="A42" s="176" t="s">
        <v>221</v>
      </c>
      <c r="B42" s="177" t="s">
        <v>222</v>
      </c>
      <c r="C42" s="177" t="s">
        <v>0</v>
      </c>
      <c r="D42" s="1177" t="s">
        <v>223</v>
      </c>
      <c r="E42" s="1177"/>
      <c r="F42" s="1177"/>
      <c r="G42" s="1177"/>
      <c r="H42" s="1177"/>
      <c r="I42" s="178" t="s">
        <v>90</v>
      </c>
      <c r="J42" s="178" t="s">
        <v>2</v>
      </c>
      <c r="K42" s="178" t="s">
        <v>224</v>
      </c>
      <c r="L42" s="178" t="s">
        <v>4</v>
      </c>
    </row>
    <row r="43" spans="1:12" ht="37.5" customHeight="1">
      <c r="A43" s="176">
        <v>41221</v>
      </c>
      <c r="B43" s="179" t="s">
        <v>225</v>
      </c>
      <c r="C43" s="177">
        <v>1</v>
      </c>
      <c r="D43" s="1178" t="s">
        <v>226</v>
      </c>
      <c r="E43" s="1178"/>
      <c r="F43" s="1178"/>
      <c r="G43" s="1178"/>
      <c r="H43" s="1178"/>
      <c r="I43" s="181" t="s">
        <v>8</v>
      </c>
      <c r="J43" s="218">
        <v>7</v>
      </c>
      <c r="K43" s="178">
        <v>4.22</v>
      </c>
      <c r="L43" s="181">
        <f>K43*J43</f>
        <v>29.54</v>
      </c>
    </row>
    <row r="44" spans="1:12" ht="29.25" customHeight="1">
      <c r="A44" s="179">
        <v>42993</v>
      </c>
      <c r="B44" s="179" t="s">
        <v>225</v>
      </c>
      <c r="C44" s="177">
        <v>2</v>
      </c>
      <c r="D44" s="1179" t="s">
        <v>1079</v>
      </c>
      <c r="E44" s="1180"/>
      <c r="F44" s="1180"/>
      <c r="G44" s="1180"/>
      <c r="H44" s="1180"/>
      <c r="I44" s="181" t="s">
        <v>8</v>
      </c>
      <c r="J44" s="219">
        <v>30.4</v>
      </c>
      <c r="K44" s="216">
        <v>89.68</v>
      </c>
      <c r="L44" s="181">
        <f>K44*J44</f>
        <v>2726.27</v>
      </c>
    </row>
    <row r="45" spans="1:12" ht="35.25" customHeight="1">
      <c r="A45" s="179">
        <v>32</v>
      </c>
      <c r="B45" s="179" t="s">
        <v>141</v>
      </c>
      <c r="C45" s="177">
        <v>3</v>
      </c>
      <c r="D45" s="1179" t="s">
        <v>1081</v>
      </c>
      <c r="E45" s="1180"/>
      <c r="F45" s="1180"/>
      <c r="G45" s="1180"/>
      <c r="H45" s="1180"/>
      <c r="I45" s="181" t="s">
        <v>205</v>
      </c>
      <c r="J45" s="219">
        <v>183.31</v>
      </c>
      <c r="K45" s="216">
        <v>12.59</v>
      </c>
      <c r="L45" s="181">
        <f>ROUND(K45*J45,2)</f>
        <v>2307.87</v>
      </c>
    </row>
    <row r="46" spans="1:12" ht="30" customHeight="1">
      <c r="A46" s="179">
        <v>1106139</v>
      </c>
      <c r="B46" s="179" t="s">
        <v>1080</v>
      </c>
      <c r="C46" s="177">
        <v>4</v>
      </c>
      <c r="D46" s="1180" t="s">
        <v>228</v>
      </c>
      <c r="E46" s="1180"/>
      <c r="F46" s="1180"/>
      <c r="G46" s="1180"/>
      <c r="H46" s="1180"/>
      <c r="I46" s="181" t="s">
        <v>10</v>
      </c>
      <c r="J46" s="219">
        <v>3.45</v>
      </c>
      <c r="K46" s="216">
        <v>318.5</v>
      </c>
      <c r="L46" s="181">
        <f>ROUND(K46*J46,2)</f>
        <v>1098.83</v>
      </c>
    </row>
    <row r="47" spans="1:12" ht="15" customHeight="1">
      <c r="A47" s="179" t="s">
        <v>229</v>
      </c>
      <c r="B47" s="179"/>
      <c r="C47" s="177">
        <v>5</v>
      </c>
      <c r="D47" s="1171" t="s">
        <v>230</v>
      </c>
      <c r="E47" s="1171"/>
      <c r="F47" s="1171"/>
      <c r="G47" s="1171"/>
      <c r="H47" s="1171"/>
      <c r="I47" s="181" t="s">
        <v>145</v>
      </c>
      <c r="J47" s="219">
        <v>1</v>
      </c>
      <c r="K47" s="182">
        <f>'COMP. GRELHA TRINCHEIRA'!G119</f>
        <v>6621.66</v>
      </c>
      <c r="L47" s="181">
        <f>ROUND(K47*J47,2)</f>
        <v>6621.66</v>
      </c>
    </row>
    <row r="48" spans="1:12" ht="30.75" customHeight="1">
      <c r="A48" s="3">
        <v>83338</v>
      </c>
      <c r="B48" s="179" t="s">
        <v>141</v>
      </c>
      <c r="C48" s="177">
        <v>6</v>
      </c>
      <c r="D48" s="1171" t="s">
        <v>1069</v>
      </c>
      <c r="E48" s="1171"/>
      <c r="F48" s="1171"/>
      <c r="G48" s="1171"/>
      <c r="H48" s="1171"/>
      <c r="I48" s="185" t="s">
        <v>10</v>
      </c>
      <c r="J48" s="220">
        <v>21</v>
      </c>
      <c r="K48" s="216">
        <v>2.31</v>
      </c>
      <c r="L48" s="181">
        <f>ROUND(K48*J48,2)</f>
        <v>48.51</v>
      </c>
    </row>
    <row r="49" spans="1:12" ht="31.5" customHeight="1">
      <c r="A49" s="3">
        <v>40304</v>
      </c>
      <c r="B49" s="179" t="s">
        <v>225</v>
      </c>
      <c r="C49" s="177">
        <v>7</v>
      </c>
      <c r="D49" s="1171" t="s">
        <v>234</v>
      </c>
      <c r="E49" s="1171"/>
      <c r="F49" s="1171"/>
      <c r="G49" s="1171"/>
      <c r="H49" s="1171"/>
      <c r="I49" s="185" t="s">
        <v>10</v>
      </c>
      <c r="J49" s="220">
        <v>14</v>
      </c>
      <c r="K49" s="216">
        <v>57.36</v>
      </c>
      <c r="L49" s="181">
        <f>ROUND(K49*J49,2)</f>
        <v>803.04</v>
      </c>
    </row>
    <row r="50" spans="1:12">
      <c r="A50" s="1183" t="s">
        <v>894</v>
      </c>
      <c r="B50" s="1184"/>
      <c r="C50" s="1184"/>
      <c r="D50" s="1184"/>
      <c r="E50" s="1184"/>
      <c r="F50" s="1184"/>
      <c r="G50" s="1184"/>
      <c r="H50" s="1184"/>
      <c r="I50" s="1184"/>
      <c r="J50" s="1184"/>
      <c r="K50" s="1185"/>
      <c r="L50" s="181">
        <f>SUM(L43:L49)</f>
        <v>13635.72</v>
      </c>
    </row>
    <row r="51" spans="1:12">
      <c r="A51" s="1183" t="s">
        <v>895</v>
      </c>
      <c r="B51" s="1184"/>
      <c r="C51" s="1184"/>
      <c r="D51" s="1184"/>
      <c r="E51" s="1184"/>
      <c r="F51" s="1184"/>
      <c r="G51" s="1184"/>
      <c r="H51" s="1184"/>
      <c r="I51" s="1184"/>
      <c r="J51" s="1184"/>
      <c r="K51" s="1185"/>
      <c r="L51" s="486">
        <v>0</v>
      </c>
    </row>
    <row r="52" spans="1:12">
      <c r="A52" s="1181" t="s">
        <v>232</v>
      </c>
      <c r="B52" s="1181"/>
      <c r="C52" s="1181"/>
      <c r="D52" s="1181"/>
      <c r="E52" s="1181"/>
      <c r="F52" s="1181"/>
      <c r="G52" s="1181"/>
      <c r="H52" s="1181"/>
      <c r="I52" s="1181"/>
      <c r="J52" s="1181"/>
      <c r="K52" s="1181"/>
      <c r="L52" s="184">
        <f>L50</f>
        <v>13635.72</v>
      </c>
    </row>
  </sheetData>
  <mergeCells count="55">
    <mergeCell ref="A34:K34"/>
    <mergeCell ref="A35:K35"/>
    <mergeCell ref="A50:K50"/>
    <mergeCell ref="A51:K51"/>
    <mergeCell ref="A52:K52"/>
    <mergeCell ref="D45:H45"/>
    <mergeCell ref="D46:H46"/>
    <mergeCell ref="D47:H47"/>
    <mergeCell ref="D48:H48"/>
    <mergeCell ref="D49:H49"/>
    <mergeCell ref="A40:L40"/>
    <mergeCell ref="A41:L41"/>
    <mergeCell ref="D42:H42"/>
    <mergeCell ref="D43:H43"/>
    <mergeCell ref="D44:H44"/>
    <mergeCell ref="A36:K36"/>
    <mergeCell ref="A37:L37"/>
    <mergeCell ref="A38:B38"/>
    <mergeCell ref="C38:L38"/>
    <mergeCell ref="A39:B39"/>
    <mergeCell ref="C39:L39"/>
    <mergeCell ref="D33:H33"/>
    <mergeCell ref="A23:B23"/>
    <mergeCell ref="C23:L23"/>
    <mergeCell ref="A24:L24"/>
    <mergeCell ref="A25:L25"/>
    <mergeCell ref="D26:H26"/>
    <mergeCell ref="D27:H27"/>
    <mergeCell ref="D28:H28"/>
    <mergeCell ref="D29:H29"/>
    <mergeCell ref="D30:H30"/>
    <mergeCell ref="D31:H31"/>
    <mergeCell ref="D32:H32"/>
    <mergeCell ref="D16:H16"/>
    <mergeCell ref="D17:H17"/>
    <mergeCell ref="A20:K20"/>
    <mergeCell ref="A21:L21"/>
    <mergeCell ref="A22:B22"/>
    <mergeCell ref="C22:L22"/>
    <mergeCell ref="A18:K18"/>
    <mergeCell ref="A19:K19"/>
    <mergeCell ref="A5:L5"/>
    <mergeCell ref="A1:L4"/>
    <mergeCell ref="D15:H15"/>
    <mergeCell ref="A6:B6"/>
    <mergeCell ref="C6:L6"/>
    <mergeCell ref="A7:B7"/>
    <mergeCell ref="C7:L7"/>
    <mergeCell ref="A8:L8"/>
    <mergeCell ref="A9:L9"/>
    <mergeCell ref="D10:H10"/>
    <mergeCell ref="D11:H11"/>
    <mergeCell ref="D12:H12"/>
    <mergeCell ref="D13:H13"/>
    <mergeCell ref="D14:H1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6BCF5-B0DE-431F-862A-512FC65763F4}">
  <sheetPr codeName="Planilha21">
    <tabColor rgb="FF92D050"/>
    <pageSetUpPr fitToPage="1"/>
  </sheetPr>
  <dimension ref="A1:Q70"/>
  <sheetViews>
    <sheetView topLeftCell="A16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3.9289900000000002</v>
      </c>
      <c r="I3" s="52" t="s">
        <v>10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>
        <v>1106165</v>
      </c>
      <c r="B4" s="1028" t="s">
        <v>399</v>
      </c>
      <c r="C4" s="1028"/>
      <c r="D4" s="1028"/>
      <c r="E4" s="1028"/>
      <c r="F4" s="1028"/>
      <c r="G4" s="1028"/>
      <c r="H4" s="1080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4.25">
      <c r="A9" s="64" t="s">
        <v>127</v>
      </c>
      <c r="B9" s="65" t="s">
        <v>128</v>
      </c>
      <c r="C9" s="111">
        <v>2</v>
      </c>
      <c r="D9" s="110" t="s">
        <v>92</v>
      </c>
      <c r="E9" s="1052">
        <v>18.146100000000001</v>
      </c>
      <c r="F9" s="1052"/>
      <c r="G9" s="131"/>
      <c r="H9" s="131"/>
      <c r="I9" s="132">
        <f>C9*E9</f>
        <v>36.292200000000001</v>
      </c>
      <c r="J9" s="32"/>
      <c r="K9" s="32"/>
      <c r="L9" s="32"/>
      <c r="M9" s="32"/>
      <c r="N9" s="32"/>
      <c r="O9" s="32"/>
      <c r="P9" s="32"/>
      <c r="Q9" s="32"/>
    </row>
    <row r="10" spans="1:17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SUM(I9:I9)</f>
        <v>36.292200000000001</v>
      </c>
      <c r="I10" s="1045"/>
      <c r="J10" s="32"/>
      <c r="K10" s="32"/>
      <c r="L10" s="32"/>
      <c r="M10" s="32"/>
      <c r="N10" s="32"/>
      <c r="O10" s="32"/>
      <c r="P10" s="32"/>
      <c r="Q10" s="32"/>
    </row>
    <row r="11" spans="1:17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139">
        <f>H10+I7</f>
        <v>36.292200000000001</v>
      </c>
      <c r="J11" s="32"/>
      <c r="K11" s="32"/>
      <c r="L11" s="32"/>
      <c r="M11" s="32"/>
      <c r="N11" s="32"/>
      <c r="O11" s="32"/>
      <c r="P11" s="32"/>
      <c r="Q11" s="32"/>
    </row>
    <row r="12" spans="1:17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265">
        <f>I11/H3</f>
        <v>9.2370000000000001</v>
      </c>
      <c r="J12" s="32"/>
      <c r="K12" s="32"/>
      <c r="L12" s="32"/>
      <c r="M12" s="32"/>
      <c r="N12" s="32"/>
      <c r="O12" s="32"/>
      <c r="P12" s="32"/>
      <c r="Q12" s="32"/>
    </row>
    <row r="13" spans="1:17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  <c r="P13" s="32"/>
      <c r="Q13" s="32"/>
    </row>
    <row r="14" spans="1:17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99" t="s">
        <v>99</v>
      </c>
      <c r="B15" s="100"/>
      <c r="C15" s="135" t="s">
        <v>79</v>
      </c>
      <c r="D15" s="135" t="s">
        <v>90</v>
      </c>
      <c r="E15" s="1054" t="s">
        <v>100</v>
      </c>
      <c r="F15" s="1054"/>
      <c r="G15" s="1054" t="s">
        <v>70</v>
      </c>
      <c r="H15" s="1054"/>
      <c r="I15" s="1055"/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64" t="s">
        <v>130</v>
      </c>
      <c r="B16" s="65" t="s">
        <v>1461</v>
      </c>
      <c r="C16" s="110">
        <v>0.52600000000000002</v>
      </c>
      <c r="D16" s="110" t="s">
        <v>10</v>
      </c>
      <c r="E16" s="131"/>
      <c r="F16" s="131">
        <v>87.298400000000001</v>
      </c>
      <c r="G16" s="131"/>
      <c r="H16" s="131"/>
      <c r="I16" s="137">
        <f>F16*C16</f>
        <v>45.918999999999997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I16</f>
        <v>45.918999999999997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29.25">
      <c r="A19" s="102">
        <v>1107892</v>
      </c>
      <c r="B19" s="107" t="s">
        <v>156</v>
      </c>
      <c r="C19" s="109">
        <v>0.7</v>
      </c>
      <c r="D19" s="108" t="s">
        <v>10</v>
      </c>
      <c r="E19" s="128"/>
      <c r="F19" s="114">
        <v>387.44</v>
      </c>
      <c r="G19" s="128"/>
      <c r="H19" s="128"/>
      <c r="I19" s="106">
        <f>F19*C19</f>
        <v>271.20800000000003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4" customHeight="1" thickBot="1">
      <c r="A20" s="66"/>
      <c r="B20" s="40"/>
      <c r="C20" s="1056" t="s">
        <v>103</v>
      </c>
      <c r="D20" s="1057"/>
      <c r="E20" s="1057"/>
      <c r="F20" s="1057"/>
      <c r="G20" s="1057"/>
      <c r="H20" s="127"/>
      <c r="I20" s="105">
        <f>SUM(I19:I19)</f>
        <v>271.20800000000003</v>
      </c>
      <c r="J20" s="32"/>
      <c r="K20" s="32"/>
      <c r="L20" s="32"/>
      <c r="M20" s="32"/>
      <c r="N20" s="32"/>
      <c r="O20" s="32"/>
      <c r="P20" s="32"/>
      <c r="Q20" s="32"/>
    </row>
    <row r="21" spans="1:17" ht="15" customHeight="1" thickBot="1">
      <c r="A21" s="57"/>
      <c r="B21" s="130"/>
      <c r="C21" s="125"/>
      <c r="D21" s="125"/>
      <c r="E21" s="125"/>
      <c r="F21" s="125"/>
      <c r="G21" s="125" t="s">
        <v>104</v>
      </c>
      <c r="H21" s="125"/>
      <c r="I21" s="70">
        <f>I20+I12+I17</f>
        <v>326.36399999999998</v>
      </c>
      <c r="J21" s="32"/>
      <c r="K21" s="32"/>
      <c r="L21" s="32"/>
      <c r="M21" s="32"/>
      <c r="N21" s="32"/>
      <c r="O21" s="32"/>
      <c r="P21" s="32"/>
      <c r="Q21" s="32"/>
    </row>
    <row r="22" spans="1:17" ht="15" customHeight="1">
      <c r="A22" s="99" t="s">
        <v>105</v>
      </c>
      <c r="B22" s="100"/>
      <c r="C22" s="135" t="s">
        <v>106</v>
      </c>
      <c r="D22" s="135" t="s">
        <v>79</v>
      </c>
      <c r="E22" s="135" t="s">
        <v>90</v>
      </c>
      <c r="F22" s="1054" t="s">
        <v>70</v>
      </c>
      <c r="G22" s="1054"/>
      <c r="H22" s="1054" t="s">
        <v>70</v>
      </c>
      <c r="I22" s="1055"/>
      <c r="J22" s="32"/>
      <c r="K22" s="32"/>
      <c r="L22" s="32"/>
      <c r="M22" s="32"/>
      <c r="N22" s="32"/>
      <c r="O22" s="32"/>
      <c r="P22" s="32"/>
      <c r="Q22" s="32"/>
    </row>
    <row r="23" spans="1:17" ht="15" customHeight="1">
      <c r="A23" s="64" t="s">
        <v>130</v>
      </c>
      <c r="B23" s="65" t="s">
        <v>132</v>
      </c>
      <c r="C23" s="110">
        <v>5914647</v>
      </c>
      <c r="D23" s="110">
        <v>0.78900000000000003</v>
      </c>
      <c r="E23" s="110" t="s">
        <v>57</v>
      </c>
      <c r="F23" s="131"/>
      <c r="G23" s="131">
        <v>1.63</v>
      </c>
      <c r="H23" s="131"/>
      <c r="I23" s="132">
        <f>G23*D23</f>
        <v>1.28607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 thickBot="1">
      <c r="A24" s="71"/>
      <c r="B24" s="41"/>
      <c r="C24" s="1056" t="s">
        <v>107</v>
      </c>
      <c r="D24" s="1056"/>
      <c r="E24" s="1056"/>
      <c r="F24" s="1056"/>
      <c r="G24" s="1056"/>
      <c r="H24" s="126"/>
      <c r="I24" s="72">
        <f>I23</f>
        <v>1.2861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 thickBot="1">
      <c r="A25" s="1031" t="s">
        <v>108</v>
      </c>
      <c r="B25" s="1032"/>
      <c r="C25" s="1035" t="s">
        <v>79</v>
      </c>
      <c r="D25" s="1035" t="s">
        <v>90</v>
      </c>
      <c r="E25" s="1059" t="s">
        <v>109</v>
      </c>
      <c r="F25" s="1059"/>
      <c r="G25" s="1059"/>
      <c r="H25" s="124"/>
      <c r="I25" s="1060" t="s">
        <v>70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>
      <c r="A26" s="1046"/>
      <c r="B26" s="1047"/>
      <c r="C26" s="1048"/>
      <c r="D26" s="1048"/>
      <c r="E26" s="133" t="s">
        <v>110</v>
      </c>
      <c r="F26" s="133" t="s">
        <v>111</v>
      </c>
      <c r="G26" s="133" t="s">
        <v>112</v>
      </c>
      <c r="H26" s="133"/>
      <c r="I26" s="1049"/>
      <c r="J26" s="32"/>
      <c r="K26" s="32"/>
      <c r="L26" s="32"/>
      <c r="M26" s="32"/>
      <c r="N26" s="32"/>
      <c r="O26" s="32"/>
      <c r="P26" s="32"/>
      <c r="Q26" s="32"/>
    </row>
    <row r="27" spans="1:17" ht="14.25">
      <c r="A27" s="64" t="s">
        <v>130</v>
      </c>
      <c r="B27" s="115" t="s">
        <v>132</v>
      </c>
      <c r="C27" s="88">
        <v>0.78900000000000003</v>
      </c>
      <c r="D27" s="90" t="s">
        <v>113</v>
      </c>
      <c r="E27" s="90"/>
      <c r="F27" s="90"/>
      <c r="G27" s="90">
        <v>17.309999999999999</v>
      </c>
      <c r="H27" s="90"/>
      <c r="I27" s="170">
        <f>G27*C27</f>
        <v>13.6576</v>
      </c>
      <c r="J27" s="32"/>
      <c r="K27" s="32"/>
      <c r="L27" s="32"/>
      <c r="M27" s="32"/>
      <c r="N27" s="32"/>
      <c r="O27" s="32"/>
      <c r="P27" s="32"/>
      <c r="Q27" s="32"/>
    </row>
    <row r="28" spans="1:17" s="24" customFormat="1" ht="15">
      <c r="A28" s="73"/>
      <c r="B28" s="74"/>
      <c r="C28" s="1042" t="s">
        <v>114</v>
      </c>
      <c r="D28" s="1042"/>
      <c r="E28" s="1042"/>
      <c r="F28" s="1042"/>
      <c r="G28" s="1042"/>
      <c r="H28" s="123"/>
      <c r="I28" s="112">
        <f>I27</f>
        <v>13.6576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A29" s="73"/>
      <c r="B29" s="74"/>
      <c r="C29" s="123"/>
      <c r="D29" s="123"/>
      <c r="E29" s="1042" t="s">
        <v>115</v>
      </c>
      <c r="F29" s="1042"/>
      <c r="G29" s="1042"/>
      <c r="H29" s="74"/>
      <c r="I29" s="117">
        <f>I21+I28+I24</f>
        <v>341.31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73"/>
      <c r="B30" s="74"/>
      <c r="C30" s="123"/>
      <c r="D30" s="123"/>
      <c r="E30" s="123"/>
      <c r="F30" s="123"/>
      <c r="G30" s="123" t="s">
        <v>151</v>
      </c>
      <c r="H30" s="74"/>
      <c r="I30" s="138">
        <v>0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6"/>
      <c r="B31"/>
      <c r="C31"/>
      <c r="D31"/>
      <c r="E31"/>
      <c r="F31"/>
      <c r="G31" s="123" t="s">
        <v>140</v>
      </c>
      <c r="H31"/>
      <c r="I31" s="120">
        <f>I29</f>
        <v>341.31</v>
      </c>
      <c r="J31" s="32"/>
      <c r="K31" s="32"/>
      <c r="L31" s="32"/>
      <c r="M31" s="32"/>
      <c r="N31" s="32"/>
      <c r="O31" s="32"/>
      <c r="P31" s="32"/>
      <c r="Q31" s="32"/>
    </row>
    <row r="32" spans="1:17" ht="24" customHeight="1" thickBot="1">
      <c r="A32" s="118"/>
      <c r="B32" s="119"/>
      <c r="C32" s="81"/>
      <c r="D32" s="81"/>
      <c r="E32" s="81"/>
      <c r="F32" s="81"/>
      <c r="G32" s="81"/>
      <c r="H32" s="81"/>
      <c r="I32" s="82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32"/>
      <c r="O33" s="32"/>
      <c r="P33" s="32"/>
      <c r="Q33" s="32"/>
    </row>
    <row r="34" spans="1:17" ht="15" customHeight="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32"/>
      <c r="O34" s="32"/>
      <c r="P34" s="32"/>
      <c r="Q34" s="32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>
      <c r="B42" s="28"/>
      <c r="C42" s="29"/>
      <c r="F42" s="30"/>
      <c r="G42" s="28"/>
    </row>
    <row r="49" spans="2:6">
      <c r="B49" s="28"/>
      <c r="C49" s="29"/>
      <c r="F49" s="30"/>
    </row>
    <row r="56" spans="2:6">
      <c r="B56" s="28"/>
      <c r="C56" s="29"/>
      <c r="F56" s="30"/>
    </row>
    <row r="63" spans="2:6">
      <c r="B63" s="28"/>
      <c r="F63" s="30"/>
    </row>
    <row r="70" spans="6:6">
      <c r="F70" s="30"/>
    </row>
  </sheetData>
  <mergeCells count="29">
    <mergeCell ref="C28:G28"/>
    <mergeCell ref="E29:G29"/>
    <mergeCell ref="C20:G20"/>
    <mergeCell ref="F22:G22"/>
    <mergeCell ref="H22:I22"/>
    <mergeCell ref="C24:G24"/>
    <mergeCell ref="A25:B26"/>
    <mergeCell ref="C25:C26"/>
    <mergeCell ref="D25:D26"/>
    <mergeCell ref="E25:G25"/>
    <mergeCell ref="I25:I26"/>
    <mergeCell ref="E18:F18"/>
    <mergeCell ref="G18:I18"/>
    <mergeCell ref="E8:F8"/>
    <mergeCell ref="G8:I8"/>
    <mergeCell ref="E9:F9"/>
    <mergeCell ref="C10:G10"/>
    <mergeCell ref="H10:I10"/>
    <mergeCell ref="C11:G11"/>
    <mergeCell ref="C12:G12"/>
    <mergeCell ref="E15:F15"/>
    <mergeCell ref="G15:I15"/>
    <mergeCell ref="C17:G17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9CE7A-D4D0-4189-A75F-5CC5600E747E}">
  <sheetPr codeName="Planilha22">
    <tabColor rgb="FF92D050"/>
    <pageSetUpPr fitToPage="1"/>
  </sheetPr>
  <dimension ref="A1:J119"/>
  <sheetViews>
    <sheetView topLeftCell="A94" workbookViewId="0"/>
  </sheetViews>
  <sheetFormatPr defaultRowHeight="15"/>
  <cols>
    <col min="1" max="1" width="23" bestFit="1" customWidth="1"/>
    <col min="3" max="3" width="11.28515625" bestFit="1" customWidth="1"/>
    <col min="4" max="4" width="10.140625" bestFit="1" customWidth="1"/>
    <col min="6" max="6" width="10.28515625" customWidth="1"/>
    <col min="8" max="8" width="10" customWidth="1"/>
    <col min="257" max="257" width="23" bestFit="1" customWidth="1"/>
    <col min="259" max="259" width="11.28515625" bestFit="1" customWidth="1"/>
    <col min="260" max="260" width="10.140625" bestFit="1" customWidth="1"/>
    <col min="262" max="262" width="10.28515625" customWidth="1"/>
    <col min="264" max="264" width="10" customWidth="1"/>
    <col min="513" max="513" width="23" bestFit="1" customWidth="1"/>
    <col min="515" max="515" width="11.28515625" bestFit="1" customWidth="1"/>
    <col min="516" max="516" width="10.140625" bestFit="1" customWidth="1"/>
    <col min="518" max="518" width="10.28515625" customWidth="1"/>
    <col min="520" max="520" width="10" customWidth="1"/>
    <col min="769" max="769" width="23" bestFit="1" customWidth="1"/>
    <col min="771" max="771" width="11.28515625" bestFit="1" customWidth="1"/>
    <col min="772" max="772" width="10.140625" bestFit="1" customWidth="1"/>
    <col min="774" max="774" width="10.28515625" customWidth="1"/>
    <col min="776" max="776" width="10" customWidth="1"/>
    <col min="1025" max="1025" width="23" bestFit="1" customWidth="1"/>
    <col min="1027" max="1027" width="11.28515625" bestFit="1" customWidth="1"/>
    <col min="1028" max="1028" width="10.140625" bestFit="1" customWidth="1"/>
    <col min="1030" max="1030" width="10.28515625" customWidth="1"/>
    <col min="1032" max="1032" width="10" customWidth="1"/>
    <col min="1281" max="1281" width="23" bestFit="1" customWidth="1"/>
    <col min="1283" max="1283" width="11.28515625" bestFit="1" customWidth="1"/>
    <col min="1284" max="1284" width="10.140625" bestFit="1" customWidth="1"/>
    <col min="1286" max="1286" width="10.28515625" customWidth="1"/>
    <col min="1288" max="1288" width="10" customWidth="1"/>
    <col min="1537" max="1537" width="23" bestFit="1" customWidth="1"/>
    <col min="1539" max="1539" width="11.28515625" bestFit="1" customWidth="1"/>
    <col min="1540" max="1540" width="10.140625" bestFit="1" customWidth="1"/>
    <col min="1542" max="1542" width="10.28515625" customWidth="1"/>
    <col min="1544" max="1544" width="10" customWidth="1"/>
    <col min="1793" max="1793" width="23" bestFit="1" customWidth="1"/>
    <col min="1795" max="1795" width="11.28515625" bestFit="1" customWidth="1"/>
    <col min="1796" max="1796" width="10.140625" bestFit="1" customWidth="1"/>
    <col min="1798" max="1798" width="10.28515625" customWidth="1"/>
    <col min="1800" max="1800" width="10" customWidth="1"/>
    <col min="2049" max="2049" width="23" bestFit="1" customWidth="1"/>
    <col min="2051" max="2051" width="11.28515625" bestFit="1" customWidth="1"/>
    <col min="2052" max="2052" width="10.140625" bestFit="1" customWidth="1"/>
    <col min="2054" max="2054" width="10.28515625" customWidth="1"/>
    <col min="2056" max="2056" width="10" customWidth="1"/>
    <col min="2305" max="2305" width="23" bestFit="1" customWidth="1"/>
    <col min="2307" max="2307" width="11.28515625" bestFit="1" customWidth="1"/>
    <col min="2308" max="2308" width="10.140625" bestFit="1" customWidth="1"/>
    <col min="2310" max="2310" width="10.28515625" customWidth="1"/>
    <col min="2312" max="2312" width="10" customWidth="1"/>
    <col min="2561" max="2561" width="23" bestFit="1" customWidth="1"/>
    <col min="2563" max="2563" width="11.28515625" bestFit="1" customWidth="1"/>
    <col min="2564" max="2564" width="10.140625" bestFit="1" customWidth="1"/>
    <col min="2566" max="2566" width="10.28515625" customWidth="1"/>
    <col min="2568" max="2568" width="10" customWidth="1"/>
    <col min="2817" max="2817" width="23" bestFit="1" customWidth="1"/>
    <col min="2819" max="2819" width="11.28515625" bestFit="1" customWidth="1"/>
    <col min="2820" max="2820" width="10.140625" bestFit="1" customWidth="1"/>
    <col min="2822" max="2822" width="10.28515625" customWidth="1"/>
    <col min="2824" max="2824" width="10" customWidth="1"/>
    <col min="3073" max="3073" width="23" bestFit="1" customWidth="1"/>
    <col min="3075" max="3075" width="11.28515625" bestFit="1" customWidth="1"/>
    <col min="3076" max="3076" width="10.140625" bestFit="1" customWidth="1"/>
    <col min="3078" max="3078" width="10.28515625" customWidth="1"/>
    <col min="3080" max="3080" width="10" customWidth="1"/>
    <col min="3329" max="3329" width="23" bestFit="1" customWidth="1"/>
    <col min="3331" max="3331" width="11.28515625" bestFit="1" customWidth="1"/>
    <col min="3332" max="3332" width="10.140625" bestFit="1" customWidth="1"/>
    <col min="3334" max="3334" width="10.28515625" customWidth="1"/>
    <col min="3336" max="3336" width="10" customWidth="1"/>
    <col min="3585" max="3585" width="23" bestFit="1" customWidth="1"/>
    <col min="3587" max="3587" width="11.28515625" bestFit="1" customWidth="1"/>
    <col min="3588" max="3588" width="10.140625" bestFit="1" customWidth="1"/>
    <col min="3590" max="3590" width="10.28515625" customWidth="1"/>
    <col min="3592" max="3592" width="10" customWidth="1"/>
    <col min="3841" max="3841" width="23" bestFit="1" customWidth="1"/>
    <col min="3843" max="3843" width="11.28515625" bestFit="1" customWidth="1"/>
    <col min="3844" max="3844" width="10.140625" bestFit="1" customWidth="1"/>
    <col min="3846" max="3846" width="10.28515625" customWidth="1"/>
    <col min="3848" max="3848" width="10" customWidth="1"/>
    <col min="4097" max="4097" width="23" bestFit="1" customWidth="1"/>
    <col min="4099" max="4099" width="11.28515625" bestFit="1" customWidth="1"/>
    <col min="4100" max="4100" width="10.140625" bestFit="1" customWidth="1"/>
    <col min="4102" max="4102" width="10.28515625" customWidth="1"/>
    <col min="4104" max="4104" width="10" customWidth="1"/>
    <col min="4353" max="4353" width="23" bestFit="1" customWidth="1"/>
    <col min="4355" max="4355" width="11.28515625" bestFit="1" customWidth="1"/>
    <col min="4356" max="4356" width="10.140625" bestFit="1" customWidth="1"/>
    <col min="4358" max="4358" width="10.28515625" customWidth="1"/>
    <col min="4360" max="4360" width="10" customWidth="1"/>
    <col min="4609" max="4609" width="23" bestFit="1" customWidth="1"/>
    <col min="4611" max="4611" width="11.28515625" bestFit="1" customWidth="1"/>
    <col min="4612" max="4612" width="10.140625" bestFit="1" customWidth="1"/>
    <col min="4614" max="4614" width="10.28515625" customWidth="1"/>
    <col min="4616" max="4616" width="10" customWidth="1"/>
    <col min="4865" max="4865" width="23" bestFit="1" customWidth="1"/>
    <col min="4867" max="4867" width="11.28515625" bestFit="1" customWidth="1"/>
    <col min="4868" max="4868" width="10.140625" bestFit="1" customWidth="1"/>
    <col min="4870" max="4870" width="10.28515625" customWidth="1"/>
    <col min="4872" max="4872" width="10" customWidth="1"/>
    <col min="5121" max="5121" width="23" bestFit="1" customWidth="1"/>
    <col min="5123" max="5123" width="11.28515625" bestFit="1" customWidth="1"/>
    <col min="5124" max="5124" width="10.140625" bestFit="1" customWidth="1"/>
    <col min="5126" max="5126" width="10.28515625" customWidth="1"/>
    <col min="5128" max="5128" width="10" customWidth="1"/>
    <col min="5377" max="5377" width="23" bestFit="1" customWidth="1"/>
    <col min="5379" max="5379" width="11.28515625" bestFit="1" customWidth="1"/>
    <col min="5380" max="5380" width="10.140625" bestFit="1" customWidth="1"/>
    <col min="5382" max="5382" width="10.28515625" customWidth="1"/>
    <col min="5384" max="5384" width="10" customWidth="1"/>
    <col min="5633" max="5633" width="23" bestFit="1" customWidth="1"/>
    <col min="5635" max="5635" width="11.28515625" bestFit="1" customWidth="1"/>
    <col min="5636" max="5636" width="10.140625" bestFit="1" customWidth="1"/>
    <col min="5638" max="5638" width="10.28515625" customWidth="1"/>
    <col min="5640" max="5640" width="10" customWidth="1"/>
    <col min="5889" max="5889" width="23" bestFit="1" customWidth="1"/>
    <col min="5891" max="5891" width="11.28515625" bestFit="1" customWidth="1"/>
    <col min="5892" max="5892" width="10.140625" bestFit="1" customWidth="1"/>
    <col min="5894" max="5894" width="10.28515625" customWidth="1"/>
    <col min="5896" max="5896" width="10" customWidth="1"/>
    <col min="6145" max="6145" width="23" bestFit="1" customWidth="1"/>
    <col min="6147" max="6147" width="11.28515625" bestFit="1" customWidth="1"/>
    <col min="6148" max="6148" width="10.140625" bestFit="1" customWidth="1"/>
    <col min="6150" max="6150" width="10.28515625" customWidth="1"/>
    <col min="6152" max="6152" width="10" customWidth="1"/>
    <col min="6401" max="6401" width="23" bestFit="1" customWidth="1"/>
    <col min="6403" max="6403" width="11.28515625" bestFit="1" customWidth="1"/>
    <col min="6404" max="6404" width="10.140625" bestFit="1" customWidth="1"/>
    <col min="6406" max="6406" width="10.28515625" customWidth="1"/>
    <col min="6408" max="6408" width="10" customWidth="1"/>
    <col min="6657" max="6657" width="23" bestFit="1" customWidth="1"/>
    <col min="6659" max="6659" width="11.28515625" bestFit="1" customWidth="1"/>
    <col min="6660" max="6660" width="10.140625" bestFit="1" customWidth="1"/>
    <col min="6662" max="6662" width="10.28515625" customWidth="1"/>
    <col min="6664" max="6664" width="10" customWidth="1"/>
    <col min="6913" max="6913" width="23" bestFit="1" customWidth="1"/>
    <col min="6915" max="6915" width="11.28515625" bestFit="1" customWidth="1"/>
    <col min="6916" max="6916" width="10.140625" bestFit="1" customWidth="1"/>
    <col min="6918" max="6918" width="10.28515625" customWidth="1"/>
    <col min="6920" max="6920" width="10" customWidth="1"/>
    <col min="7169" max="7169" width="23" bestFit="1" customWidth="1"/>
    <col min="7171" max="7171" width="11.28515625" bestFit="1" customWidth="1"/>
    <col min="7172" max="7172" width="10.140625" bestFit="1" customWidth="1"/>
    <col min="7174" max="7174" width="10.28515625" customWidth="1"/>
    <col min="7176" max="7176" width="10" customWidth="1"/>
    <col min="7425" max="7425" width="23" bestFit="1" customWidth="1"/>
    <col min="7427" max="7427" width="11.28515625" bestFit="1" customWidth="1"/>
    <col min="7428" max="7428" width="10.140625" bestFit="1" customWidth="1"/>
    <col min="7430" max="7430" width="10.28515625" customWidth="1"/>
    <col min="7432" max="7432" width="10" customWidth="1"/>
    <col min="7681" max="7681" width="23" bestFit="1" customWidth="1"/>
    <col min="7683" max="7683" width="11.28515625" bestFit="1" customWidth="1"/>
    <col min="7684" max="7684" width="10.140625" bestFit="1" customWidth="1"/>
    <col min="7686" max="7686" width="10.28515625" customWidth="1"/>
    <col min="7688" max="7688" width="10" customWidth="1"/>
    <col min="7937" max="7937" width="23" bestFit="1" customWidth="1"/>
    <col min="7939" max="7939" width="11.28515625" bestFit="1" customWidth="1"/>
    <col min="7940" max="7940" width="10.140625" bestFit="1" customWidth="1"/>
    <col min="7942" max="7942" width="10.28515625" customWidth="1"/>
    <col min="7944" max="7944" width="10" customWidth="1"/>
    <col min="8193" max="8193" width="23" bestFit="1" customWidth="1"/>
    <col min="8195" max="8195" width="11.28515625" bestFit="1" customWidth="1"/>
    <col min="8196" max="8196" width="10.140625" bestFit="1" customWidth="1"/>
    <col min="8198" max="8198" width="10.28515625" customWidth="1"/>
    <col min="8200" max="8200" width="10" customWidth="1"/>
    <col min="8449" max="8449" width="23" bestFit="1" customWidth="1"/>
    <col min="8451" max="8451" width="11.28515625" bestFit="1" customWidth="1"/>
    <col min="8452" max="8452" width="10.140625" bestFit="1" customWidth="1"/>
    <col min="8454" max="8454" width="10.28515625" customWidth="1"/>
    <col min="8456" max="8456" width="10" customWidth="1"/>
    <col min="8705" max="8705" width="23" bestFit="1" customWidth="1"/>
    <col min="8707" max="8707" width="11.28515625" bestFit="1" customWidth="1"/>
    <col min="8708" max="8708" width="10.140625" bestFit="1" customWidth="1"/>
    <col min="8710" max="8710" width="10.28515625" customWidth="1"/>
    <col min="8712" max="8712" width="10" customWidth="1"/>
    <col min="8961" max="8961" width="23" bestFit="1" customWidth="1"/>
    <col min="8963" max="8963" width="11.28515625" bestFit="1" customWidth="1"/>
    <col min="8964" max="8964" width="10.140625" bestFit="1" customWidth="1"/>
    <col min="8966" max="8966" width="10.28515625" customWidth="1"/>
    <col min="8968" max="8968" width="10" customWidth="1"/>
    <col min="9217" max="9217" width="23" bestFit="1" customWidth="1"/>
    <col min="9219" max="9219" width="11.28515625" bestFit="1" customWidth="1"/>
    <col min="9220" max="9220" width="10.140625" bestFit="1" customWidth="1"/>
    <col min="9222" max="9222" width="10.28515625" customWidth="1"/>
    <col min="9224" max="9224" width="10" customWidth="1"/>
    <col min="9473" max="9473" width="23" bestFit="1" customWidth="1"/>
    <col min="9475" max="9475" width="11.28515625" bestFit="1" customWidth="1"/>
    <col min="9476" max="9476" width="10.140625" bestFit="1" customWidth="1"/>
    <col min="9478" max="9478" width="10.28515625" customWidth="1"/>
    <col min="9480" max="9480" width="10" customWidth="1"/>
    <col min="9729" max="9729" width="23" bestFit="1" customWidth="1"/>
    <col min="9731" max="9731" width="11.28515625" bestFit="1" customWidth="1"/>
    <col min="9732" max="9732" width="10.140625" bestFit="1" customWidth="1"/>
    <col min="9734" max="9734" width="10.28515625" customWidth="1"/>
    <col min="9736" max="9736" width="10" customWidth="1"/>
    <col min="9985" max="9985" width="23" bestFit="1" customWidth="1"/>
    <col min="9987" max="9987" width="11.28515625" bestFit="1" customWidth="1"/>
    <col min="9988" max="9988" width="10.140625" bestFit="1" customWidth="1"/>
    <col min="9990" max="9990" width="10.28515625" customWidth="1"/>
    <col min="9992" max="9992" width="10" customWidth="1"/>
    <col min="10241" max="10241" width="23" bestFit="1" customWidth="1"/>
    <col min="10243" max="10243" width="11.28515625" bestFit="1" customWidth="1"/>
    <col min="10244" max="10244" width="10.140625" bestFit="1" customWidth="1"/>
    <col min="10246" max="10246" width="10.28515625" customWidth="1"/>
    <col min="10248" max="10248" width="10" customWidth="1"/>
    <col min="10497" max="10497" width="23" bestFit="1" customWidth="1"/>
    <col min="10499" max="10499" width="11.28515625" bestFit="1" customWidth="1"/>
    <col min="10500" max="10500" width="10.140625" bestFit="1" customWidth="1"/>
    <col min="10502" max="10502" width="10.28515625" customWidth="1"/>
    <col min="10504" max="10504" width="10" customWidth="1"/>
    <col min="10753" max="10753" width="23" bestFit="1" customWidth="1"/>
    <col min="10755" max="10755" width="11.28515625" bestFit="1" customWidth="1"/>
    <col min="10756" max="10756" width="10.140625" bestFit="1" customWidth="1"/>
    <col min="10758" max="10758" width="10.28515625" customWidth="1"/>
    <col min="10760" max="10760" width="10" customWidth="1"/>
    <col min="11009" max="11009" width="23" bestFit="1" customWidth="1"/>
    <col min="11011" max="11011" width="11.28515625" bestFit="1" customWidth="1"/>
    <col min="11012" max="11012" width="10.140625" bestFit="1" customWidth="1"/>
    <col min="11014" max="11014" width="10.28515625" customWidth="1"/>
    <col min="11016" max="11016" width="10" customWidth="1"/>
    <col min="11265" max="11265" width="23" bestFit="1" customWidth="1"/>
    <col min="11267" max="11267" width="11.28515625" bestFit="1" customWidth="1"/>
    <col min="11268" max="11268" width="10.140625" bestFit="1" customWidth="1"/>
    <col min="11270" max="11270" width="10.28515625" customWidth="1"/>
    <col min="11272" max="11272" width="10" customWidth="1"/>
    <col min="11521" max="11521" width="23" bestFit="1" customWidth="1"/>
    <col min="11523" max="11523" width="11.28515625" bestFit="1" customWidth="1"/>
    <col min="11524" max="11524" width="10.140625" bestFit="1" customWidth="1"/>
    <col min="11526" max="11526" width="10.28515625" customWidth="1"/>
    <col min="11528" max="11528" width="10" customWidth="1"/>
    <col min="11777" max="11777" width="23" bestFit="1" customWidth="1"/>
    <col min="11779" max="11779" width="11.28515625" bestFit="1" customWidth="1"/>
    <col min="11780" max="11780" width="10.140625" bestFit="1" customWidth="1"/>
    <col min="11782" max="11782" width="10.28515625" customWidth="1"/>
    <col min="11784" max="11784" width="10" customWidth="1"/>
    <col min="12033" max="12033" width="23" bestFit="1" customWidth="1"/>
    <col min="12035" max="12035" width="11.28515625" bestFit="1" customWidth="1"/>
    <col min="12036" max="12036" width="10.140625" bestFit="1" customWidth="1"/>
    <col min="12038" max="12038" width="10.28515625" customWidth="1"/>
    <col min="12040" max="12040" width="10" customWidth="1"/>
    <col min="12289" max="12289" width="23" bestFit="1" customWidth="1"/>
    <col min="12291" max="12291" width="11.28515625" bestFit="1" customWidth="1"/>
    <col min="12292" max="12292" width="10.140625" bestFit="1" customWidth="1"/>
    <col min="12294" max="12294" width="10.28515625" customWidth="1"/>
    <col min="12296" max="12296" width="10" customWidth="1"/>
    <col min="12545" max="12545" width="23" bestFit="1" customWidth="1"/>
    <col min="12547" max="12547" width="11.28515625" bestFit="1" customWidth="1"/>
    <col min="12548" max="12548" width="10.140625" bestFit="1" customWidth="1"/>
    <col min="12550" max="12550" width="10.28515625" customWidth="1"/>
    <col min="12552" max="12552" width="10" customWidth="1"/>
    <col min="12801" max="12801" width="23" bestFit="1" customWidth="1"/>
    <col min="12803" max="12803" width="11.28515625" bestFit="1" customWidth="1"/>
    <col min="12804" max="12804" width="10.140625" bestFit="1" customWidth="1"/>
    <col min="12806" max="12806" width="10.28515625" customWidth="1"/>
    <col min="12808" max="12808" width="10" customWidth="1"/>
    <col min="13057" max="13057" width="23" bestFit="1" customWidth="1"/>
    <col min="13059" max="13059" width="11.28515625" bestFit="1" customWidth="1"/>
    <col min="13060" max="13060" width="10.140625" bestFit="1" customWidth="1"/>
    <col min="13062" max="13062" width="10.28515625" customWidth="1"/>
    <col min="13064" max="13064" width="10" customWidth="1"/>
    <col min="13313" max="13313" width="23" bestFit="1" customWidth="1"/>
    <col min="13315" max="13315" width="11.28515625" bestFit="1" customWidth="1"/>
    <col min="13316" max="13316" width="10.140625" bestFit="1" customWidth="1"/>
    <col min="13318" max="13318" width="10.28515625" customWidth="1"/>
    <col min="13320" max="13320" width="10" customWidth="1"/>
    <col min="13569" max="13569" width="23" bestFit="1" customWidth="1"/>
    <col min="13571" max="13571" width="11.28515625" bestFit="1" customWidth="1"/>
    <col min="13572" max="13572" width="10.140625" bestFit="1" customWidth="1"/>
    <col min="13574" max="13574" width="10.28515625" customWidth="1"/>
    <col min="13576" max="13576" width="10" customWidth="1"/>
    <col min="13825" max="13825" width="23" bestFit="1" customWidth="1"/>
    <col min="13827" max="13827" width="11.28515625" bestFit="1" customWidth="1"/>
    <col min="13828" max="13828" width="10.140625" bestFit="1" customWidth="1"/>
    <col min="13830" max="13830" width="10.28515625" customWidth="1"/>
    <col min="13832" max="13832" width="10" customWidth="1"/>
    <col min="14081" max="14081" width="23" bestFit="1" customWidth="1"/>
    <col min="14083" max="14083" width="11.28515625" bestFit="1" customWidth="1"/>
    <col min="14084" max="14084" width="10.140625" bestFit="1" customWidth="1"/>
    <col min="14086" max="14086" width="10.28515625" customWidth="1"/>
    <col min="14088" max="14088" width="10" customWidth="1"/>
    <col min="14337" max="14337" width="23" bestFit="1" customWidth="1"/>
    <col min="14339" max="14339" width="11.28515625" bestFit="1" customWidth="1"/>
    <col min="14340" max="14340" width="10.140625" bestFit="1" customWidth="1"/>
    <col min="14342" max="14342" width="10.28515625" customWidth="1"/>
    <col min="14344" max="14344" width="10" customWidth="1"/>
    <col min="14593" max="14593" width="23" bestFit="1" customWidth="1"/>
    <col min="14595" max="14595" width="11.28515625" bestFit="1" customWidth="1"/>
    <col min="14596" max="14596" width="10.140625" bestFit="1" customWidth="1"/>
    <col min="14598" max="14598" width="10.28515625" customWidth="1"/>
    <col min="14600" max="14600" width="10" customWidth="1"/>
    <col min="14849" max="14849" width="23" bestFit="1" customWidth="1"/>
    <col min="14851" max="14851" width="11.28515625" bestFit="1" customWidth="1"/>
    <col min="14852" max="14852" width="10.140625" bestFit="1" customWidth="1"/>
    <col min="14854" max="14854" width="10.28515625" customWidth="1"/>
    <col min="14856" max="14856" width="10" customWidth="1"/>
    <col min="15105" max="15105" width="23" bestFit="1" customWidth="1"/>
    <col min="15107" max="15107" width="11.28515625" bestFit="1" customWidth="1"/>
    <col min="15108" max="15108" width="10.140625" bestFit="1" customWidth="1"/>
    <col min="15110" max="15110" width="10.28515625" customWidth="1"/>
    <col min="15112" max="15112" width="10" customWidth="1"/>
    <col min="15361" max="15361" width="23" bestFit="1" customWidth="1"/>
    <col min="15363" max="15363" width="11.28515625" bestFit="1" customWidth="1"/>
    <col min="15364" max="15364" width="10.140625" bestFit="1" customWidth="1"/>
    <col min="15366" max="15366" width="10.28515625" customWidth="1"/>
    <col min="15368" max="15368" width="10" customWidth="1"/>
    <col min="15617" max="15617" width="23" bestFit="1" customWidth="1"/>
    <col min="15619" max="15619" width="11.28515625" bestFit="1" customWidth="1"/>
    <col min="15620" max="15620" width="10.140625" bestFit="1" customWidth="1"/>
    <col min="15622" max="15622" width="10.28515625" customWidth="1"/>
    <col min="15624" max="15624" width="10" customWidth="1"/>
    <col min="15873" max="15873" width="23" bestFit="1" customWidth="1"/>
    <col min="15875" max="15875" width="11.28515625" bestFit="1" customWidth="1"/>
    <col min="15876" max="15876" width="10.140625" bestFit="1" customWidth="1"/>
    <col min="15878" max="15878" width="10.28515625" customWidth="1"/>
    <col min="15880" max="15880" width="10" customWidth="1"/>
    <col min="16129" max="16129" width="23" bestFit="1" customWidth="1"/>
    <col min="16131" max="16131" width="11.28515625" bestFit="1" customWidth="1"/>
    <col min="16132" max="16132" width="10.140625" bestFit="1" customWidth="1"/>
    <col min="16134" max="16134" width="10.28515625" customWidth="1"/>
    <col min="16136" max="16136" width="10" customWidth="1"/>
  </cols>
  <sheetData>
    <row r="1" spans="1:10" ht="18" customHeight="1" thickBot="1">
      <c r="A1" s="1231" t="s">
        <v>463</v>
      </c>
      <c r="B1" s="1232"/>
      <c r="C1" s="1232"/>
      <c r="D1" s="1232"/>
      <c r="E1" s="1232"/>
      <c r="F1" s="1232"/>
      <c r="G1" s="1232"/>
      <c r="H1" s="1232"/>
      <c r="I1" s="1233"/>
      <c r="J1" s="1234"/>
    </row>
    <row r="2" spans="1:10" ht="30" customHeight="1">
      <c r="A2" s="186" t="s">
        <v>142</v>
      </c>
      <c r="B2" s="1235" t="s">
        <v>457</v>
      </c>
      <c r="C2" s="1235"/>
      <c r="D2" s="1235"/>
      <c r="E2" s="1235"/>
      <c r="F2" s="1235"/>
      <c r="G2" s="1235"/>
      <c r="H2" s="187" t="s">
        <v>219</v>
      </c>
      <c r="I2" s="188"/>
      <c r="J2" s="189" t="s">
        <v>236</v>
      </c>
    </row>
    <row r="3" spans="1:10">
      <c r="A3" s="1210" t="s">
        <v>237</v>
      </c>
      <c r="B3" s="1205"/>
      <c r="C3" s="1205"/>
      <c r="D3" s="1205"/>
      <c r="E3" s="1205" t="s">
        <v>238</v>
      </c>
      <c r="F3" s="1205"/>
      <c r="G3" s="1205" t="s">
        <v>239</v>
      </c>
      <c r="H3" s="1205"/>
      <c r="I3" s="190"/>
      <c r="J3" s="1236" t="s">
        <v>240</v>
      </c>
    </row>
    <row r="4" spans="1:10">
      <c r="A4" s="307" t="s">
        <v>241</v>
      </c>
      <c r="B4" s="305" t="s">
        <v>242</v>
      </c>
      <c r="C4" s="305" t="s">
        <v>243</v>
      </c>
      <c r="D4" s="305" t="s">
        <v>244</v>
      </c>
      <c r="E4" s="305" t="s">
        <v>245</v>
      </c>
      <c r="F4" s="305" t="s">
        <v>246</v>
      </c>
      <c r="G4" s="305" t="s">
        <v>245</v>
      </c>
      <c r="H4" s="305" t="s">
        <v>246</v>
      </c>
      <c r="I4" s="190"/>
      <c r="J4" s="1236"/>
    </row>
    <row r="5" spans="1:10" ht="23.25" customHeight="1">
      <c r="A5" s="191" t="s">
        <v>247</v>
      </c>
      <c r="B5" s="192">
        <v>30082</v>
      </c>
      <c r="C5" s="192" t="s">
        <v>248</v>
      </c>
      <c r="D5" s="193">
        <v>1</v>
      </c>
      <c r="E5" s="193">
        <v>0.5</v>
      </c>
      <c r="F5" s="193">
        <v>0.5</v>
      </c>
      <c r="G5" s="193">
        <v>45.82</v>
      </c>
      <c r="H5" s="193">
        <v>24.08</v>
      </c>
      <c r="I5" s="194"/>
      <c r="J5" s="195">
        <f>((E5*G5)+(F5*H5))*D5</f>
        <v>34.950000000000003</v>
      </c>
    </row>
    <row r="6" spans="1:10">
      <c r="A6" s="1188" t="s">
        <v>249</v>
      </c>
      <c r="B6" s="1189"/>
      <c r="C6" s="1189"/>
      <c r="D6" s="1189"/>
      <c r="E6" s="1189"/>
      <c r="F6" s="1189"/>
      <c r="G6" s="1189"/>
      <c r="H6" s="1189"/>
      <c r="I6" s="196"/>
      <c r="J6" s="306">
        <f>SUM(J5:J5)</f>
        <v>34.950000000000003</v>
      </c>
    </row>
    <row r="7" spans="1:10">
      <c r="A7" s="1200"/>
      <c r="B7" s="1201"/>
      <c r="C7" s="1201"/>
      <c r="D7" s="1201"/>
      <c r="E7" s="1201"/>
      <c r="F7" s="1201"/>
      <c r="G7" s="1201"/>
      <c r="H7" s="1201"/>
      <c r="I7" s="1202"/>
      <c r="J7" s="1203"/>
    </row>
    <row r="8" spans="1:10" ht="22.5">
      <c r="A8" s="1228" t="s">
        <v>250</v>
      </c>
      <c r="B8" s="1229"/>
      <c r="C8" s="190" t="s">
        <v>242</v>
      </c>
      <c r="D8" s="197" t="s">
        <v>243</v>
      </c>
      <c r="E8" s="305" t="s">
        <v>251</v>
      </c>
      <c r="F8" s="305" t="s">
        <v>252</v>
      </c>
      <c r="G8" s="1206" t="s">
        <v>253</v>
      </c>
      <c r="H8" s="1206"/>
      <c r="I8" s="310"/>
      <c r="J8" s="311" t="s">
        <v>240</v>
      </c>
    </row>
    <row r="9" spans="1:10">
      <c r="A9" s="1224" t="s">
        <v>254</v>
      </c>
      <c r="B9" s="1230"/>
      <c r="C9" s="192">
        <v>6160</v>
      </c>
      <c r="D9" s="192" t="s">
        <v>141</v>
      </c>
      <c r="E9" s="303" t="s">
        <v>255</v>
      </c>
      <c r="F9" s="309">
        <v>8</v>
      </c>
      <c r="G9" s="1213">
        <v>21.06</v>
      </c>
      <c r="H9" s="1213"/>
      <c r="I9" s="312"/>
      <c r="J9" s="198">
        <f>G9*F9</f>
        <v>168.48</v>
      </c>
    </row>
    <row r="10" spans="1:10">
      <c r="A10" s="1224" t="s">
        <v>256</v>
      </c>
      <c r="B10" s="1225"/>
      <c r="C10" s="192">
        <v>252</v>
      </c>
      <c r="D10" s="192" t="s">
        <v>141</v>
      </c>
      <c r="E10" s="303" t="s">
        <v>255</v>
      </c>
      <c r="F10" s="309">
        <v>8</v>
      </c>
      <c r="G10" s="1213">
        <v>16.34</v>
      </c>
      <c r="H10" s="1213"/>
      <c r="I10" s="312"/>
      <c r="J10" s="198">
        <f>G10*F10</f>
        <v>130.72</v>
      </c>
    </row>
    <row r="11" spans="1:10">
      <c r="A11" s="1188" t="s">
        <v>257</v>
      </c>
      <c r="B11" s="1189"/>
      <c r="C11" s="1189"/>
      <c r="D11" s="1189"/>
      <c r="E11" s="1189"/>
      <c r="F11" s="1189"/>
      <c r="G11" s="1189"/>
      <c r="H11" s="1189"/>
      <c r="I11" s="196"/>
      <c r="J11" s="306">
        <f>SUM(J9:J10)</f>
        <v>299.2</v>
      </c>
    </row>
    <row r="12" spans="1:10">
      <c r="A12" s="1221"/>
      <c r="B12" s="1222"/>
      <c r="C12" s="1222"/>
      <c r="D12" s="1222"/>
      <c r="E12" s="1222"/>
      <c r="F12" s="1222"/>
      <c r="G12" s="1222"/>
      <c r="H12" s="1222"/>
      <c r="I12" s="1222"/>
      <c r="J12" s="1223"/>
    </row>
    <row r="13" spans="1:10">
      <c r="A13" s="1210" t="s">
        <v>258</v>
      </c>
      <c r="B13" s="1205"/>
      <c r="C13" s="1205"/>
      <c r="D13" s="305" t="s">
        <v>242</v>
      </c>
      <c r="E13" s="305" t="s">
        <v>259</v>
      </c>
      <c r="F13" s="305" t="s">
        <v>260</v>
      </c>
      <c r="G13" s="308" t="s">
        <v>261</v>
      </c>
      <c r="H13" s="308" t="s">
        <v>262</v>
      </c>
      <c r="I13" s="310"/>
      <c r="J13" s="311" t="s">
        <v>263</v>
      </c>
    </row>
    <row r="14" spans="1:10">
      <c r="A14" s="1226" t="s">
        <v>264</v>
      </c>
      <c r="B14" s="1227"/>
      <c r="C14" s="1227"/>
      <c r="D14" s="193"/>
      <c r="E14" s="193">
        <v>0</v>
      </c>
      <c r="F14" s="193" t="s">
        <v>265</v>
      </c>
      <c r="G14" s="199"/>
      <c r="H14" s="199"/>
      <c r="I14" s="200"/>
      <c r="J14" s="198">
        <f>J11*E14%</f>
        <v>0</v>
      </c>
    </row>
    <row r="15" spans="1:10">
      <c r="A15" s="1188" t="s">
        <v>266</v>
      </c>
      <c r="B15" s="1189"/>
      <c r="C15" s="1189"/>
      <c r="D15" s="1189"/>
      <c r="E15" s="1189"/>
      <c r="F15" s="1189"/>
      <c r="G15" s="1189"/>
      <c r="H15" s="1189"/>
      <c r="I15" s="196"/>
      <c r="J15" s="306">
        <f>SUM(J14:J14)</f>
        <v>0</v>
      </c>
    </row>
    <row r="16" spans="1:10">
      <c r="A16" s="1221"/>
      <c r="B16" s="1222"/>
      <c r="C16" s="1222"/>
      <c r="D16" s="1222"/>
      <c r="E16" s="1222"/>
      <c r="F16" s="1222"/>
      <c r="G16" s="1222"/>
      <c r="H16" s="1222"/>
      <c r="I16" s="1222"/>
      <c r="J16" s="1223"/>
    </row>
    <row r="17" spans="1:10">
      <c r="A17" s="1188" t="s">
        <v>267</v>
      </c>
      <c r="B17" s="1189"/>
      <c r="C17" s="1189"/>
      <c r="D17" s="1189"/>
      <c r="E17" s="1189"/>
      <c r="F17" s="1189"/>
      <c r="G17" s="1189"/>
      <c r="H17" s="1189"/>
      <c r="I17" s="201"/>
      <c r="J17" s="306">
        <f>J6+J11+J15</f>
        <v>334.15</v>
      </c>
    </row>
    <row r="18" spans="1:10">
      <c r="A18" s="1188" t="s">
        <v>268</v>
      </c>
      <c r="B18" s="1189"/>
      <c r="C18" s="1189"/>
      <c r="D18" s="1189"/>
      <c r="E18" s="1189"/>
      <c r="F18" s="1189"/>
      <c r="G18" s="1189"/>
      <c r="H18" s="1189"/>
      <c r="I18" s="201"/>
      <c r="J18" s="202">
        <v>1</v>
      </c>
    </row>
    <row r="19" spans="1:10">
      <c r="A19" s="1188" t="s">
        <v>269</v>
      </c>
      <c r="B19" s="1189"/>
      <c r="C19" s="1189"/>
      <c r="D19" s="1189"/>
      <c r="E19" s="1189"/>
      <c r="F19" s="1189"/>
      <c r="G19" s="1189"/>
      <c r="H19" s="1189"/>
      <c r="I19" s="196"/>
      <c r="J19" s="306">
        <f>J17/J18</f>
        <v>334.15</v>
      </c>
    </row>
    <row r="20" spans="1:10">
      <c r="A20" s="1200"/>
      <c r="B20" s="1201"/>
      <c r="C20" s="1201"/>
      <c r="D20" s="1201"/>
      <c r="E20" s="1201"/>
      <c r="F20" s="1201"/>
      <c r="G20" s="1201"/>
      <c r="H20" s="1201"/>
      <c r="I20" s="1202"/>
      <c r="J20" s="1203"/>
    </row>
    <row r="21" spans="1:10" ht="22.5">
      <c r="A21" s="203" t="s">
        <v>270</v>
      </c>
      <c r="B21" s="305" t="s">
        <v>242</v>
      </c>
      <c r="C21" s="305" t="s">
        <v>243</v>
      </c>
      <c r="D21" s="308" t="s">
        <v>146</v>
      </c>
      <c r="E21" s="1217" t="s">
        <v>271</v>
      </c>
      <c r="F21" s="1218"/>
      <c r="G21" s="1206" t="s">
        <v>272</v>
      </c>
      <c r="H21" s="1206"/>
      <c r="I21" s="310" t="s">
        <v>273</v>
      </c>
      <c r="J21" s="311" t="s">
        <v>263</v>
      </c>
    </row>
    <row r="22" spans="1:10">
      <c r="A22" s="321" t="s">
        <v>458</v>
      </c>
      <c r="B22" s="192">
        <v>100195</v>
      </c>
      <c r="C22" s="192" t="s">
        <v>231</v>
      </c>
      <c r="D22" s="324">
        <v>92.8</v>
      </c>
      <c r="E22" s="1219">
        <v>1.56</v>
      </c>
      <c r="F22" s="1220"/>
      <c r="G22" s="1219">
        <f>E22*D22</f>
        <v>144.768</v>
      </c>
      <c r="H22" s="1220"/>
      <c r="I22" s="323">
        <v>9.5399999999999991</v>
      </c>
      <c r="J22" s="195">
        <f>I22*G22</f>
        <v>1381.09</v>
      </c>
    </row>
    <row r="23" spans="1:10" ht="33.75">
      <c r="A23" s="322" t="s">
        <v>462</v>
      </c>
      <c r="B23" s="192">
        <v>559</v>
      </c>
      <c r="C23" s="192" t="s">
        <v>141</v>
      </c>
      <c r="D23" s="324">
        <v>16</v>
      </c>
      <c r="E23" s="1219">
        <v>2.5299999999999998</v>
      </c>
      <c r="F23" s="1220"/>
      <c r="G23" s="1219">
        <f>E23*D23</f>
        <v>40.479999999999997</v>
      </c>
      <c r="H23" s="1220"/>
      <c r="I23" s="323">
        <v>36.6</v>
      </c>
      <c r="J23" s="195">
        <f>I23*G23</f>
        <v>1481.57</v>
      </c>
    </row>
    <row r="24" spans="1:10" ht="15" customHeight="1">
      <c r="A24" s="204" t="s">
        <v>274</v>
      </c>
      <c r="B24" s="192">
        <v>10145</v>
      </c>
      <c r="C24" s="192" t="s">
        <v>248</v>
      </c>
      <c r="D24" s="325">
        <v>13.2</v>
      </c>
      <c r="E24" s="1215">
        <v>10.71</v>
      </c>
      <c r="F24" s="1216"/>
      <c r="G24" s="1214">
        <f>D24*E24</f>
        <v>141.37200000000001</v>
      </c>
      <c r="H24" s="1214"/>
      <c r="I24" s="693">
        <v>10.5</v>
      </c>
      <c r="J24" s="198">
        <f>G24*I24</f>
        <v>1484.41</v>
      </c>
    </row>
    <row r="25" spans="1:10" ht="21.75" customHeight="1">
      <c r="A25" s="204" t="s">
        <v>275</v>
      </c>
      <c r="B25" s="192">
        <v>10185</v>
      </c>
      <c r="C25" s="192" t="s">
        <v>248</v>
      </c>
      <c r="D25" s="325"/>
      <c r="E25" s="1215">
        <f>D22+D23+D24+D26</f>
        <v>135.1</v>
      </c>
      <c r="F25" s="1216"/>
      <c r="G25" s="1214">
        <v>4.0000000000000001E-3</v>
      </c>
      <c r="H25" s="1214"/>
      <c r="I25" s="693">
        <v>30.8</v>
      </c>
      <c r="J25" s="198">
        <f>I25*G25*E25</f>
        <v>16.64</v>
      </c>
    </row>
    <row r="26" spans="1:10" ht="15" customHeight="1">
      <c r="A26" s="204" t="s">
        <v>459</v>
      </c>
      <c r="B26" s="192">
        <v>10169</v>
      </c>
      <c r="C26" s="192" t="s">
        <v>248</v>
      </c>
      <c r="D26" s="325">
        <v>13.1</v>
      </c>
      <c r="E26" s="1215">
        <v>7.44</v>
      </c>
      <c r="F26" s="1216"/>
      <c r="G26" s="1214">
        <f>D26*E26</f>
        <v>97.463999999999999</v>
      </c>
      <c r="H26" s="1214"/>
      <c r="I26" s="693">
        <v>11</v>
      </c>
      <c r="J26" s="198">
        <f>G26*I26</f>
        <v>1072.0999999999999</v>
      </c>
    </row>
    <row r="27" spans="1:10">
      <c r="A27" s="1188" t="s">
        <v>276</v>
      </c>
      <c r="B27" s="1189"/>
      <c r="C27" s="1189"/>
      <c r="D27" s="1189"/>
      <c r="E27" s="1189"/>
      <c r="F27" s="1189"/>
      <c r="G27" s="1189"/>
      <c r="H27" s="1189"/>
      <c r="I27" s="196"/>
      <c r="J27" s="306">
        <f>SUM(J22:J26)</f>
        <v>5435.81</v>
      </c>
    </row>
    <row r="28" spans="1:10">
      <c r="A28" s="1200"/>
      <c r="B28" s="1201"/>
      <c r="C28" s="1201"/>
      <c r="D28" s="1201"/>
      <c r="E28" s="1201"/>
      <c r="F28" s="1201"/>
      <c r="G28" s="1201"/>
      <c r="H28" s="1201"/>
      <c r="I28" s="1202"/>
      <c r="J28" s="1203"/>
    </row>
    <row r="29" spans="1:10">
      <c r="A29" s="1210" t="s">
        <v>277</v>
      </c>
      <c r="B29" s="1205"/>
      <c r="C29" s="305" t="s">
        <v>242</v>
      </c>
      <c r="D29" s="305" t="s">
        <v>251</v>
      </c>
      <c r="E29" s="1206" t="s">
        <v>278</v>
      </c>
      <c r="F29" s="1206"/>
      <c r="G29" s="1206" t="s">
        <v>272</v>
      </c>
      <c r="H29" s="1206"/>
      <c r="I29" s="310"/>
      <c r="J29" s="311" t="s">
        <v>279</v>
      </c>
    </row>
    <row r="30" spans="1:10">
      <c r="A30" s="1211"/>
      <c r="B30" s="1212"/>
      <c r="C30" s="206"/>
      <c r="D30" s="309"/>
      <c r="E30" s="1213"/>
      <c r="F30" s="1213"/>
      <c r="G30" s="1214"/>
      <c r="H30" s="1214"/>
      <c r="I30" s="207"/>
      <c r="J30" s="198">
        <f>G30*E30</f>
        <v>0</v>
      </c>
    </row>
    <row r="31" spans="1:10">
      <c r="A31" s="1188" t="s">
        <v>280</v>
      </c>
      <c r="B31" s="1189"/>
      <c r="C31" s="1189"/>
      <c r="D31" s="1189"/>
      <c r="E31" s="1189"/>
      <c r="F31" s="1189"/>
      <c r="G31" s="1189"/>
      <c r="H31" s="1189"/>
      <c r="I31" s="196"/>
      <c r="J31" s="306">
        <f>SUM(J30:J30)</f>
        <v>0</v>
      </c>
    </row>
    <row r="32" spans="1:10">
      <c r="A32" s="1200"/>
      <c r="B32" s="1201"/>
      <c r="C32" s="1201"/>
      <c r="D32" s="1201"/>
      <c r="E32" s="1201"/>
      <c r="F32" s="1201"/>
      <c r="G32" s="1201"/>
      <c r="H32" s="1201"/>
      <c r="I32" s="1202"/>
      <c r="J32" s="1203"/>
    </row>
    <row r="33" spans="1:10">
      <c r="A33" s="1204" t="s">
        <v>281</v>
      </c>
      <c r="B33" s="1205" t="s">
        <v>242</v>
      </c>
      <c r="C33" s="1205" t="s">
        <v>282</v>
      </c>
      <c r="D33" s="1205"/>
      <c r="E33" s="1206" t="s">
        <v>278</v>
      </c>
      <c r="F33" s="1206"/>
      <c r="G33" s="1205" t="s">
        <v>283</v>
      </c>
      <c r="H33" s="1205"/>
      <c r="I33" s="1207"/>
      <c r="J33" s="1209" t="s">
        <v>263</v>
      </c>
    </row>
    <row r="34" spans="1:10">
      <c r="A34" s="1204"/>
      <c r="B34" s="1205"/>
      <c r="C34" s="208" t="s">
        <v>284</v>
      </c>
      <c r="D34" s="208" t="s">
        <v>285</v>
      </c>
      <c r="E34" s="1206"/>
      <c r="F34" s="1206"/>
      <c r="G34" s="1205"/>
      <c r="H34" s="1205"/>
      <c r="I34" s="1208"/>
      <c r="J34" s="1209"/>
    </row>
    <row r="35" spans="1:10">
      <c r="A35" s="209"/>
      <c r="B35" s="197"/>
      <c r="C35" s="210"/>
      <c r="D35" s="210"/>
      <c r="E35" s="1186"/>
      <c r="F35" s="1186"/>
      <c r="G35" s="1187"/>
      <c r="H35" s="1187"/>
      <c r="I35" s="211"/>
      <c r="J35" s="198">
        <f>E35*G35</f>
        <v>0</v>
      </c>
    </row>
    <row r="36" spans="1:10">
      <c r="A36" s="212"/>
      <c r="B36" s="192"/>
      <c r="C36" s="213"/>
      <c r="D36" s="213"/>
      <c r="E36" s="193"/>
      <c r="F36" s="193"/>
      <c r="G36" s="214"/>
      <c r="H36" s="214"/>
      <c r="I36" s="215"/>
      <c r="J36" s="198"/>
    </row>
    <row r="37" spans="1:10">
      <c r="A37" s="1188" t="s">
        <v>286</v>
      </c>
      <c r="B37" s="1189"/>
      <c r="C37" s="1189"/>
      <c r="D37" s="1189"/>
      <c r="E37" s="1189"/>
      <c r="F37" s="1189"/>
      <c r="G37" s="1189"/>
      <c r="H37" s="1189"/>
      <c r="I37" s="196"/>
      <c r="J37" s="306"/>
    </row>
    <row r="38" spans="1:10" ht="15.75" thickBot="1">
      <c r="A38" s="1190"/>
      <c r="B38" s="1191"/>
      <c r="C38" s="1191"/>
      <c r="D38" s="1191"/>
      <c r="E38" s="1191"/>
      <c r="F38" s="1191"/>
      <c r="G38" s="1191"/>
      <c r="H38" s="1191"/>
      <c r="I38" s="1192"/>
      <c r="J38" s="1193"/>
    </row>
    <row r="39" spans="1:10" ht="15.75" thickBot="1">
      <c r="A39" s="1194" t="s">
        <v>287</v>
      </c>
      <c r="B39" s="1195"/>
      <c r="C39" s="1195"/>
      <c r="D39" s="1195"/>
      <c r="E39" s="1195"/>
      <c r="F39" s="1196"/>
      <c r="G39" s="1197">
        <f>J37+J31+J19+J27</f>
        <v>5769.96</v>
      </c>
      <c r="H39" s="1197"/>
      <c r="I39" s="1198"/>
      <c r="J39" s="1199"/>
    </row>
    <row r="40" spans="1:10" ht="15.75" thickBot="1"/>
    <row r="41" spans="1:10" ht="18" customHeight="1" thickBot="1">
      <c r="A41" s="1231" t="s">
        <v>464</v>
      </c>
      <c r="B41" s="1232"/>
      <c r="C41" s="1232"/>
      <c r="D41" s="1232"/>
      <c r="E41" s="1232"/>
      <c r="F41" s="1232"/>
      <c r="G41" s="1232"/>
      <c r="H41" s="1232"/>
      <c r="I41" s="1233"/>
      <c r="J41" s="1234"/>
    </row>
    <row r="42" spans="1:10" ht="30" customHeight="1">
      <c r="A42" s="186" t="s">
        <v>142</v>
      </c>
      <c r="B42" s="1235" t="s">
        <v>457</v>
      </c>
      <c r="C42" s="1235"/>
      <c r="D42" s="1235"/>
      <c r="E42" s="1235"/>
      <c r="F42" s="1235"/>
      <c r="G42" s="1235"/>
      <c r="H42" s="187" t="s">
        <v>219</v>
      </c>
      <c r="I42" s="188"/>
      <c r="J42" s="189" t="s">
        <v>236</v>
      </c>
    </row>
    <row r="43" spans="1:10">
      <c r="A43" s="1210" t="s">
        <v>237</v>
      </c>
      <c r="B43" s="1205"/>
      <c r="C43" s="1205"/>
      <c r="D43" s="1205"/>
      <c r="E43" s="1205" t="s">
        <v>238</v>
      </c>
      <c r="F43" s="1205"/>
      <c r="G43" s="1205" t="s">
        <v>239</v>
      </c>
      <c r="H43" s="1205"/>
      <c r="I43" s="190"/>
      <c r="J43" s="1236" t="s">
        <v>240</v>
      </c>
    </row>
    <row r="44" spans="1:10">
      <c r="A44" s="307" t="s">
        <v>241</v>
      </c>
      <c r="B44" s="305" t="s">
        <v>242</v>
      </c>
      <c r="C44" s="305" t="s">
        <v>243</v>
      </c>
      <c r="D44" s="305" t="s">
        <v>244</v>
      </c>
      <c r="E44" s="305" t="s">
        <v>245</v>
      </c>
      <c r="F44" s="305" t="s">
        <v>246</v>
      </c>
      <c r="G44" s="305" t="s">
        <v>245</v>
      </c>
      <c r="H44" s="305" t="s">
        <v>246</v>
      </c>
      <c r="I44" s="190"/>
      <c r="J44" s="1236"/>
    </row>
    <row r="45" spans="1:10" ht="23.25" customHeight="1">
      <c r="A45" s="191" t="s">
        <v>247</v>
      </c>
      <c r="B45" s="192">
        <v>30082</v>
      </c>
      <c r="C45" s="192" t="s">
        <v>248</v>
      </c>
      <c r="D45" s="193">
        <v>1</v>
      </c>
      <c r="E45" s="193">
        <v>0.5</v>
      </c>
      <c r="F45" s="193">
        <v>0.5</v>
      </c>
      <c r="G45" s="193">
        <v>45.82</v>
      </c>
      <c r="H45" s="193">
        <v>24.08</v>
      </c>
      <c r="I45" s="194"/>
      <c r="J45" s="195">
        <f>((E45*G45)+(F45*H45))*D45</f>
        <v>34.950000000000003</v>
      </c>
    </row>
    <row r="46" spans="1:10">
      <c r="A46" s="1188" t="s">
        <v>249</v>
      </c>
      <c r="B46" s="1189"/>
      <c r="C46" s="1189"/>
      <c r="D46" s="1189"/>
      <c r="E46" s="1189"/>
      <c r="F46" s="1189"/>
      <c r="G46" s="1189"/>
      <c r="H46" s="1189"/>
      <c r="I46" s="196"/>
      <c r="J46" s="306">
        <f>SUM(J45:J45)</f>
        <v>34.950000000000003</v>
      </c>
    </row>
    <row r="47" spans="1:10">
      <c r="A47" s="1200"/>
      <c r="B47" s="1201"/>
      <c r="C47" s="1201"/>
      <c r="D47" s="1201"/>
      <c r="E47" s="1201"/>
      <c r="F47" s="1201"/>
      <c r="G47" s="1201"/>
      <c r="H47" s="1201"/>
      <c r="I47" s="1202"/>
      <c r="J47" s="1203"/>
    </row>
    <row r="48" spans="1:10" ht="22.5">
      <c r="A48" s="1228" t="s">
        <v>250</v>
      </c>
      <c r="B48" s="1229"/>
      <c r="C48" s="190" t="s">
        <v>242</v>
      </c>
      <c r="D48" s="197" t="s">
        <v>243</v>
      </c>
      <c r="E48" s="305" t="s">
        <v>251</v>
      </c>
      <c r="F48" s="305" t="s">
        <v>252</v>
      </c>
      <c r="G48" s="1206" t="s">
        <v>253</v>
      </c>
      <c r="H48" s="1206"/>
      <c r="I48" s="310"/>
      <c r="J48" s="311" t="s">
        <v>240</v>
      </c>
    </row>
    <row r="49" spans="1:10">
      <c r="A49" s="1224" t="s">
        <v>254</v>
      </c>
      <c r="B49" s="1230"/>
      <c r="C49" s="192">
        <v>6160</v>
      </c>
      <c r="D49" s="192" t="s">
        <v>141</v>
      </c>
      <c r="E49" s="303" t="s">
        <v>255</v>
      </c>
      <c r="F49" s="309">
        <v>8</v>
      </c>
      <c r="G49" s="1213">
        <v>21.06</v>
      </c>
      <c r="H49" s="1213"/>
      <c r="I49" s="312"/>
      <c r="J49" s="198">
        <f>G49*F49</f>
        <v>168.48</v>
      </c>
    </row>
    <row r="50" spans="1:10">
      <c r="A50" s="1224" t="s">
        <v>256</v>
      </c>
      <c r="B50" s="1225"/>
      <c r="C50" s="192">
        <v>252</v>
      </c>
      <c r="D50" s="192" t="s">
        <v>141</v>
      </c>
      <c r="E50" s="303" t="s">
        <v>255</v>
      </c>
      <c r="F50" s="309">
        <v>8</v>
      </c>
      <c r="G50" s="1213">
        <v>16.34</v>
      </c>
      <c r="H50" s="1213"/>
      <c r="I50" s="312"/>
      <c r="J50" s="198">
        <f>G50*F50</f>
        <v>130.72</v>
      </c>
    </row>
    <row r="51" spans="1:10">
      <c r="A51" s="1188" t="s">
        <v>257</v>
      </c>
      <c r="B51" s="1189"/>
      <c r="C51" s="1189"/>
      <c r="D51" s="1189"/>
      <c r="E51" s="1189"/>
      <c r="F51" s="1189"/>
      <c r="G51" s="1189"/>
      <c r="H51" s="1189"/>
      <c r="I51" s="196"/>
      <c r="J51" s="306">
        <f>SUM(J49:J50)</f>
        <v>299.2</v>
      </c>
    </row>
    <row r="52" spans="1:10">
      <c r="A52" s="1221"/>
      <c r="B52" s="1222"/>
      <c r="C52" s="1222"/>
      <c r="D52" s="1222"/>
      <c r="E52" s="1222"/>
      <c r="F52" s="1222"/>
      <c r="G52" s="1222"/>
      <c r="H52" s="1222"/>
      <c r="I52" s="1222"/>
      <c r="J52" s="1223"/>
    </row>
    <row r="53" spans="1:10">
      <c r="A53" s="1210" t="s">
        <v>258</v>
      </c>
      <c r="B53" s="1205"/>
      <c r="C53" s="1205"/>
      <c r="D53" s="305" t="s">
        <v>242</v>
      </c>
      <c r="E53" s="305" t="s">
        <v>259</v>
      </c>
      <c r="F53" s="305" t="s">
        <v>260</v>
      </c>
      <c r="G53" s="308" t="s">
        <v>261</v>
      </c>
      <c r="H53" s="308" t="s">
        <v>262</v>
      </c>
      <c r="I53" s="310"/>
      <c r="J53" s="311" t="s">
        <v>263</v>
      </c>
    </row>
    <row r="54" spans="1:10">
      <c r="A54" s="1226" t="s">
        <v>264</v>
      </c>
      <c r="B54" s="1227"/>
      <c r="C54" s="1227"/>
      <c r="D54" s="193"/>
      <c r="E54" s="193">
        <v>0</v>
      </c>
      <c r="F54" s="193" t="s">
        <v>265</v>
      </c>
      <c r="G54" s="199"/>
      <c r="H54" s="199"/>
      <c r="I54" s="200"/>
      <c r="J54" s="198">
        <f>J51*E54%</f>
        <v>0</v>
      </c>
    </row>
    <row r="55" spans="1:10">
      <c r="A55" s="1188" t="s">
        <v>266</v>
      </c>
      <c r="B55" s="1189"/>
      <c r="C55" s="1189"/>
      <c r="D55" s="1189"/>
      <c r="E55" s="1189"/>
      <c r="F55" s="1189"/>
      <c r="G55" s="1189"/>
      <c r="H55" s="1189"/>
      <c r="I55" s="196"/>
      <c r="J55" s="306">
        <f>SUM(J54:J54)</f>
        <v>0</v>
      </c>
    </row>
    <row r="56" spans="1:10">
      <c r="A56" s="1221"/>
      <c r="B56" s="1222"/>
      <c r="C56" s="1222"/>
      <c r="D56" s="1222"/>
      <c r="E56" s="1222"/>
      <c r="F56" s="1222"/>
      <c r="G56" s="1222"/>
      <c r="H56" s="1222"/>
      <c r="I56" s="1222"/>
      <c r="J56" s="1223"/>
    </row>
    <row r="57" spans="1:10">
      <c r="A57" s="1188" t="s">
        <v>267</v>
      </c>
      <c r="B57" s="1189"/>
      <c r="C57" s="1189"/>
      <c r="D57" s="1189"/>
      <c r="E57" s="1189"/>
      <c r="F57" s="1189"/>
      <c r="G57" s="1189"/>
      <c r="H57" s="1189"/>
      <c r="I57" s="201"/>
      <c r="J57" s="306">
        <f>J46+J51+J55</f>
        <v>334.15</v>
      </c>
    </row>
    <row r="58" spans="1:10">
      <c r="A58" s="1188" t="s">
        <v>268</v>
      </c>
      <c r="B58" s="1189"/>
      <c r="C58" s="1189"/>
      <c r="D58" s="1189"/>
      <c r="E58" s="1189"/>
      <c r="F58" s="1189"/>
      <c r="G58" s="1189"/>
      <c r="H58" s="1189"/>
      <c r="I58" s="201"/>
      <c r="J58" s="202">
        <v>1</v>
      </c>
    </row>
    <row r="59" spans="1:10">
      <c r="A59" s="1188" t="s">
        <v>269</v>
      </c>
      <c r="B59" s="1189"/>
      <c r="C59" s="1189"/>
      <c r="D59" s="1189"/>
      <c r="E59" s="1189"/>
      <c r="F59" s="1189"/>
      <c r="G59" s="1189"/>
      <c r="H59" s="1189"/>
      <c r="I59" s="196"/>
      <c r="J59" s="306">
        <f>J57/J58</f>
        <v>334.15</v>
      </c>
    </row>
    <row r="60" spans="1:10">
      <c r="A60" s="1200"/>
      <c r="B60" s="1201"/>
      <c r="C60" s="1201"/>
      <c r="D60" s="1201"/>
      <c r="E60" s="1201"/>
      <c r="F60" s="1201"/>
      <c r="G60" s="1201"/>
      <c r="H60" s="1201"/>
      <c r="I60" s="1202"/>
      <c r="J60" s="1203"/>
    </row>
    <row r="61" spans="1:10" ht="22.5">
      <c r="A61" s="203" t="s">
        <v>270</v>
      </c>
      <c r="B61" s="305" t="s">
        <v>242</v>
      </c>
      <c r="C61" s="305" t="s">
        <v>243</v>
      </c>
      <c r="D61" s="308" t="s">
        <v>146</v>
      </c>
      <c r="E61" s="1217" t="s">
        <v>271</v>
      </c>
      <c r="F61" s="1218"/>
      <c r="G61" s="1206" t="s">
        <v>272</v>
      </c>
      <c r="H61" s="1206"/>
      <c r="I61" s="310" t="s">
        <v>273</v>
      </c>
      <c r="J61" s="311" t="s">
        <v>263</v>
      </c>
    </row>
    <row r="62" spans="1:10">
      <c r="A62" s="321" t="s">
        <v>458</v>
      </c>
      <c r="B62" s="192">
        <v>100195</v>
      </c>
      <c r="C62" s="192" t="s">
        <v>231</v>
      </c>
      <c r="D62" s="324">
        <v>76.8</v>
      </c>
      <c r="E62" s="1219">
        <v>1.56</v>
      </c>
      <c r="F62" s="1220"/>
      <c r="G62" s="1219">
        <f>E62*D62</f>
        <v>119.80800000000001</v>
      </c>
      <c r="H62" s="1220"/>
      <c r="I62" s="323">
        <v>9.5399999999999991</v>
      </c>
      <c r="J62" s="195">
        <f>I62*G62</f>
        <v>1142.97</v>
      </c>
    </row>
    <row r="63" spans="1:10" ht="33.75">
      <c r="A63" s="322" t="s">
        <v>462</v>
      </c>
      <c r="B63" s="192">
        <v>559</v>
      </c>
      <c r="C63" s="192" t="s">
        <v>141</v>
      </c>
      <c r="D63" s="324">
        <v>12</v>
      </c>
      <c r="E63" s="1219">
        <v>2.5299999999999998</v>
      </c>
      <c r="F63" s="1220"/>
      <c r="G63" s="1219">
        <f>E63*D63</f>
        <v>30.36</v>
      </c>
      <c r="H63" s="1220"/>
      <c r="I63" s="323">
        <v>36.6</v>
      </c>
      <c r="J63" s="195">
        <f>I63*G63</f>
        <v>1111.18</v>
      </c>
    </row>
    <row r="64" spans="1:10" ht="15" customHeight="1">
      <c r="A64" s="204" t="s">
        <v>274</v>
      </c>
      <c r="B64" s="192">
        <v>10145</v>
      </c>
      <c r="C64" s="192" t="s">
        <v>248</v>
      </c>
      <c r="D64" s="325">
        <v>12.2</v>
      </c>
      <c r="E64" s="1215">
        <v>10.71</v>
      </c>
      <c r="F64" s="1216"/>
      <c r="G64" s="1214">
        <f>D64*E64</f>
        <v>130.66200000000001</v>
      </c>
      <c r="H64" s="1214"/>
      <c r="I64" s="693">
        <v>10.5</v>
      </c>
      <c r="J64" s="198">
        <f>G64*I64</f>
        <v>1371.95</v>
      </c>
    </row>
    <row r="65" spans="1:10" ht="21.75" customHeight="1">
      <c r="A65" s="204" t="s">
        <v>275</v>
      </c>
      <c r="B65" s="192">
        <v>10185</v>
      </c>
      <c r="C65" s="192" t="s">
        <v>248</v>
      </c>
      <c r="D65" s="325"/>
      <c r="E65" s="1215">
        <f>D62+D63+D64+D66</f>
        <v>113.1</v>
      </c>
      <c r="F65" s="1216"/>
      <c r="G65" s="1214">
        <v>4.0000000000000001E-3</v>
      </c>
      <c r="H65" s="1214"/>
      <c r="I65" s="693">
        <v>30.8</v>
      </c>
      <c r="J65" s="198">
        <f>I65*G65*E65</f>
        <v>13.93</v>
      </c>
    </row>
    <row r="66" spans="1:10" ht="15" customHeight="1">
      <c r="A66" s="204" t="s">
        <v>459</v>
      </c>
      <c r="B66" s="192">
        <v>10169</v>
      </c>
      <c r="C66" s="192" t="s">
        <v>248</v>
      </c>
      <c r="D66" s="325">
        <v>12.1</v>
      </c>
      <c r="E66" s="1215">
        <v>7.44</v>
      </c>
      <c r="F66" s="1216"/>
      <c r="G66" s="1214">
        <f>D66*E66</f>
        <v>90.024000000000001</v>
      </c>
      <c r="H66" s="1214"/>
      <c r="I66" s="693">
        <v>11</v>
      </c>
      <c r="J66" s="198">
        <f>G66*I66</f>
        <v>990.26</v>
      </c>
    </row>
    <row r="67" spans="1:10">
      <c r="A67" s="1188" t="s">
        <v>276</v>
      </c>
      <c r="B67" s="1189"/>
      <c r="C67" s="1189"/>
      <c r="D67" s="1189"/>
      <c r="E67" s="1189"/>
      <c r="F67" s="1189"/>
      <c r="G67" s="1189"/>
      <c r="H67" s="1189"/>
      <c r="I67" s="196"/>
      <c r="J67" s="306">
        <f>SUM(J62:J66)</f>
        <v>4630.29</v>
      </c>
    </row>
    <row r="68" spans="1:10">
      <c r="A68" s="1200"/>
      <c r="B68" s="1201"/>
      <c r="C68" s="1201"/>
      <c r="D68" s="1201"/>
      <c r="E68" s="1201"/>
      <c r="F68" s="1201"/>
      <c r="G68" s="1201"/>
      <c r="H68" s="1201"/>
      <c r="I68" s="1202"/>
      <c r="J68" s="1203"/>
    </row>
    <row r="69" spans="1:10">
      <c r="A69" s="1210" t="s">
        <v>277</v>
      </c>
      <c r="B69" s="1205"/>
      <c r="C69" s="305" t="s">
        <v>242</v>
      </c>
      <c r="D69" s="305" t="s">
        <v>251</v>
      </c>
      <c r="E69" s="1206" t="s">
        <v>278</v>
      </c>
      <c r="F69" s="1206"/>
      <c r="G69" s="1206" t="s">
        <v>272</v>
      </c>
      <c r="H69" s="1206"/>
      <c r="I69" s="310"/>
      <c r="J69" s="311" t="s">
        <v>279</v>
      </c>
    </row>
    <row r="70" spans="1:10">
      <c r="A70" s="1211"/>
      <c r="B70" s="1212"/>
      <c r="C70" s="206"/>
      <c r="D70" s="309"/>
      <c r="E70" s="1213"/>
      <c r="F70" s="1213"/>
      <c r="G70" s="1214"/>
      <c r="H70" s="1214"/>
      <c r="I70" s="207"/>
      <c r="J70" s="198">
        <f>G70*E70</f>
        <v>0</v>
      </c>
    </row>
    <row r="71" spans="1:10">
      <c r="A71" s="1188" t="s">
        <v>280</v>
      </c>
      <c r="B71" s="1189"/>
      <c r="C71" s="1189"/>
      <c r="D71" s="1189"/>
      <c r="E71" s="1189"/>
      <c r="F71" s="1189"/>
      <c r="G71" s="1189"/>
      <c r="H71" s="1189"/>
      <c r="I71" s="196"/>
      <c r="J71" s="306">
        <f>SUM(J70:J70)</f>
        <v>0</v>
      </c>
    </row>
    <row r="72" spans="1:10">
      <c r="A72" s="1200"/>
      <c r="B72" s="1201"/>
      <c r="C72" s="1201"/>
      <c r="D72" s="1201"/>
      <c r="E72" s="1201"/>
      <c r="F72" s="1201"/>
      <c r="G72" s="1201"/>
      <c r="H72" s="1201"/>
      <c r="I72" s="1202"/>
      <c r="J72" s="1203"/>
    </row>
    <row r="73" spans="1:10">
      <c r="A73" s="1204" t="s">
        <v>281</v>
      </c>
      <c r="B73" s="1205" t="s">
        <v>242</v>
      </c>
      <c r="C73" s="1205" t="s">
        <v>282</v>
      </c>
      <c r="D73" s="1205"/>
      <c r="E73" s="1206" t="s">
        <v>278</v>
      </c>
      <c r="F73" s="1206"/>
      <c r="G73" s="1205" t="s">
        <v>283</v>
      </c>
      <c r="H73" s="1205"/>
      <c r="I73" s="1207"/>
      <c r="J73" s="1209" t="s">
        <v>263</v>
      </c>
    </row>
    <row r="74" spans="1:10">
      <c r="A74" s="1204"/>
      <c r="B74" s="1205"/>
      <c r="C74" s="208" t="s">
        <v>284</v>
      </c>
      <c r="D74" s="208" t="s">
        <v>285</v>
      </c>
      <c r="E74" s="1206"/>
      <c r="F74" s="1206"/>
      <c r="G74" s="1205"/>
      <c r="H74" s="1205"/>
      <c r="I74" s="1208"/>
      <c r="J74" s="1209"/>
    </row>
    <row r="75" spans="1:10">
      <c r="A75" s="209"/>
      <c r="B75" s="197"/>
      <c r="C75" s="210"/>
      <c r="D75" s="210"/>
      <c r="E75" s="1186"/>
      <c r="F75" s="1186"/>
      <c r="G75" s="1187"/>
      <c r="H75" s="1187"/>
      <c r="I75" s="211"/>
      <c r="J75" s="198">
        <f>E75*G75</f>
        <v>0</v>
      </c>
    </row>
    <row r="76" spans="1:10">
      <c r="A76" s="212"/>
      <c r="B76" s="192"/>
      <c r="C76" s="213"/>
      <c r="D76" s="213"/>
      <c r="E76" s="193"/>
      <c r="F76" s="193"/>
      <c r="G76" s="214"/>
      <c r="H76" s="214"/>
      <c r="I76" s="215"/>
      <c r="J76" s="198"/>
    </row>
    <row r="77" spans="1:10">
      <c r="A77" s="1188" t="s">
        <v>286</v>
      </c>
      <c r="B77" s="1189"/>
      <c r="C77" s="1189"/>
      <c r="D77" s="1189"/>
      <c r="E77" s="1189"/>
      <c r="F77" s="1189"/>
      <c r="G77" s="1189"/>
      <c r="H77" s="1189"/>
      <c r="I77" s="196"/>
      <c r="J77" s="306"/>
    </row>
    <row r="78" spans="1:10" ht="15.75" thickBot="1">
      <c r="A78" s="1190"/>
      <c r="B78" s="1191"/>
      <c r="C78" s="1191"/>
      <c r="D78" s="1191"/>
      <c r="E78" s="1191"/>
      <c r="F78" s="1191"/>
      <c r="G78" s="1191"/>
      <c r="H78" s="1191"/>
      <c r="I78" s="1192"/>
      <c r="J78" s="1193"/>
    </row>
    <row r="79" spans="1:10" ht="15.75" thickBot="1">
      <c r="A79" s="1194" t="s">
        <v>287</v>
      </c>
      <c r="B79" s="1195"/>
      <c r="C79" s="1195"/>
      <c r="D79" s="1195"/>
      <c r="E79" s="1195"/>
      <c r="F79" s="1196"/>
      <c r="G79" s="1197">
        <f>J77+J71+J59+J67</f>
        <v>4964.4399999999996</v>
      </c>
      <c r="H79" s="1197"/>
      <c r="I79" s="1198"/>
      <c r="J79" s="1199"/>
    </row>
    <row r="80" spans="1:10" ht="15.75" thickBot="1"/>
    <row r="81" spans="1:10" ht="18" customHeight="1" thickBot="1">
      <c r="A81" s="1231" t="s">
        <v>465</v>
      </c>
      <c r="B81" s="1232"/>
      <c r="C81" s="1232"/>
      <c r="D81" s="1232"/>
      <c r="E81" s="1232"/>
      <c r="F81" s="1232"/>
      <c r="G81" s="1232"/>
      <c r="H81" s="1232"/>
      <c r="I81" s="1233"/>
      <c r="J81" s="1234"/>
    </row>
    <row r="82" spans="1:10" ht="30" customHeight="1">
      <c r="A82" s="186" t="s">
        <v>142</v>
      </c>
      <c r="B82" s="1235" t="s">
        <v>457</v>
      </c>
      <c r="C82" s="1235"/>
      <c r="D82" s="1235"/>
      <c r="E82" s="1235"/>
      <c r="F82" s="1235"/>
      <c r="G82" s="1235"/>
      <c r="H82" s="187" t="s">
        <v>219</v>
      </c>
      <c r="I82" s="188"/>
      <c r="J82" s="189" t="s">
        <v>236</v>
      </c>
    </row>
    <row r="83" spans="1:10">
      <c r="A83" s="1210" t="s">
        <v>237</v>
      </c>
      <c r="B83" s="1205"/>
      <c r="C83" s="1205"/>
      <c r="D83" s="1205"/>
      <c r="E83" s="1205" t="s">
        <v>238</v>
      </c>
      <c r="F83" s="1205"/>
      <c r="G83" s="1205" t="s">
        <v>239</v>
      </c>
      <c r="H83" s="1205"/>
      <c r="I83" s="190"/>
      <c r="J83" s="1236" t="s">
        <v>240</v>
      </c>
    </row>
    <row r="84" spans="1:10">
      <c r="A84" s="307" t="s">
        <v>241</v>
      </c>
      <c r="B84" s="305" t="s">
        <v>242</v>
      </c>
      <c r="C84" s="305" t="s">
        <v>243</v>
      </c>
      <c r="D84" s="305" t="s">
        <v>244</v>
      </c>
      <c r="E84" s="305" t="s">
        <v>245</v>
      </c>
      <c r="F84" s="305" t="s">
        <v>246</v>
      </c>
      <c r="G84" s="305" t="s">
        <v>245</v>
      </c>
      <c r="H84" s="305" t="s">
        <v>246</v>
      </c>
      <c r="I84" s="190"/>
      <c r="J84" s="1236"/>
    </row>
    <row r="85" spans="1:10" ht="23.25" customHeight="1">
      <c r="A85" s="191" t="s">
        <v>247</v>
      </c>
      <c r="B85" s="192">
        <v>30082</v>
      </c>
      <c r="C85" s="192" t="s">
        <v>248</v>
      </c>
      <c r="D85" s="193">
        <v>1</v>
      </c>
      <c r="E85" s="193">
        <v>0.5</v>
      </c>
      <c r="F85" s="193">
        <v>0.5</v>
      </c>
      <c r="G85" s="193">
        <v>45.82</v>
      </c>
      <c r="H85" s="193">
        <v>24.08</v>
      </c>
      <c r="I85" s="194"/>
      <c r="J85" s="195">
        <f>((E85*G85)+(F85*H85))*D85</f>
        <v>34.950000000000003</v>
      </c>
    </row>
    <row r="86" spans="1:10">
      <c r="A86" s="1188" t="s">
        <v>249</v>
      </c>
      <c r="B86" s="1189"/>
      <c r="C86" s="1189"/>
      <c r="D86" s="1189"/>
      <c r="E86" s="1189"/>
      <c r="F86" s="1189"/>
      <c r="G86" s="1189"/>
      <c r="H86" s="1189"/>
      <c r="I86" s="196"/>
      <c r="J86" s="306">
        <f>SUM(J85:J85)</f>
        <v>34.950000000000003</v>
      </c>
    </row>
    <row r="87" spans="1:10">
      <c r="A87" s="1200"/>
      <c r="B87" s="1201"/>
      <c r="C87" s="1201"/>
      <c r="D87" s="1201"/>
      <c r="E87" s="1201"/>
      <c r="F87" s="1201"/>
      <c r="G87" s="1201"/>
      <c r="H87" s="1201"/>
      <c r="I87" s="1202"/>
      <c r="J87" s="1203"/>
    </row>
    <row r="88" spans="1:10" ht="22.5">
      <c r="A88" s="1228" t="s">
        <v>250</v>
      </c>
      <c r="B88" s="1229"/>
      <c r="C88" s="190" t="s">
        <v>242</v>
      </c>
      <c r="D88" s="197" t="s">
        <v>243</v>
      </c>
      <c r="E88" s="305" t="s">
        <v>251</v>
      </c>
      <c r="F88" s="305" t="s">
        <v>252</v>
      </c>
      <c r="G88" s="1206" t="s">
        <v>253</v>
      </c>
      <c r="H88" s="1206"/>
      <c r="I88" s="310"/>
      <c r="J88" s="311" t="s">
        <v>240</v>
      </c>
    </row>
    <row r="89" spans="1:10">
      <c r="A89" s="1224" t="s">
        <v>254</v>
      </c>
      <c r="B89" s="1230"/>
      <c r="C89" s="192">
        <v>6160</v>
      </c>
      <c r="D89" s="192" t="s">
        <v>141</v>
      </c>
      <c r="E89" s="303" t="s">
        <v>255</v>
      </c>
      <c r="F89" s="309">
        <v>8</v>
      </c>
      <c r="G89" s="1213">
        <v>21.06</v>
      </c>
      <c r="H89" s="1213"/>
      <c r="I89" s="312"/>
      <c r="J89" s="198">
        <f>G89*F89</f>
        <v>168.48</v>
      </c>
    </row>
    <row r="90" spans="1:10">
      <c r="A90" s="1224" t="s">
        <v>256</v>
      </c>
      <c r="B90" s="1225"/>
      <c r="C90" s="192">
        <v>252</v>
      </c>
      <c r="D90" s="192" t="s">
        <v>141</v>
      </c>
      <c r="E90" s="303" t="s">
        <v>255</v>
      </c>
      <c r="F90" s="309">
        <v>8</v>
      </c>
      <c r="G90" s="1213">
        <v>16.34</v>
      </c>
      <c r="H90" s="1213"/>
      <c r="I90" s="312"/>
      <c r="J90" s="198">
        <f>G90*F90</f>
        <v>130.72</v>
      </c>
    </row>
    <row r="91" spans="1:10">
      <c r="A91" s="1188" t="s">
        <v>257</v>
      </c>
      <c r="B91" s="1189"/>
      <c r="C91" s="1189"/>
      <c r="D91" s="1189"/>
      <c r="E91" s="1189"/>
      <c r="F91" s="1189"/>
      <c r="G91" s="1189"/>
      <c r="H91" s="1189"/>
      <c r="I91" s="196"/>
      <c r="J91" s="306">
        <f>SUM(J89:J90)</f>
        <v>299.2</v>
      </c>
    </row>
    <row r="92" spans="1:10">
      <c r="A92" s="1221"/>
      <c r="B92" s="1222"/>
      <c r="C92" s="1222"/>
      <c r="D92" s="1222"/>
      <c r="E92" s="1222"/>
      <c r="F92" s="1222"/>
      <c r="G92" s="1222"/>
      <c r="H92" s="1222"/>
      <c r="I92" s="1222"/>
      <c r="J92" s="1223"/>
    </row>
    <row r="93" spans="1:10">
      <c r="A93" s="1210" t="s">
        <v>258</v>
      </c>
      <c r="B93" s="1205"/>
      <c r="C93" s="1205"/>
      <c r="D93" s="305" t="s">
        <v>242</v>
      </c>
      <c r="E93" s="305" t="s">
        <v>259</v>
      </c>
      <c r="F93" s="305" t="s">
        <v>260</v>
      </c>
      <c r="G93" s="308" t="s">
        <v>261</v>
      </c>
      <c r="H93" s="308" t="s">
        <v>262</v>
      </c>
      <c r="I93" s="310"/>
      <c r="J93" s="311" t="s">
        <v>263</v>
      </c>
    </row>
    <row r="94" spans="1:10">
      <c r="A94" s="1226" t="s">
        <v>264</v>
      </c>
      <c r="B94" s="1227"/>
      <c r="C94" s="1227"/>
      <c r="D94" s="193"/>
      <c r="E94" s="193">
        <v>0</v>
      </c>
      <c r="F94" s="193" t="s">
        <v>265</v>
      </c>
      <c r="G94" s="199"/>
      <c r="H94" s="199"/>
      <c r="I94" s="200"/>
      <c r="J94" s="198">
        <f>J91*E94%</f>
        <v>0</v>
      </c>
    </row>
    <row r="95" spans="1:10">
      <c r="A95" s="1188" t="s">
        <v>266</v>
      </c>
      <c r="B95" s="1189"/>
      <c r="C95" s="1189"/>
      <c r="D95" s="1189"/>
      <c r="E95" s="1189"/>
      <c r="F95" s="1189"/>
      <c r="G95" s="1189"/>
      <c r="H95" s="1189"/>
      <c r="I95" s="196"/>
      <c r="J95" s="306">
        <f>SUM(J94:J94)</f>
        <v>0</v>
      </c>
    </row>
    <row r="96" spans="1:10">
      <c r="A96" s="1221"/>
      <c r="B96" s="1222"/>
      <c r="C96" s="1222"/>
      <c r="D96" s="1222"/>
      <c r="E96" s="1222"/>
      <c r="F96" s="1222"/>
      <c r="G96" s="1222"/>
      <c r="H96" s="1222"/>
      <c r="I96" s="1222"/>
      <c r="J96" s="1223"/>
    </row>
    <row r="97" spans="1:10">
      <c r="A97" s="1188" t="s">
        <v>267</v>
      </c>
      <c r="B97" s="1189"/>
      <c r="C97" s="1189"/>
      <c r="D97" s="1189"/>
      <c r="E97" s="1189"/>
      <c r="F97" s="1189"/>
      <c r="G97" s="1189"/>
      <c r="H97" s="1189"/>
      <c r="I97" s="201"/>
      <c r="J97" s="306">
        <f>J86+J91+J95</f>
        <v>334.15</v>
      </c>
    </row>
    <row r="98" spans="1:10">
      <c r="A98" s="1188" t="s">
        <v>268</v>
      </c>
      <c r="B98" s="1189"/>
      <c r="C98" s="1189"/>
      <c r="D98" s="1189"/>
      <c r="E98" s="1189"/>
      <c r="F98" s="1189"/>
      <c r="G98" s="1189"/>
      <c r="H98" s="1189"/>
      <c r="I98" s="201"/>
      <c r="J98" s="202">
        <v>1</v>
      </c>
    </row>
    <row r="99" spans="1:10">
      <c r="A99" s="1188" t="s">
        <v>269</v>
      </c>
      <c r="B99" s="1189"/>
      <c r="C99" s="1189"/>
      <c r="D99" s="1189"/>
      <c r="E99" s="1189"/>
      <c r="F99" s="1189"/>
      <c r="G99" s="1189"/>
      <c r="H99" s="1189"/>
      <c r="I99" s="196"/>
      <c r="J99" s="306">
        <f>J97/J98</f>
        <v>334.15</v>
      </c>
    </row>
    <row r="100" spans="1:10">
      <c r="A100" s="1200"/>
      <c r="B100" s="1201"/>
      <c r="C100" s="1201"/>
      <c r="D100" s="1201"/>
      <c r="E100" s="1201"/>
      <c r="F100" s="1201"/>
      <c r="G100" s="1201"/>
      <c r="H100" s="1201"/>
      <c r="I100" s="1202"/>
      <c r="J100" s="1203"/>
    </row>
    <row r="101" spans="1:10" ht="22.5">
      <c r="A101" s="203" t="s">
        <v>270</v>
      </c>
      <c r="B101" s="305" t="s">
        <v>242</v>
      </c>
      <c r="C101" s="305" t="s">
        <v>243</v>
      </c>
      <c r="D101" s="308" t="s">
        <v>146</v>
      </c>
      <c r="E101" s="1217" t="s">
        <v>271</v>
      </c>
      <c r="F101" s="1218"/>
      <c r="G101" s="1206" t="s">
        <v>272</v>
      </c>
      <c r="H101" s="1206"/>
      <c r="I101" s="310" t="s">
        <v>273</v>
      </c>
      <c r="J101" s="311" t="s">
        <v>263</v>
      </c>
    </row>
    <row r="102" spans="1:10">
      <c r="A102" s="321" t="s">
        <v>458</v>
      </c>
      <c r="B102" s="192">
        <v>100195</v>
      </c>
      <c r="C102" s="192" t="s">
        <v>231</v>
      </c>
      <c r="D102" s="324">
        <v>108.8</v>
      </c>
      <c r="E102" s="1219">
        <v>1.56</v>
      </c>
      <c r="F102" s="1220"/>
      <c r="G102" s="1219">
        <f>E102*D102</f>
        <v>169.72800000000001</v>
      </c>
      <c r="H102" s="1220"/>
      <c r="I102" s="323">
        <v>9.5399999999999991</v>
      </c>
      <c r="J102" s="195">
        <f>I102*G102</f>
        <v>1619.21</v>
      </c>
    </row>
    <row r="103" spans="1:10" ht="33.75">
      <c r="A103" s="322" t="s">
        <v>462</v>
      </c>
      <c r="B103" s="192">
        <v>559</v>
      </c>
      <c r="C103" s="192" t="s">
        <v>141</v>
      </c>
      <c r="D103" s="324">
        <v>18.399999999999999</v>
      </c>
      <c r="E103" s="1219">
        <v>2.5299999999999998</v>
      </c>
      <c r="F103" s="1220"/>
      <c r="G103" s="1219">
        <f>E103*D103</f>
        <v>46.552</v>
      </c>
      <c r="H103" s="1220"/>
      <c r="I103" s="323">
        <v>36.6</v>
      </c>
      <c r="J103" s="195">
        <f>I103*G103</f>
        <v>1703.8</v>
      </c>
    </row>
    <row r="104" spans="1:10" ht="15" customHeight="1">
      <c r="A104" s="204" t="s">
        <v>274</v>
      </c>
      <c r="B104" s="192">
        <v>10145</v>
      </c>
      <c r="C104" s="192" t="s">
        <v>248</v>
      </c>
      <c r="D104" s="325">
        <v>15.2</v>
      </c>
      <c r="E104" s="1215">
        <v>10.71</v>
      </c>
      <c r="F104" s="1216"/>
      <c r="G104" s="1214">
        <f>D104*E104</f>
        <v>162.792</v>
      </c>
      <c r="H104" s="1214"/>
      <c r="I104" s="693">
        <v>10.5</v>
      </c>
      <c r="J104" s="198">
        <f>G104*I104</f>
        <v>1709.32</v>
      </c>
    </row>
    <row r="105" spans="1:10" ht="21.75" customHeight="1">
      <c r="A105" s="204" t="s">
        <v>275</v>
      </c>
      <c r="B105" s="192">
        <v>10185</v>
      </c>
      <c r="C105" s="192" t="s">
        <v>248</v>
      </c>
      <c r="D105" s="325"/>
      <c r="E105" s="1215">
        <f>D102+D103+D104+D106</f>
        <v>157.5</v>
      </c>
      <c r="F105" s="1216"/>
      <c r="G105" s="1214">
        <v>4.0000000000000001E-3</v>
      </c>
      <c r="H105" s="1214"/>
      <c r="I105" s="693">
        <v>30.8</v>
      </c>
      <c r="J105" s="198">
        <f>I105*G105*E105</f>
        <v>19.399999999999999</v>
      </c>
    </row>
    <row r="106" spans="1:10" ht="15" customHeight="1">
      <c r="A106" s="204" t="s">
        <v>459</v>
      </c>
      <c r="B106" s="192">
        <v>10169</v>
      </c>
      <c r="C106" s="192" t="s">
        <v>248</v>
      </c>
      <c r="D106" s="325">
        <v>15.1</v>
      </c>
      <c r="E106" s="1215">
        <v>7.44</v>
      </c>
      <c r="F106" s="1216"/>
      <c r="G106" s="1214">
        <f>D106*E106</f>
        <v>112.34399999999999</v>
      </c>
      <c r="H106" s="1214"/>
      <c r="I106" s="693">
        <v>11</v>
      </c>
      <c r="J106" s="198">
        <f>G106*I106</f>
        <v>1235.78</v>
      </c>
    </row>
    <row r="107" spans="1:10">
      <c r="A107" s="1188" t="s">
        <v>276</v>
      </c>
      <c r="B107" s="1189"/>
      <c r="C107" s="1189"/>
      <c r="D107" s="1189"/>
      <c r="E107" s="1189"/>
      <c r="F107" s="1189"/>
      <c r="G107" s="1189"/>
      <c r="H107" s="1189"/>
      <c r="I107" s="196"/>
      <c r="J107" s="306">
        <f>SUM(J102:J106)</f>
        <v>6287.51</v>
      </c>
    </row>
    <row r="108" spans="1:10">
      <c r="A108" s="1200"/>
      <c r="B108" s="1201"/>
      <c r="C108" s="1201"/>
      <c r="D108" s="1201"/>
      <c r="E108" s="1201"/>
      <c r="F108" s="1201"/>
      <c r="G108" s="1201"/>
      <c r="H108" s="1201"/>
      <c r="I108" s="1202"/>
      <c r="J108" s="1203"/>
    </row>
    <row r="109" spans="1:10">
      <c r="A109" s="1210" t="s">
        <v>277</v>
      </c>
      <c r="B109" s="1205"/>
      <c r="C109" s="305" t="s">
        <v>242</v>
      </c>
      <c r="D109" s="305" t="s">
        <v>251</v>
      </c>
      <c r="E109" s="1206" t="s">
        <v>278</v>
      </c>
      <c r="F109" s="1206"/>
      <c r="G109" s="1206" t="s">
        <v>272</v>
      </c>
      <c r="H109" s="1206"/>
      <c r="I109" s="310"/>
      <c r="J109" s="311" t="s">
        <v>279</v>
      </c>
    </row>
    <row r="110" spans="1:10">
      <c r="A110" s="1211"/>
      <c r="B110" s="1212"/>
      <c r="C110" s="206"/>
      <c r="D110" s="309"/>
      <c r="E110" s="1213"/>
      <c r="F110" s="1213"/>
      <c r="G110" s="1214"/>
      <c r="H110" s="1214"/>
      <c r="I110" s="207"/>
      <c r="J110" s="198">
        <f>G110*E110</f>
        <v>0</v>
      </c>
    </row>
    <row r="111" spans="1:10">
      <c r="A111" s="1188" t="s">
        <v>280</v>
      </c>
      <c r="B111" s="1189"/>
      <c r="C111" s="1189"/>
      <c r="D111" s="1189"/>
      <c r="E111" s="1189"/>
      <c r="F111" s="1189"/>
      <c r="G111" s="1189"/>
      <c r="H111" s="1189"/>
      <c r="I111" s="196"/>
      <c r="J111" s="306">
        <f>SUM(J110:J110)</f>
        <v>0</v>
      </c>
    </row>
    <row r="112" spans="1:10">
      <c r="A112" s="1200"/>
      <c r="B112" s="1201"/>
      <c r="C112" s="1201"/>
      <c r="D112" s="1201"/>
      <c r="E112" s="1201"/>
      <c r="F112" s="1201"/>
      <c r="G112" s="1201"/>
      <c r="H112" s="1201"/>
      <c r="I112" s="1202"/>
      <c r="J112" s="1203"/>
    </row>
    <row r="113" spans="1:10">
      <c r="A113" s="1204" t="s">
        <v>281</v>
      </c>
      <c r="B113" s="1205" t="s">
        <v>242</v>
      </c>
      <c r="C113" s="1205" t="s">
        <v>282</v>
      </c>
      <c r="D113" s="1205"/>
      <c r="E113" s="1206" t="s">
        <v>278</v>
      </c>
      <c r="F113" s="1206"/>
      <c r="G113" s="1205" t="s">
        <v>283</v>
      </c>
      <c r="H113" s="1205"/>
      <c r="I113" s="1207"/>
      <c r="J113" s="1209" t="s">
        <v>263</v>
      </c>
    </row>
    <row r="114" spans="1:10">
      <c r="A114" s="1204"/>
      <c r="B114" s="1205"/>
      <c r="C114" s="208" t="s">
        <v>284</v>
      </c>
      <c r="D114" s="208" t="s">
        <v>285</v>
      </c>
      <c r="E114" s="1206"/>
      <c r="F114" s="1206"/>
      <c r="G114" s="1205"/>
      <c r="H114" s="1205"/>
      <c r="I114" s="1208"/>
      <c r="J114" s="1209"/>
    </row>
    <row r="115" spans="1:10">
      <c r="A115" s="209"/>
      <c r="B115" s="197"/>
      <c r="C115" s="210"/>
      <c r="D115" s="210"/>
      <c r="E115" s="1186"/>
      <c r="F115" s="1186"/>
      <c r="G115" s="1187"/>
      <c r="H115" s="1187"/>
      <c r="I115" s="211"/>
      <c r="J115" s="198">
        <f>E115*G115</f>
        <v>0</v>
      </c>
    </row>
    <row r="116" spans="1:10">
      <c r="A116" s="212"/>
      <c r="B116" s="192"/>
      <c r="C116" s="213"/>
      <c r="D116" s="213"/>
      <c r="E116" s="193"/>
      <c r="F116" s="193"/>
      <c r="G116" s="214"/>
      <c r="H116" s="214"/>
      <c r="I116" s="215"/>
      <c r="J116" s="198"/>
    </row>
    <row r="117" spans="1:10">
      <c r="A117" s="1188" t="s">
        <v>286</v>
      </c>
      <c r="B117" s="1189"/>
      <c r="C117" s="1189"/>
      <c r="D117" s="1189"/>
      <c r="E117" s="1189"/>
      <c r="F117" s="1189"/>
      <c r="G117" s="1189"/>
      <c r="H117" s="1189"/>
      <c r="I117" s="196"/>
      <c r="J117" s="306"/>
    </row>
    <row r="118" spans="1:10" ht="15.75" thickBot="1">
      <c r="A118" s="1190"/>
      <c r="B118" s="1191"/>
      <c r="C118" s="1191"/>
      <c r="D118" s="1191"/>
      <c r="E118" s="1191"/>
      <c r="F118" s="1191"/>
      <c r="G118" s="1191"/>
      <c r="H118" s="1191"/>
      <c r="I118" s="1192"/>
      <c r="J118" s="1193"/>
    </row>
    <row r="119" spans="1:10" ht="15.75" thickBot="1">
      <c r="A119" s="1194" t="s">
        <v>287</v>
      </c>
      <c r="B119" s="1195"/>
      <c r="C119" s="1195"/>
      <c r="D119" s="1195"/>
      <c r="E119" s="1195"/>
      <c r="F119" s="1196"/>
      <c r="G119" s="1197">
        <f>J117+J111+J99+J107</f>
        <v>6621.66</v>
      </c>
      <c r="H119" s="1197"/>
      <c r="I119" s="1198"/>
      <c r="J119" s="1199"/>
    </row>
  </sheetData>
  <mergeCells count="177">
    <mergeCell ref="A1:J1"/>
    <mergeCell ref="B2:G2"/>
    <mergeCell ref="A3:D3"/>
    <mergeCell ref="E3:F3"/>
    <mergeCell ref="G3:H3"/>
    <mergeCell ref="J3:J4"/>
    <mergeCell ref="A10:B10"/>
    <mergeCell ref="G10:H10"/>
    <mergeCell ref="A11:H11"/>
    <mergeCell ref="A12:J12"/>
    <mergeCell ref="A13:C13"/>
    <mergeCell ref="A14:C14"/>
    <mergeCell ref="A6:H6"/>
    <mergeCell ref="A7:J7"/>
    <mergeCell ref="A8:B8"/>
    <mergeCell ref="G8:H8"/>
    <mergeCell ref="A9:B9"/>
    <mergeCell ref="G9:H9"/>
    <mergeCell ref="E21:F21"/>
    <mergeCell ref="G21:H21"/>
    <mergeCell ref="E22:F22"/>
    <mergeCell ref="G22:H22"/>
    <mergeCell ref="E23:F23"/>
    <mergeCell ref="G23:H23"/>
    <mergeCell ref="A15:H15"/>
    <mergeCell ref="A16:J16"/>
    <mergeCell ref="A17:H17"/>
    <mergeCell ref="A18:H18"/>
    <mergeCell ref="A19:H19"/>
    <mergeCell ref="A20:J20"/>
    <mergeCell ref="A27:H27"/>
    <mergeCell ref="A28:J28"/>
    <mergeCell ref="A29:B29"/>
    <mergeCell ref="E29:F29"/>
    <mergeCell ref="G29:H29"/>
    <mergeCell ref="A30:B30"/>
    <mergeCell ref="E30:F30"/>
    <mergeCell ref="G30:H30"/>
    <mergeCell ref="E24:F24"/>
    <mergeCell ref="G24:H24"/>
    <mergeCell ref="E25:F25"/>
    <mergeCell ref="G25:H25"/>
    <mergeCell ref="E26:F26"/>
    <mergeCell ref="G26:H26"/>
    <mergeCell ref="A31:H31"/>
    <mergeCell ref="A32:J32"/>
    <mergeCell ref="A33:A34"/>
    <mergeCell ref="B33:B34"/>
    <mergeCell ref="C33:D33"/>
    <mergeCell ref="E33:F34"/>
    <mergeCell ref="G33:H34"/>
    <mergeCell ref="I33:I34"/>
    <mergeCell ref="J33:J34"/>
    <mergeCell ref="A41:J41"/>
    <mergeCell ref="B42:G42"/>
    <mergeCell ref="A43:D43"/>
    <mergeCell ref="E43:F43"/>
    <mergeCell ref="G43:H43"/>
    <mergeCell ref="J43:J44"/>
    <mergeCell ref="E35:F35"/>
    <mergeCell ref="G35:H35"/>
    <mergeCell ref="A37:H37"/>
    <mergeCell ref="A38:J38"/>
    <mergeCell ref="A39:F39"/>
    <mergeCell ref="G39:J39"/>
    <mergeCell ref="A50:B50"/>
    <mergeCell ref="G50:H50"/>
    <mergeCell ref="A51:H51"/>
    <mergeCell ref="A52:J52"/>
    <mergeCell ref="A53:C53"/>
    <mergeCell ref="A54:C54"/>
    <mergeCell ref="A46:H46"/>
    <mergeCell ref="A47:J47"/>
    <mergeCell ref="A48:B48"/>
    <mergeCell ref="G48:H48"/>
    <mergeCell ref="A49:B49"/>
    <mergeCell ref="G49:H49"/>
    <mergeCell ref="E61:F61"/>
    <mergeCell ref="G61:H61"/>
    <mergeCell ref="E62:F62"/>
    <mergeCell ref="G62:H62"/>
    <mergeCell ref="E63:F63"/>
    <mergeCell ref="G63:H63"/>
    <mergeCell ref="A55:H55"/>
    <mergeCell ref="A56:J56"/>
    <mergeCell ref="A57:H57"/>
    <mergeCell ref="A58:H58"/>
    <mergeCell ref="A59:H59"/>
    <mergeCell ref="A60:J60"/>
    <mergeCell ref="A67:H67"/>
    <mergeCell ref="A68:J68"/>
    <mergeCell ref="A69:B69"/>
    <mergeCell ref="E69:F69"/>
    <mergeCell ref="G69:H69"/>
    <mergeCell ref="A70:B70"/>
    <mergeCell ref="E70:F70"/>
    <mergeCell ref="G70:H70"/>
    <mergeCell ref="E64:F64"/>
    <mergeCell ref="G64:H64"/>
    <mergeCell ref="E65:F65"/>
    <mergeCell ref="G65:H65"/>
    <mergeCell ref="E66:F66"/>
    <mergeCell ref="G66:H66"/>
    <mergeCell ref="A71:H71"/>
    <mergeCell ref="A72:J72"/>
    <mergeCell ref="A73:A74"/>
    <mergeCell ref="B73:B74"/>
    <mergeCell ref="C73:D73"/>
    <mergeCell ref="E73:F74"/>
    <mergeCell ref="G73:H74"/>
    <mergeCell ref="I73:I74"/>
    <mergeCell ref="J73:J74"/>
    <mergeCell ref="A81:J81"/>
    <mergeCell ref="B82:G82"/>
    <mergeCell ref="A83:D83"/>
    <mergeCell ref="E83:F83"/>
    <mergeCell ref="G83:H83"/>
    <mergeCell ref="J83:J84"/>
    <mergeCell ref="E75:F75"/>
    <mergeCell ref="G75:H75"/>
    <mergeCell ref="A77:H77"/>
    <mergeCell ref="A78:J78"/>
    <mergeCell ref="A79:F79"/>
    <mergeCell ref="G79:J79"/>
    <mergeCell ref="A90:B90"/>
    <mergeCell ref="G90:H90"/>
    <mergeCell ref="A91:H91"/>
    <mergeCell ref="A92:J92"/>
    <mergeCell ref="A93:C93"/>
    <mergeCell ref="A94:C94"/>
    <mergeCell ref="A86:H86"/>
    <mergeCell ref="A87:J87"/>
    <mergeCell ref="A88:B88"/>
    <mergeCell ref="G88:H88"/>
    <mergeCell ref="A89:B89"/>
    <mergeCell ref="G89:H89"/>
    <mergeCell ref="E101:F101"/>
    <mergeCell ref="G101:H101"/>
    <mergeCell ref="E102:F102"/>
    <mergeCell ref="G102:H102"/>
    <mergeCell ref="E103:F103"/>
    <mergeCell ref="G103:H103"/>
    <mergeCell ref="A95:H95"/>
    <mergeCell ref="A96:J96"/>
    <mergeCell ref="A97:H97"/>
    <mergeCell ref="A98:H98"/>
    <mergeCell ref="A99:H99"/>
    <mergeCell ref="A100:J100"/>
    <mergeCell ref="A107:H107"/>
    <mergeCell ref="A108:J108"/>
    <mergeCell ref="A109:B109"/>
    <mergeCell ref="E109:F109"/>
    <mergeCell ref="G109:H109"/>
    <mergeCell ref="A110:B110"/>
    <mergeCell ref="E110:F110"/>
    <mergeCell ref="G110:H110"/>
    <mergeCell ref="E104:F104"/>
    <mergeCell ref="G104:H104"/>
    <mergeCell ref="E105:F105"/>
    <mergeCell ref="G105:H105"/>
    <mergeCell ref="E106:F106"/>
    <mergeCell ref="G106:H106"/>
    <mergeCell ref="E115:F115"/>
    <mergeCell ref="G115:H115"/>
    <mergeCell ref="A117:H117"/>
    <mergeCell ref="A118:J118"/>
    <mergeCell ref="A119:F119"/>
    <mergeCell ref="G119:J119"/>
    <mergeCell ref="A111:H111"/>
    <mergeCell ref="A112:J112"/>
    <mergeCell ref="A113:A114"/>
    <mergeCell ref="B113:B114"/>
    <mergeCell ref="C113:D113"/>
    <mergeCell ref="E113:F114"/>
    <mergeCell ref="G113:H114"/>
    <mergeCell ref="I113:I114"/>
    <mergeCell ref="J113:J11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5F04A-5D1B-42CC-8C85-956F7FE97AB1}">
  <sheetPr codeName="Planilha23">
    <tabColor rgb="FFFF0000"/>
  </sheetPr>
  <dimension ref="B2:P74"/>
  <sheetViews>
    <sheetView workbookViewId="0"/>
  </sheetViews>
  <sheetFormatPr defaultColWidth="9.140625" defaultRowHeight="12.75"/>
  <cols>
    <col min="1" max="1" width="9.140625" style="23"/>
    <col min="2" max="2" width="47.42578125" style="23" customWidth="1"/>
    <col min="3" max="3" width="9.140625" style="23" customWidth="1"/>
    <col min="4" max="4" width="5.42578125" style="23" customWidth="1"/>
    <col min="5" max="5" width="7.42578125" style="23" customWidth="1"/>
    <col min="6" max="6" width="8.42578125" style="23" customWidth="1"/>
    <col min="7" max="7" width="3" style="23" customWidth="1"/>
    <col min="8" max="8" width="7.7109375" style="23" bestFit="1" customWidth="1"/>
    <col min="9" max="9" width="6.71093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2" spans="2:15" ht="13.5">
      <c r="B2" s="1084" t="s">
        <v>157</v>
      </c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6"/>
    </row>
    <row r="3" spans="2:15" ht="13.5">
      <c r="B3" s="1087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9"/>
    </row>
    <row r="4" spans="2:15" ht="13.5">
      <c r="B4" s="1087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9"/>
    </row>
    <row r="5" spans="2:15" ht="13.5">
      <c r="B5" s="1087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9"/>
    </row>
    <row r="6" spans="2:15" ht="15">
      <c r="B6" s="1090" t="s">
        <v>906</v>
      </c>
      <c r="C6" s="1091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092"/>
    </row>
    <row r="7" spans="2:15" ht="12.75" customHeight="1">
      <c r="B7" s="1083" t="s">
        <v>415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</row>
    <row r="8" spans="2:15"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</row>
    <row r="9" spans="2:15">
      <c r="B9" s="1099"/>
      <c r="C9" s="1100"/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1"/>
    </row>
    <row r="10" spans="2:15" ht="15" customHeight="1">
      <c r="B10" s="1102" t="s">
        <v>159</v>
      </c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4"/>
    </row>
    <row r="11" spans="2:15" ht="24">
      <c r="B11" s="141" t="s">
        <v>160</v>
      </c>
      <c r="C11" s="142" t="s">
        <v>161</v>
      </c>
      <c r="D11" s="1105" t="s">
        <v>162</v>
      </c>
      <c r="E11" s="1106"/>
      <c r="F11" s="1237" t="s">
        <v>334</v>
      </c>
      <c r="G11" s="1108"/>
      <c r="H11" s="143" t="s">
        <v>164</v>
      </c>
      <c r="I11" s="1107" t="s">
        <v>165</v>
      </c>
      <c r="J11" s="1108"/>
      <c r="K11" s="1107" t="s">
        <v>166</v>
      </c>
      <c r="L11" s="1109"/>
      <c r="M11" s="1108"/>
      <c r="N11" s="1107" t="s">
        <v>167</v>
      </c>
      <c r="O11" s="1110"/>
    </row>
    <row r="12" spans="2:15" ht="15" customHeight="1">
      <c r="B12" s="1093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098"/>
    </row>
    <row r="13" spans="2:15" ht="15" customHeight="1">
      <c r="B13" s="147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9"/>
    </row>
    <row r="14" spans="2:15" ht="24">
      <c r="B14" s="159" t="s">
        <v>169</v>
      </c>
      <c r="C14" s="160" t="s">
        <v>161</v>
      </c>
      <c r="D14" s="1122" t="s">
        <v>170</v>
      </c>
      <c r="E14" s="1123"/>
      <c r="F14" s="1122" t="s">
        <v>171</v>
      </c>
      <c r="G14" s="1138"/>
      <c r="H14" s="224" t="s">
        <v>172</v>
      </c>
      <c r="I14" s="1122" t="s">
        <v>173</v>
      </c>
      <c r="J14" s="1123"/>
      <c r="K14" s="1123"/>
      <c r="L14" s="1123"/>
      <c r="M14" s="1138"/>
      <c r="N14" s="1122" t="s">
        <v>167</v>
      </c>
      <c r="O14" s="1139"/>
    </row>
    <row r="15" spans="2:15">
      <c r="B15" s="164" t="s">
        <v>345</v>
      </c>
      <c r="C15" s="165">
        <v>20109</v>
      </c>
      <c r="D15" s="1240">
        <v>1.24</v>
      </c>
      <c r="E15" s="1241"/>
      <c r="F15" s="1240">
        <v>157.27000000000001</v>
      </c>
      <c r="G15" s="1241"/>
      <c r="H15" s="284">
        <v>15</v>
      </c>
      <c r="I15" s="1245">
        <v>0.5</v>
      </c>
      <c r="J15" s="1246"/>
      <c r="K15" s="1246"/>
      <c r="L15" s="1246"/>
      <c r="M15" s="1247"/>
      <c r="N15" s="1240">
        <v>7.5</v>
      </c>
      <c r="O15" s="1241"/>
    </row>
    <row r="16" spans="2:15">
      <c r="B16" s="164" t="s">
        <v>128</v>
      </c>
      <c r="C16" s="165">
        <v>20002</v>
      </c>
      <c r="D16" s="1248">
        <v>1</v>
      </c>
      <c r="E16" s="1249"/>
      <c r="F16" s="1240">
        <v>157.27000000000001</v>
      </c>
      <c r="G16" s="1241"/>
      <c r="H16" s="284">
        <v>12.1</v>
      </c>
      <c r="I16" s="1245">
        <v>0.5</v>
      </c>
      <c r="J16" s="1246"/>
      <c r="K16" s="1246"/>
      <c r="L16" s="1246"/>
      <c r="M16" s="1247"/>
      <c r="N16" s="1240">
        <v>6.05</v>
      </c>
      <c r="O16" s="1241"/>
    </row>
    <row r="17" spans="2:15" ht="15" customHeight="1">
      <c r="B17" s="1146" t="s">
        <v>174</v>
      </c>
      <c r="C17" s="1121"/>
      <c r="D17" s="1121"/>
      <c r="E17" s="1121"/>
      <c r="F17" s="1121"/>
      <c r="G17" s="1121"/>
      <c r="H17" s="1121"/>
      <c r="I17" s="1121"/>
      <c r="J17" s="1121"/>
      <c r="K17" s="1142"/>
      <c r="L17" s="1143">
        <f>SUM(N15:O16)</f>
        <v>13.55</v>
      </c>
      <c r="M17" s="1144"/>
      <c r="N17" s="1144"/>
      <c r="O17" s="1145"/>
    </row>
    <row r="18" spans="2:15" ht="15" customHeight="1">
      <c r="B18" s="147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9"/>
    </row>
    <row r="19" spans="2:15" ht="24">
      <c r="B19" s="159" t="s">
        <v>175</v>
      </c>
      <c r="C19" s="160" t="s">
        <v>161</v>
      </c>
      <c r="D19" s="1132" t="s">
        <v>176</v>
      </c>
      <c r="E19" s="1136"/>
      <c r="F19" s="152" t="s">
        <v>177</v>
      </c>
      <c r="G19" s="1132" t="s">
        <v>178</v>
      </c>
      <c r="H19" s="1133"/>
      <c r="I19" s="152" t="s">
        <v>179</v>
      </c>
      <c r="J19" s="1122" t="s">
        <v>180</v>
      </c>
      <c r="K19" s="1123"/>
      <c r="L19" s="1123"/>
      <c r="M19" s="1123"/>
      <c r="N19" s="1123"/>
      <c r="O19" s="1139"/>
    </row>
    <row r="20" spans="2:15">
      <c r="B20" s="164" t="s">
        <v>338</v>
      </c>
      <c r="C20" s="165">
        <v>2000</v>
      </c>
      <c r="D20" s="1238">
        <v>5</v>
      </c>
      <c r="E20" s="1239"/>
      <c r="F20" s="166" t="s">
        <v>212</v>
      </c>
      <c r="G20" s="1240"/>
      <c r="H20" s="1241"/>
      <c r="I20" s="166"/>
      <c r="J20" s="1242">
        <v>0.67</v>
      </c>
      <c r="K20" s="1243"/>
      <c r="L20" s="1243"/>
      <c r="M20" s="1243"/>
      <c r="N20" s="1243"/>
      <c r="O20" s="1244"/>
    </row>
    <row r="21" spans="2:15" ht="15" customHeight="1">
      <c r="B21" s="1146" t="s">
        <v>181</v>
      </c>
      <c r="C21" s="1121"/>
      <c r="D21" s="1121"/>
      <c r="E21" s="1121"/>
      <c r="F21" s="1121"/>
      <c r="G21" s="1121"/>
      <c r="H21" s="1121"/>
      <c r="I21" s="1121"/>
      <c r="J21" s="1121"/>
      <c r="K21" s="1142"/>
      <c r="L21" s="1143">
        <f>J20</f>
        <v>0.67</v>
      </c>
      <c r="M21" s="1144"/>
      <c r="N21" s="1144"/>
      <c r="O21" s="1145"/>
    </row>
    <row r="22" spans="2:15" ht="15" customHeight="1">
      <c r="B22" s="147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9"/>
    </row>
    <row r="23" spans="2:15" ht="15" customHeight="1">
      <c r="B23" s="1118" t="s">
        <v>182</v>
      </c>
      <c r="C23" s="1119"/>
      <c r="D23" s="1119"/>
      <c r="E23" s="1119"/>
      <c r="F23" s="1119"/>
      <c r="G23" s="1119"/>
      <c r="H23" s="1119"/>
      <c r="I23" s="1120"/>
      <c r="J23" s="1097">
        <f>TRUNC(L12+L17+L21,2)</f>
        <v>14.22</v>
      </c>
      <c r="K23" s="1097"/>
      <c r="L23" s="1097"/>
      <c r="M23" s="1097"/>
      <c r="N23" s="1097"/>
      <c r="O23" s="1098"/>
    </row>
    <row r="24" spans="2:15" ht="15" customHeight="1">
      <c r="B24" s="1118" t="s">
        <v>183</v>
      </c>
      <c r="C24" s="1119"/>
      <c r="D24" s="1119"/>
      <c r="E24" s="1119"/>
      <c r="F24" s="1119"/>
      <c r="G24" s="1119"/>
      <c r="H24" s="1119"/>
      <c r="I24" s="1120"/>
      <c r="J24" s="1134">
        <v>0.83</v>
      </c>
      <c r="K24" s="1134"/>
      <c r="L24" s="1134"/>
      <c r="M24" s="1134"/>
      <c r="N24" s="1134"/>
      <c r="O24" s="1135"/>
    </row>
    <row r="25" spans="2:15" ht="15" customHeight="1">
      <c r="B25" s="1118" t="s">
        <v>184</v>
      </c>
      <c r="C25" s="1119"/>
      <c r="D25" s="1119"/>
      <c r="E25" s="1119"/>
      <c r="F25" s="1119"/>
      <c r="G25" s="1119"/>
      <c r="H25" s="1119"/>
      <c r="I25" s="1120"/>
      <c r="J25" s="1097">
        <f>TRUNC(J23/J24,2)</f>
        <v>17.13</v>
      </c>
      <c r="K25" s="1097"/>
      <c r="L25" s="1097"/>
      <c r="M25" s="1097"/>
      <c r="N25" s="1097"/>
      <c r="O25" s="1098"/>
    </row>
    <row r="26" spans="2:15" ht="15" customHeight="1">
      <c r="B26" s="153"/>
      <c r="C26" s="154"/>
      <c r="D26" s="154"/>
      <c r="E26" s="154"/>
      <c r="F26" s="155"/>
      <c r="G26" s="155"/>
      <c r="H26" s="155"/>
      <c r="I26" s="155"/>
      <c r="J26" s="156"/>
      <c r="K26" s="156"/>
      <c r="L26" s="157"/>
      <c r="M26" s="157"/>
      <c r="N26" s="157"/>
      <c r="O26" s="158"/>
    </row>
    <row r="27" spans="2:15" ht="24">
      <c r="B27" s="159" t="s">
        <v>185</v>
      </c>
      <c r="C27" s="160" t="s">
        <v>161</v>
      </c>
      <c r="D27" s="1132" t="s">
        <v>186</v>
      </c>
      <c r="E27" s="1136"/>
      <c r="F27" s="1137" t="s">
        <v>70</v>
      </c>
      <c r="G27" s="1137"/>
      <c r="H27" s="1137"/>
      <c r="I27" s="1122" t="s">
        <v>173</v>
      </c>
      <c r="J27" s="1123"/>
      <c r="K27" s="1138"/>
      <c r="L27" s="1122" t="s">
        <v>187</v>
      </c>
      <c r="M27" s="1123"/>
      <c r="N27" s="1123"/>
      <c r="O27" s="1139"/>
    </row>
    <row r="28" spans="2:15">
      <c r="B28" s="164" t="s">
        <v>416</v>
      </c>
      <c r="C28" s="165">
        <v>10813</v>
      </c>
      <c r="D28" s="1240" t="s">
        <v>146</v>
      </c>
      <c r="E28" s="1241"/>
      <c r="F28" s="1240">
        <v>10.91</v>
      </c>
      <c r="G28" s="1250"/>
      <c r="H28" s="1241"/>
      <c r="I28" s="1251">
        <v>1.05</v>
      </c>
      <c r="J28" s="1252"/>
      <c r="K28" s="1253"/>
      <c r="L28" s="1242">
        <v>11.45</v>
      </c>
      <c r="M28" s="1243"/>
      <c r="N28" s="1243"/>
      <c r="O28" s="1244"/>
    </row>
    <row r="29" spans="2:15" ht="15" customHeight="1">
      <c r="B29" s="1146" t="s">
        <v>188</v>
      </c>
      <c r="C29" s="1121"/>
      <c r="D29" s="1121"/>
      <c r="E29" s="1121"/>
      <c r="F29" s="1121"/>
      <c r="G29" s="1121"/>
      <c r="H29" s="1121"/>
      <c r="I29" s="1121"/>
      <c r="J29" s="1121"/>
      <c r="K29" s="1142"/>
      <c r="L29" s="1143">
        <f>SUM(L28:O28)</f>
        <v>11.45</v>
      </c>
      <c r="M29" s="1144"/>
      <c r="N29" s="1144"/>
      <c r="O29" s="1145"/>
    </row>
    <row r="30" spans="2:15" ht="15" customHeight="1">
      <c r="B30" s="147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9"/>
    </row>
    <row r="31" spans="2:15" ht="24">
      <c r="B31" s="159" t="s">
        <v>189</v>
      </c>
      <c r="C31" s="160" t="s">
        <v>161</v>
      </c>
      <c r="D31" s="1147" t="s">
        <v>186</v>
      </c>
      <c r="E31" s="1147"/>
      <c r="F31" s="1148" t="s">
        <v>70</v>
      </c>
      <c r="G31" s="1148"/>
      <c r="H31" s="1148"/>
      <c r="I31" s="1149" t="s">
        <v>173</v>
      </c>
      <c r="J31" s="1149"/>
      <c r="K31" s="1149"/>
      <c r="L31" s="1149" t="s">
        <v>187</v>
      </c>
      <c r="M31" s="1149"/>
      <c r="N31" s="1149"/>
      <c r="O31" s="1149"/>
    </row>
    <row r="32" spans="2:15" ht="24">
      <c r="B32" s="167" t="s">
        <v>417</v>
      </c>
      <c r="C32" s="165">
        <v>40256</v>
      </c>
      <c r="D32" s="1240" t="s">
        <v>10</v>
      </c>
      <c r="E32" s="1241"/>
      <c r="F32" s="1240">
        <v>80.599999999999994</v>
      </c>
      <c r="G32" s="1250"/>
      <c r="H32" s="1241"/>
      <c r="I32" s="1240">
        <v>0.25</v>
      </c>
      <c r="J32" s="1250"/>
      <c r="K32" s="1241"/>
      <c r="L32" s="1240">
        <f>F32*I32</f>
        <v>20.149999999999999</v>
      </c>
      <c r="M32" s="1250"/>
      <c r="N32" s="1250"/>
      <c r="O32" s="1241"/>
    </row>
    <row r="33" spans="2:16" ht="24">
      <c r="B33" s="167" t="s">
        <v>418</v>
      </c>
      <c r="C33" s="165">
        <v>40301</v>
      </c>
      <c r="D33" s="1240" t="s">
        <v>10</v>
      </c>
      <c r="E33" s="1241"/>
      <c r="F33" s="1240">
        <v>83.48</v>
      </c>
      <c r="G33" s="1250"/>
      <c r="H33" s="1241"/>
      <c r="I33" s="1240">
        <v>0.24199999999999999</v>
      </c>
      <c r="J33" s="1250"/>
      <c r="K33" s="1241"/>
      <c r="L33" s="1240">
        <f>F33*I33</f>
        <v>20.202159999999999</v>
      </c>
      <c r="M33" s="1250"/>
      <c r="N33" s="1250"/>
      <c r="O33" s="1241"/>
    </row>
    <row r="34" spans="2:16" ht="15" customHeight="1">
      <c r="B34" s="1146" t="s">
        <v>190</v>
      </c>
      <c r="C34" s="1121"/>
      <c r="D34" s="1121"/>
      <c r="E34" s="1121"/>
      <c r="F34" s="1121"/>
      <c r="G34" s="1121"/>
      <c r="H34" s="1121"/>
      <c r="I34" s="1121"/>
      <c r="J34" s="1121"/>
      <c r="K34" s="1142"/>
      <c r="L34" s="1143">
        <f>SUM(L32:O33)</f>
        <v>40.35</v>
      </c>
      <c r="M34" s="1144"/>
      <c r="N34" s="1144"/>
      <c r="O34" s="1145"/>
    </row>
    <row r="35" spans="2:16" ht="15" customHeight="1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9"/>
    </row>
    <row r="36" spans="2:16" ht="24">
      <c r="B36" s="159" t="s">
        <v>191</v>
      </c>
      <c r="C36" s="161" t="s">
        <v>161</v>
      </c>
      <c r="D36" s="224" t="s">
        <v>186</v>
      </c>
      <c r="E36" s="1122" t="s">
        <v>192</v>
      </c>
      <c r="F36" s="1123"/>
      <c r="G36" s="1123"/>
      <c r="H36" s="1138"/>
      <c r="I36" s="163" t="s">
        <v>193</v>
      </c>
      <c r="J36" s="163" t="s">
        <v>194</v>
      </c>
      <c r="K36" s="1149" t="s">
        <v>180</v>
      </c>
      <c r="L36" s="1149"/>
      <c r="M36" s="1149" t="s">
        <v>173</v>
      </c>
      <c r="N36" s="1149"/>
      <c r="O36" s="225" t="s">
        <v>195</v>
      </c>
    </row>
    <row r="37" spans="2:16" ht="15" customHeight="1">
      <c r="B37" s="1146" t="s">
        <v>196</v>
      </c>
      <c r="C37" s="1121"/>
      <c r="D37" s="1121"/>
      <c r="E37" s="1121"/>
      <c r="F37" s="1121"/>
      <c r="G37" s="1121"/>
      <c r="H37" s="1121"/>
      <c r="I37" s="1121"/>
      <c r="J37" s="1121"/>
      <c r="K37" s="1142"/>
      <c r="L37" s="1143">
        <v>0</v>
      </c>
      <c r="M37" s="1144"/>
      <c r="N37" s="1144"/>
      <c r="O37" s="1145"/>
    </row>
    <row r="38" spans="2:16" ht="15" customHeight="1">
      <c r="B38" s="147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9"/>
    </row>
    <row r="39" spans="2:16" ht="15" customHeight="1">
      <c r="B39" s="1118" t="s">
        <v>197</v>
      </c>
      <c r="C39" s="1119"/>
      <c r="D39" s="1119"/>
      <c r="E39" s="1119"/>
      <c r="F39" s="1119"/>
      <c r="G39" s="1119"/>
      <c r="H39" s="1119"/>
      <c r="I39" s="1119"/>
      <c r="J39" s="1119"/>
      <c r="K39" s="1119"/>
      <c r="L39" s="1096">
        <f>TRUNC(J25+L29+L34+L37,2)</f>
        <v>68.930000000000007</v>
      </c>
      <c r="M39" s="1097"/>
      <c r="N39" s="1097"/>
      <c r="O39" s="1098"/>
      <c r="P39" s="25"/>
    </row>
    <row r="40" spans="2:16" ht="15" customHeight="1">
      <c r="B40" s="1153" t="s">
        <v>1065</v>
      </c>
      <c r="C40" s="1154"/>
      <c r="D40" s="1154"/>
      <c r="E40" s="1154"/>
      <c r="F40" s="1154"/>
      <c r="G40" s="1154"/>
      <c r="H40" s="1154"/>
      <c r="I40" s="1154"/>
      <c r="J40" s="1154"/>
      <c r="K40" s="1154"/>
      <c r="L40" s="1096">
        <f>TRUNC(L39*0.2108,2)</f>
        <v>14.53</v>
      </c>
      <c r="M40" s="1097"/>
      <c r="N40" s="1097"/>
      <c r="O40" s="1098"/>
    </row>
    <row r="41" spans="2:16" ht="15" customHeight="1">
      <c r="B41" s="1118" t="s">
        <v>198</v>
      </c>
      <c r="C41" s="1119"/>
      <c r="D41" s="1119"/>
      <c r="E41" s="1119"/>
      <c r="F41" s="1119"/>
      <c r="G41" s="1119"/>
      <c r="H41" s="1119"/>
      <c r="I41" s="1119"/>
      <c r="J41" s="1119"/>
      <c r="K41" s="1119"/>
      <c r="L41" s="1096">
        <f>L40+L39</f>
        <v>83.46</v>
      </c>
      <c r="M41" s="1097"/>
      <c r="N41" s="1097"/>
      <c r="O41" s="1098"/>
    </row>
    <row r="45" spans="2:16">
      <c r="O45" s="27"/>
    </row>
    <row r="46" spans="2:16">
      <c r="B46" s="28"/>
      <c r="C46" s="28"/>
      <c r="F46" s="30"/>
      <c r="G46" s="28"/>
    </row>
    <row r="53" spans="2:6">
      <c r="B53" s="28"/>
      <c r="C53" s="28"/>
      <c r="F53" s="30"/>
    </row>
    <row r="60" spans="2:6">
      <c r="B60" s="28"/>
      <c r="C60" s="28"/>
      <c r="F60" s="30"/>
    </row>
    <row r="67" spans="2:6">
      <c r="B67" s="28"/>
      <c r="F67" s="30"/>
    </row>
    <row r="74" spans="2:6">
      <c r="F74" s="30"/>
    </row>
  </sheetData>
  <mergeCells count="78">
    <mergeCell ref="B40:K40"/>
    <mergeCell ref="L40:O40"/>
    <mergeCell ref="B41:K41"/>
    <mergeCell ref="L41:O41"/>
    <mergeCell ref="E36:H36"/>
    <mergeCell ref="K36:L36"/>
    <mergeCell ref="M36:N36"/>
    <mergeCell ref="B37:K37"/>
    <mergeCell ref="L37:O37"/>
    <mergeCell ref="B39:K39"/>
    <mergeCell ref="L39:O39"/>
    <mergeCell ref="B34:K34"/>
    <mergeCell ref="L34:O34"/>
    <mergeCell ref="D32:E32"/>
    <mergeCell ref="F32:H32"/>
    <mergeCell ref="I32:K32"/>
    <mergeCell ref="L32:O32"/>
    <mergeCell ref="D33:E33"/>
    <mergeCell ref="F33:H33"/>
    <mergeCell ref="I33:K33"/>
    <mergeCell ref="L33:O33"/>
    <mergeCell ref="B29:K29"/>
    <mergeCell ref="L29:O29"/>
    <mergeCell ref="D31:E31"/>
    <mergeCell ref="F31:H31"/>
    <mergeCell ref="I31:K31"/>
    <mergeCell ref="L31:O31"/>
    <mergeCell ref="D28:E28"/>
    <mergeCell ref="F28:H28"/>
    <mergeCell ref="I28:K28"/>
    <mergeCell ref="L28:O28"/>
    <mergeCell ref="B25:I25"/>
    <mergeCell ref="J25:O25"/>
    <mergeCell ref="D27:E27"/>
    <mergeCell ref="F27:H27"/>
    <mergeCell ref="I27:K27"/>
    <mergeCell ref="L27:O27"/>
    <mergeCell ref="B21:K21"/>
    <mergeCell ref="L21:O21"/>
    <mergeCell ref="B23:I23"/>
    <mergeCell ref="J23:O23"/>
    <mergeCell ref="B24:I24"/>
    <mergeCell ref="J24:O24"/>
    <mergeCell ref="D20:E20"/>
    <mergeCell ref="G20:H20"/>
    <mergeCell ref="J20:O20"/>
    <mergeCell ref="D15:E15"/>
    <mergeCell ref="F15:G15"/>
    <mergeCell ref="I15:M15"/>
    <mergeCell ref="N15:O15"/>
    <mergeCell ref="D16:E16"/>
    <mergeCell ref="F16:G16"/>
    <mergeCell ref="I16:M16"/>
    <mergeCell ref="N16:O16"/>
    <mergeCell ref="B17:K17"/>
    <mergeCell ref="L17:O17"/>
    <mergeCell ref="D19:E19"/>
    <mergeCell ref="G19:H19"/>
    <mergeCell ref="J19:O19"/>
    <mergeCell ref="B12:K12"/>
    <mergeCell ref="L12:O12"/>
    <mergeCell ref="D14:E14"/>
    <mergeCell ref="F14:G14"/>
    <mergeCell ref="I14:M14"/>
    <mergeCell ref="N14:O14"/>
    <mergeCell ref="B9:O9"/>
    <mergeCell ref="B10:O10"/>
    <mergeCell ref="D11:E11"/>
    <mergeCell ref="F11:G11"/>
    <mergeCell ref="I11:J11"/>
    <mergeCell ref="K11:M11"/>
    <mergeCell ref="N11:O11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D2146-BF2E-474E-8B73-872D847E78A4}">
  <sheetPr codeName="Planilha24">
    <tabColor rgb="FF92D050"/>
    <pageSetUpPr fitToPage="1"/>
  </sheetPr>
  <dimension ref="A1:Q76"/>
  <sheetViews>
    <sheetView topLeftCell="A7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419</v>
      </c>
      <c r="B4" s="1028" t="s">
        <v>967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1782.4</v>
      </c>
      <c r="D20" s="90" t="s">
        <v>205</v>
      </c>
      <c r="E20" s="123"/>
      <c r="F20" s="134">
        <v>16.78</v>
      </c>
      <c r="G20" s="123"/>
      <c r="H20" s="123"/>
      <c r="I20" s="137">
        <f>F20*C20</f>
        <v>29908.671999999999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15.3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285.03899999999999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7.51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3022.7750000000001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52.29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3614.8076999999998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37541.6397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694">
        <f>I26+I11+I17</f>
        <v>37583.1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37583.61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>
        <v>0</v>
      </c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37583.61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C34:G34"/>
    <mergeCell ref="E35:G35"/>
    <mergeCell ref="C26:G26"/>
    <mergeCell ref="F28:G28"/>
    <mergeCell ref="H28:I28"/>
    <mergeCell ref="C31:G31"/>
    <mergeCell ref="A32:B33"/>
    <mergeCell ref="C32:C33"/>
    <mergeCell ref="D32:D33"/>
    <mergeCell ref="E32:G32"/>
    <mergeCell ref="I32:I33"/>
    <mergeCell ref="E18:F18"/>
    <mergeCell ref="G18:I18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B70A6-94CB-43CF-AA4B-B1B32D165734}">
  <sheetPr codeName="Planilha25">
    <tabColor rgb="FF92D050"/>
    <pageSetUpPr fitToPage="1"/>
  </sheetPr>
  <dimension ref="A1:Q76"/>
  <sheetViews>
    <sheetView topLeftCell="A22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431</v>
      </c>
      <c r="B4" s="1028" t="s">
        <v>968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f>H7</f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2268.6999999999998</v>
      </c>
      <c r="D20" s="90" t="s">
        <v>205</v>
      </c>
      <c r="E20" s="123"/>
      <c r="F20" s="134">
        <v>16.78</v>
      </c>
      <c r="G20" s="123"/>
      <c r="H20" s="123"/>
      <c r="I20" s="137">
        <f>F20*C20</f>
        <v>38068.786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12.8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238.464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7.76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3123.4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54.76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3785.5587999999998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45926.554799999998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45968.0164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45968.53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>
        <v>0</v>
      </c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45968.53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C34:G34"/>
    <mergeCell ref="E35:G35"/>
    <mergeCell ref="F28:G28"/>
    <mergeCell ref="H28:I28"/>
    <mergeCell ref="C31:G31"/>
    <mergeCell ref="A32:B33"/>
    <mergeCell ref="C32:C33"/>
    <mergeCell ref="D32:D33"/>
    <mergeCell ref="E32:G32"/>
    <mergeCell ref="I32:I33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7CFF4-1343-4DF8-BB61-B5D0F73BAF54}">
  <sheetPr codeName="Planilha26">
    <tabColor rgb="FF92D050"/>
    <pageSetUpPr fitToPage="1"/>
  </sheetPr>
  <dimension ref="A1:Q76"/>
  <sheetViews>
    <sheetView topLeftCell="A19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432</v>
      </c>
      <c r="B4" s="1028" t="s">
        <v>969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f>I7</f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2899</v>
      </c>
      <c r="D20" s="90" t="s">
        <v>205</v>
      </c>
      <c r="E20" s="123"/>
      <c r="F20" s="134">
        <v>16.78</v>
      </c>
      <c r="G20" s="123"/>
      <c r="H20" s="123"/>
      <c r="I20" s="137">
        <f>F20*C20</f>
        <v>48645.22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46.1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858.84299999999996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10.029999999999999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4037.0749999999998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70.81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4895.0953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59146.579299999998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59188.0409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59188.55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59188.55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C34:G34"/>
    <mergeCell ref="E35:G35"/>
    <mergeCell ref="F28:G28"/>
    <mergeCell ref="H28:I28"/>
    <mergeCell ref="C31:G31"/>
    <mergeCell ref="A32:B33"/>
    <mergeCell ref="C32:C33"/>
    <mergeCell ref="D32:D33"/>
    <mergeCell ref="E32:G32"/>
    <mergeCell ref="I32:I33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26152-4DA4-4122-80F8-2BCBE9078B50}">
  <sheetPr codeName="Planilha27">
    <tabColor rgb="FF92D050"/>
    <pageSetUpPr fitToPage="1"/>
  </sheetPr>
  <dimension ref="A1:Q76"/>
  <sheetViews>
    <sheetView topLeftCell="A16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433</v>
      </c>
      <c r="B4" s="1028" t="s">
        <v>970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f>I7</f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682</v>
      </c>
      <c r="D20" s="90" t="s">
        <v>205</v>
      </c>
      <c r="E20" s="123"/>
      <c r="F20" s="134">
        <v>16.78</v>
      </c>
      <c r="G20" s="123"/>
      <c r="H20" s="123"/>
      <c r="I20" s="137">
        <f>F20*C20</f>
        <v>11443.96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3.6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67.067999999999998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2.77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1114.925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23.28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1609.3463999999999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14945.645399999999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14987.107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14987.62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14987.62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C34:G34"/>
    <mergeCell ref="E35:G35"/>
    <mergeCell ref="F28:G28"/>
    <mergeCell ref="H28:I28"/>
    <mergeCell ref="C31:G31"/>
    <mergeCell ref="A32:B33"/>
    <mergeCell ref="C32:C33"/>
    <mergeCell ref="D32:D33"/>
    <mergeCell ref="E32:G32"/>
    <mergeCell ref="I32:I33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82104-C1AD-43F5-8BE4-9120B646437E}">
  <sheetPr codeName="Planilha30">
    <tabColor rgb="FF92D050"/>
    <pageSetUpPr fitToPage="1"/>
  </sheetPr>
  <dimension ref="A1:Q76"/>
  <sheetViews>
    <sheetView topLeftCell="A22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434</v>
      </c>
      <c r="B4" s="1028" t="s">
        <v>971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f>I7</f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430.7</v>
      </c>
      <c r="D20" s="90" t="s">
        <v>205</v>
      </c>
      <c r="E20" s="123"/>
      <c r="F20" s="134">
        <v>16.78</v>
      </c>
      <c r="G20" s="123"/>
      <c r="H20" s="123"/>
      <c r="I20" s="137">
        <f>F20*C20</f>
        <v>7227.1459999999997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3.6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67.067999999999998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2.7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1086.75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22.7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1569.251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10660.561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10702.0226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10702.54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10702.54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C34:G34"/>
    <mergeCell ref="E35:G35"/>
    <mergeCell ref="F28:G28"/>
    <mergeCell ref="H28:I28"/>
    <mergeCell ref="C31:G31"/>
    <mergeCell ref="A32:B33"/>
    <mergeCell ref="C32:C33"/>
    <mergeCell ref="D32:D33"/>
    <mergeCell ref="E32:G32"/>
    <mergeCell ref="I32:I33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4C429-C748-494E-AF8B-9BE95BBF2B7C}">
  <sheetPr codeName="Planilha32">
    <tabColor rgb="FF92D050"/>
    <pageSetUpPr fitToPage="1"/>
  </sheetPr>
  <dimension ref="A1:Q76"/>
  <sheetViews>
    <sheetView topLeftCell="A16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9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435</v>
      </c>
      <c r="B4" s="1028" t="s">
        <v>972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f>I7</f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452.3</v>
      </c>
      <c r="D20" s="90" t="s">
        <v>205</v>
      </c>
      <c r="E20" s="123"/>
      <c r="F20" s="134">
        <v>16.78</v>
      </c>
      <c r="G20" s="123"/>
      <c r="H20" s="123"/>
      <c r="I20" s="137">
        <f>F20*C20</f>
        <v>7589.5940000000001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3.6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67.067999999999998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2.81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1131.0250000000001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23.72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1639.7636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11137.7966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11179.2582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11179.77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11179.77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C34:G34"/>
    <mergeCell ref="E35:G35"/>
    <mergeCell ref="F28:G28"/>
    <mergeCell ref="H28:I28"/>
    <mergeCell ref="C31:G31"/>
    <mergeCell ref="A32:B33"/>
    <mergeCell ref="C32:C33"/>
    <mergeCell ref="D32:D33"/>
    <mergeCell ref="E32:G32"/>
    <mergeCell ref="I32:I33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BE012-FD19-42CB-BB9C-2B08655E5A66}">
  <sheetPr codeName="Planilha3">
    <tabColor rgb="FF92D050"/>
    <pageSetUpPr fitToPage="1"/>
  </sheetPr>
  <dimension ref="B1:T90"/>
  <sheetViews>
    <sheetView zoomScale="60" zoomScaleNormal="60" workbookViewId="0">
      <selection activeCell="P41" sqref="P41:P42"/>
    </sheetView>
  </sheetViews>
  <sheetFormatPr defaultRowHeight="12.75"/>
  <cols>
    <col min="1" max="2" width="9.140625" style="812"/>
    <col min="3" max="3" width="54.42578125" style="812" customWidth="1"/>
    <col min="4" max="4" width="26.42578125" style="812" customWidth="1"/>
    <col min="5" max="5" width="13.28515625" style="812" customWidth="1"/>
    <col min="6" max="6" width="25.5703125" style="812" bestFit="1" customWidth="1"/>
    <col min="7" max="12" width="24" style="812" bestFit="1" customWidth="1"/>
    <col min="13" max="14" width="23.85546875" style="812" bestFit="1" customWidth="1"/>
    <col min="15" max="15" width="25.5703125" style="812" bestFit="1" customWidth="1"/>
    <col min="16" max="16" width="28.7109375" style="812" customWidth="1"/>
    <col min="17" max="17" width="23.85546875" style="812" customWidth="1"/>
    <col min="18" max="18" width="16.85546875" style="812" bestFit="1" customWidth="1"/>
    <col min="19" max="19" width="18" style="812" bestFit="1" customWidth="1"/>
    <col min="20" max="20" width="18.85546875" style="812" customWidth="1"/>
    <col min="21" max="23" width="9.140625" style="812" customWidth="1"/>
    <col min="24" max="16384" width="9.140625" style="812"/>
  </cols>
  <sheetData>
    <row r="1" spans="2:20" ht="89.25" customHeight="1">
      <c r="B1" s="1017" t="s">
        <v>1605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9"/>
    </row>
    <row r="2" spans="2:20" s="818" customFormat="1" ht="45" customHeight="1">
      <c r="B2" s="813" t="s">
        <v>0</v>
      </c>
      <c r="C2" s="814" t="s">
        <v>1588</v>
      </c>
      <c r="D2" s="815" t="s">
        <v>1589</v>
      </c>
      <c r="E2" s="815" t="s">
        <v>1590</v>
      </c>
      <c r="F2" s="816" t="s">
        <v>1591</v>
      </c>
      <c r="G2" s="816" t="s">
        <v>1592</v>
      </c>
      <c r="H2" s="816" t="s">
        <v>1593</v>
      </c>
      <c r="I2" s="816" t="s">
        <v>1594</v>
      </c>
      <c r="J2" s="816" t="s">
        <v>1595</v>
      </c>
      <c r="K2" s="816" t="s">
        <v>1596</v>
      </c>
      <c r="L2" s="816" t="s">
        <v>1597</v>
      </c>
      <c r="M2" s="816" t="s">
        <v>1598</v>
      </c>
      <c r="N2" s="816" t="s">
        <v>1599</v>
      </c>
      <c r="O2" s="816" t="s">
        <v>1600</v>
      </c>
      <c r="P2" s="817" t="s">
        <v>1601</v>
      </c>
    </row>
    <row r="3" spans="2:20" s="820" customFormat="1" ht="26.25" customHeight="1">
      <c r="B3" s="1007">
        <v>1</v>
      </c>
      <c r="C3" s="1009" t="str">
        <f>'[51]Nova Plan. Contratual'!B8</f>
        <v>TERRAPLENAGEM</v>
      </c>
      <c r="D3" s="1011">
        <f>Orçamento!Q15</f>
        <v>2756858.67</v>
      </c>
      <c r="E3" s="1005">
        <f>+D3/$D$41</f>
        <v>7.9500000000000001E-2</v>
      </c>
      <c r="F3" s="845">
        <f>$D$3*F4</f>
        <v>156865.26</v>
      </c>
      <c r="G3" s="835">
        <f t="shared" ref="G3:O3" si="0">$D$3*G4</f>
        <v>305459.94</v>
      </c>
      <c r="H3" s="835">
        <f t="shared" si="0"/>
        <v>305459.94</v>
      </c>
      <c r="I3" s="835">
        <f t="shared" si="0"/>
        <v>305459.94</v>
      </c>
      <c r="J3" s="835">
        <f t="shared" si="0"/>
        <v>305459.94</v>
      </c>
      <c r="K3" s="835">
        <f t="shared" si="0"/>
        <v>305459.94</v>
      </c>
      <c r="L3" s="835">
        <f t="shared" si="0"/>
        <v>305459.94</v>
      </c>
      <c r="M3" s="835">
        <f t="shared" si="0"/>
        <v>305459.94</v>
      </c>
      <c r="N3" s="835">
        <f t="shared" si="0"/>
        <v>305459.94</v>
      </c>
      <c r="O3" s="846">
        <f t="shared" si="0"/>
        <v>156313.89000000001</v>
      </c>
      <c r="P3" s="842">
        <f t="shared" ref="P3:P40" si="1">SUM(F3:O3)</f>
        <v>2756858.67</v>
      </c>
      <c r="Q3" s="819">
        <f t="shared" ref="Q3:Q39" si="2">P3-D3</f>
        <v>0</v>
      </c>
      <c r="R3" s="819"/>
      <c r="T3" s="819"/>
    </row>
    <row r="4" spans="2:20" s="820" customFormat="1" ht="26.25" customHeight="1">
      <c r="B4" s="1008"/>
      <c r="C4" s="1010"/>
      <c r="D4" s="1012"/>
      <c r="E4" s="1006"/>
      <c r="F4" s="847">
        <v>5.6899999999999999E-2</v>
      </c>
      <c r="G4" s="840">
        <v>0.1108</v>
      </c>
      <c r="H4" s="840">
        <v>0.1108</v>
      </c>
      <c r="I4" s="840">
        <v>0.1108</v>
      </c>
      <c r="J4" s="840">
        <v>0.1108</v>
      </c>
      <c r="K4" s="840">
        <v>0.1108</v>
      </c>
      <c r="L4" s="840">
        <v>0.1108</v>
      </c>
      <c r="M4" s="840">
        <v>0.1108</v>
      </c>
      <c r="N4" s="840">
        <v>0.1108</v>
      </c>
      <c r="O4" s="848">
        <v>5.67E-2</v>
      </c>
      <c r="P4" s="843">
        <f t="shared" si="1"/>
        <v>1</v>
      </c>
      <c r="Q4" s="819"/>
      <c r="R4" s="819"/>
      <c r="T4" s="819"/>
    </row>
    <row r="5" spans="2:20" s="820" customFormat="1" ht="26.25" customHeight="1">
      <c r="B5" s="1007">
        <v>2</v>
      </c>
      <c r="C5" s="1009" t="str">
        <f>'[51]Nova Plan. Contratual'!B36</f>
        <v>PAVIMENTAÇÃO</v>
      </c>
      <c r="D5" s="1011">
        <f>Orçamento!Q30</f>
        <v>4058868.24</v>
      </c>
      <c r="E5" s="1005">
        <f>+D5/$D$41</f>
        <v>0.11700000000000001</v>
      </c>
      <c r="F5" s="845"/>
      <c r="G5" s="855"/>
      <c r="H5" s="835">
        <f>H6*$D$5+0.01</f>
        <v>1138106.6599999999</v>
      </c>
      <c r="I5" s="835">
        <f t="shared" ref="I5:N5" si="3">I6*$D$5</f>
        <v>449722.6</v>
      </c>
      <c r="J5" s="835">
        <f t="shared" si="3"/>
        <v>449722.6</v>
      </c>
      <c r="K5" s="835">
        <f t="shared" si="3"/>
        <v>449722.6</v>
      </c>
      <c r="L5" s="835">
        <f t="shared" si="3"/>
        <v>449722.6</v>
      </c>
      <c r="M5" s="835">
        <f t="shared" si="3"/>
        <v>449722.6</v>
      </c>
      <c r="N5" s="835">
        <f t="shared" si="3"/>
        <v>449722.6</v>
      </c>
      <c r="O5" s="846">
        <f>O6*$D$5</f>
        <v>222425.98</v>
      </c>
      <c r="P5" s="842">
        <f t="shared" si="1"/>
        <v>4058868.24</v>
      </c>
      <c r="Q5" s="819">
        <f t="shared" si="2"/>
        <v>0</v>
      </c>
      <c r="R5" s="819">
        <f>Q5/6</f>
        <v>0</v>
      </c>
      <c r="S5" s="834">
        <f>D5-P5</f>
        <v>0</v>
      </c>
    </row>
    <row r="6" spans="2:20" s="820" customFormat="1" ht="26.25" customHeight="1">
      <c r="B6" s="1008"/>
      <c r="C6" s="1010"/>
      <c r="D6" s="1012"/>
      <c r="E6" s="1006"/>
      <c r="F6" s="849"/>
      <c r="G6" s="853"/>
      <c r="H6" s="840">
        <f>H8+G8</f>
        <v>0.28039999999999998</v>
      </c>
      <c r="I6" s="840">
        <f t="shared" ref="I6:O6" si="4">I8</f>
        <v>0.1108</v>
      </c>
      <c r="J6" s="840">
        <f t="shared" si="4"/>
        <v>0.1108</v>
      </c>
      <c r="K6" s="840">
        <f t="shared" si="4"/>
        <v>0.1108</v>
      </c>
      <c r="L6" s="840">
        <f t="shared" si="4"/>
        <v>0.1108</v>
      </c>
      <c r="M6" s="840">
        <f t="shared" si="4"/>
        <v>0.1108</v>
      </c>
      <c r="N6" s="840">
        <f t="shared" si="4"/>
        <v>0.1108</v>
      </c>
      <c r="O6" s="848">
        <f t="shared" si="4"/>
        <v>5.4800000000000001E-2</v>
      </c>
      <c r="P6" s="844">
        <f t="shared" si="1"/>
        <v>1</v>
      </c>
      <c r="Q6" s="819"/>
      <c r="R6" s="819"/>
      <c r="S6" s="820">
        <v>175.68</v>
      </c>
    </row>
    <row r="7" spans="2:20" s="820" customFormat="1" ht="26.25" customHeight="1">
      <c r="B7" s="1007">
        <v>3</v>
      </c>
      <c r="C7" s="1026" t="str">
        <f>'[51]Nova Plan. Contratual'!B55</f>
        <v>OBRAS DE ARTE CORRENTES E DRENAGEM</v>
      </c>
      <c r="D7" s="1011">
        <f>Orçamento!Q82</f>
        <v>22916123.239999998</v>
      </c>
      <c r="E7" s="1005">
        <f>+D7/$D$41</f>
        <v>0.66049999999999998</v>
      </c>
      <c r="F7" s="845"/>
      <c r="G7" s="835">
        <f>$D$7*0.1677+42973.7</f>
        <v>3886007.57</v>
      </c>
      <c r="H7" s="835">
        <f t="shared" ref="H7:N7" si="5">$D$7*0.1108</f>
        <v>2539106.4500000002</v>
      </c>
      <c r="I7" s="835">
        <f t="shared" si="5"/>
        <v>2539106.4500000002</v>
      </c>
      <c r="J7" s="835">
        <f t="shared" si="5"/>
        <v>2539106.4500000002</v>
      </c>
      <c r="K7" s="835">
        <f t="shared" si="5"/>
        <v>2539106.4500000002</v>
      </c>
      <c r="L7" s="835">
        <f t="shared" si="5"/>
        <v>2539106.4500000002</v>
      </c>
      <c r="M7" s="835">
        <f t="shared" si="5"/>
        <v>2539106.4500000002</v>
      </c>
      <c r="N7" s="835">
        <f t="shared" si="5"/>
        <v>2539106.4500000002</v>
      </c>
      <c r="O7" s="846">
        <v>1256370.52</v>
      </c>
      <c r="P7" s="842">
        <f>SUM(F7:O7)</f>
        <v>22916123.239999998</v>
      </c>
      <c r="Q7" s="819">
        <f>P7-D7</f>
        <v>0</v>
      </c>
      <c r="R7" s="819">
        <f>Q7/8</f>
        <v>0</v>
      </c>
      <c r="S7" s="820">
        <v>0.1108</v>
      </c>
      <c r="T7" s="819"/>
    </row>
    <row r="8" spans="2:20" s="820" customFormat="1" ht="26.25" customHeight="1">
      <c r="B8" s="1008"/>
      <c r="C8" s="1027"/>
      <c r="D8" s="1012"/>
      <c r="E8" s="1006"/>
      <c r="F8" s="854"/>
      <c r="G8" s="840">
        <f t="shared" ref="G8:O8" si="6">G7/$D$7</f>
        <v>0.1696</v>
      </c>
      <c r="H8" s="840">
        <f t="shared" si="6"/>
        <v>0.1108</v>
      </c>
      <c r="I8" s="840">
        <f t="shared" si="6"/>
        <v>0.1108</v>
      </c>
      <c r="J8" s="840">
        <f t="shared" si="6"/>
        <v>0.1108</v>
      </c>
      <c r="K8" s="840">
        <f t="shared" si="6"/>
        <v>0.1108</v>
      </c>
      <c r="L8" s="840">
        <f t="shared" si="6"/>
        <v>0.1108</v>
      </c>
      <c r="M8" s="840">
        <f t="shared" si="6"/>
        <v>0.1108</v>
      </c>
      <c r="N8" s="840">
        <f t="shared" si="6"/>
        <v>0.1108</v>
      </c>
      <c r="O8" s="848">
        <f t="shared" si="6"/>
        <v>5.4800000000000001E-2</v>
      </c>
      <c r="P8" s="843">
        <f>SUM(F8:O8)</f>
        <v>1</v>
      </c>
      <c r="Q8" s="819"/>
      <c r="R8" s="819"/>
      <c r="T8" s="819"/>
    </row>
    <row r="9" spans="2:20" s="820" customFormat="1" ht="26.25" customHeight="1">
      <c r="B9" s="1007">
        <v>4</v>
      </c>
      <c r="C9" s="1013" t="s">
        <v>47</v>
      </c>
      <c r="D9" s="1015">
        <f>Orçamento!Q94</f>
        <v>101289.36</v>
      </c>
      <c r="E9" s="1005">
        <f>+D9/$D$41</f>
        <v>2.8999999999999998E-3</v>
      </c>
      <c r="F9" s="845">
        <f>F10*$D$9</f>
        <v>6077.36</v>
      </c>
      <c r="G9" s="845">
        <f t="shared" ref="G9:O9" si="7">G10*$D$9</f>
        <v>11141.83</v>
      </c>
      <c r="H9" s="845">
        <f t="shared" si="7"/>
        <v>11141.83</v>
      </c>
      <c r="I9" s="845">
        <f t="shared" si="7"/>
        <v>11141.83</v>
      </c>
      <c r="J9" s="845">
        <f t="shared" si="7"/>
        <v>11141.83</v>
      </c>
      <c r="K9" s="845">
        <f t="shared" si="7"/>
        <v>11141.83</v>
      </c>
      <c r="L9" s="845">
        <f t="shared" si="7"/>
        <v>11141.83</v>
      </c>
      <c r="M9" s="845">
        <f t="shared" si="7"/>
        <v>11141.83</v>
      </c>
      <c r="N9" s="845">
        <f t="shared" si="7"/>
        <v>11141.83</v>
      </c>
      <c r="O9" s="856">
        <f t="shared" si="7"/>
        <v>6077.36</v>
      </c>
      <c r="P9" s="842">
        <f t="shared" si="1"/>
        <v>101289.36</v>
      </c>
      <c r="Q9" s="819">
        <f t="shared" si="2"/>
        <v>0</v>
      </c>
      <c r="R9" s="819">
        <f>Q9/5</f>
        <v>0</v>
      </c>
      <c r="S9" s="819"/>
    </row>
    <row r="10" spans="2:20" s="820" customFormat="1" ht="26.25" customHeight="1">
      <c r="B10" s="1008"/>
      <c r="C10" s="1014"/>
      <c r="D10" s="1016"/>
      <c r="E10" s="1006"/>
      <c r="F10" s="847">
        <v>0.06</v>
      </c>
      <c r="G10" s="840">
        <v>0.11</v>
      </c>
      <c r="H10" s="840">
        <v>0.11</v>
      </c>
      <c r="I10" s="840">
        <v>0.11</v>
      </c>
      <c r="J10" s="840">
        <v>0.11</v>
      </c>
      <c r="K10" s="840">
        <v>0.11</v>
      </c>
      <c r="L10" s="840">
        <v>0.11</v>
      </c>
      <c r="M10" s="840">
        <v>0.11</v>
      </c>
      <c r="N10" s="840">
        <v>0.11</v>
      </c>
      <c r="O10" s="848">
        <v>0.06</v>
      </c>
      <c r="P10" s="844">
        <f t="shared" si="1"/>
        <v>1</v>
      </c>
      <c r="Q10" s="819"/>
      <c r="R10" s="819"/>
      <c r="S10" s="819"/>
    </row>
    <row r="11" spans="2:20" s="820" customFormat="1" ht="26.25" customHeight="1">
      <c r="B11" s="1007">
        <v>5</v>
      </c>
      <c r="C11" s="1013" t="s">
        <v>48</v>
      </c>
      <c r="D11" s="1011">
        <f>Orçamento!Q104</f>
        <v>233937.14</v>
      </c>
      <c r="E11" s="1005">
        <f>+D11/$D$41</f>
        <v>6.7000000000000002E-3</v>
      </c>
      <c r="F11" s="845">
        <f>D11/7+0.01</f>
        <v>33419.599999999999</v>
      </c>
      <c r="G11" s="835">
        <f>D11/7</f>
        <v>33419.589999999997</v>
      </c>
      <c r="H11" s="835">
        <f>D11/7</f>
        <v>33419.589999999997</v>
      </c>
      <c r="I11" s="835"/>
      <c r="J11" s="835"/>
      <c r="K11" s="835"/>
      <c r="L11" s="835">
        <f>D11/7</f>
        <v>33419.589999999997</v>
      </c>
      <c r="M11" s="835">
        <f>D11/7</f>
        <v>33419.589999999997</v>
      </c>
      <c r="N11" s="835">
        <f>D11/7</f>
        <v>33419.589999999997</v>
      </c>
      <c r="O11" s="846">
        <f>D11/7</f>
        <v>33419.589999999997</v>
      </c>
      <c r="P11" s="842">
        <f t="shared" si="1"/>
        <v>233937.14</v>
      </c>
      <c r="Q11" s="819">
        <f t="shared" si="2"/>
        <v>0</v>
      </c>
    </row>
    <row r="12" spans="2:20" s="820" customFormat="1" ht="26.25" customHeight="1">
      <c r="B12" s="1008"/>
      <c r="C12" s="1014"/>
      <c r="D12" s="1012"/>
      <c r="E12" s="1006"/>
      <c r="F12" s="847">
        <f>F11/$D$11</f>
        <v>0.1429</v>
      </c>
      <c r="G12" s="840">
        <f t="shared" ref="G12:O12" si="8">G11/$D$11</f>
        <v>0.1429</v>
      </c>
      <c r="H12" s="840">
        <f t="shared" si="8"/>
        <v>0.1429</v>
      </c>
      <c r="I12" s="853"/>
      <c r="J12" s="853"/>
      <c r="K12" s="853"/>
      <c r="L12" s="840">
        <f t="shared" si="8"/>
        <v>0.1429</v>
      </c>
      <c r="M12" s="840">
        <f t="shared" si="8"/>
        <v>0.1429</v>
      </c>
      <c r="N12" s="840">
        <f t="shared" si="8"/>
        <v>0.1429</v>
      </c>
      <c r="O12" s="848">
        <f t="shared" si="8"/>
        <v>0.1429</v>
      </c>
      <c r="P12" s="844">
        <f>SUM(F12:O12)-0.03%</f>
        <v>1</v>
      </c>
      <c r="Q12" s="819"/>
    </row>
    <row r="13" spans="2:20" s="820" customFormat="1" ht="25.5" customHeight="1">
      <c r="B13" s="1007">
        <v>6</v>
      </c>
      <c r="C13" s="1009" t="s">
        <v>50</v>
      </c>
      <c r="D13" s="1011">
        <f>Orçamento!Q110</f>
        <v>183337.05</v>
      </c>
      <c r="E13" s="1005">
        <f>+D13/$D$41</f>
        <v>5.3E-3</v>
      </c>
      <c r="F13" s="845">
        <f>Orçamento!P108+Orçamento!P109+2167.93</f>
        <v>111984.33</v>
      </c>
      <c r="G13" s="835">
        <f>Orçamento!P109</f>
        <v>7928.08</v>
      </c>
      <c r="H13" s="835">
        <f>Orçamento!P109</f>
        <v>7928.08</v>
      </c>
      <c r="I13" s="835">
        <v>7928.08</v>
      </c>
      <c r="J13" s="835">
        <v>7928.08</v>
      </c>
      <c r="K13" s="835">
        <v>7928.08</v>
      </c>
      <c r="L13" s="835">
        <v>7928.08</v>
      </c>
      <c r="M13" s="835">
        <v>7928.08</v>
      </c>
      <c r="N13" s="835">
        <v>7928.08</v>
      </c>
      <c r="O13" s="835">
        <v>7928.08</v>
      </c>
      <c r="P13" s="842">
        <f t="shared" si="1"/>
        <v>183337.05</v>
      </c>
      <c r="Q13" s="819">
        <f t="shared" si="2"/>
        <v>0</v>
      </c>
    </row>
    <row r="14" spans="2:20" s="820" customFormat="1" ht="25.5" customHeight="1">
      <c r="B14" s="1008"/>
      <c r="C14" s="1010"/>
      <c r="D14" s="1012"/>
      <c r="E14" s="1006"/>
      <c r="F14" s="847">
        <f>F13/$D$13</f>
        <v>0.61080000000000001</v>
      </c>
      <c r="G14" s="840">
        <f t="shared" ref="G14:O14" si="9">G13/$D$13</f>
        <v>4.3200000000000002E-2</v>
      </c>
      <c r="H14" s="840">
        <f t="shared" si="9"/>
        <v>4.3200000000000002E-2</v>
      </c>
      <c r="I14" s="840">
        <f t="shared" si="9"/>
        <v>4.3200000000000002E-2</v>
      </c>
      <c r="J14" s="840">
        <f t="shared" si="9"/>
        <v>4.3200000000000002E-2</v>
      </c>
      <c r="K14" s="840">
        <f t="shared" si="9"/>
        <v>4.3200000000000002E-2</v>
      </c>
      <c r="L14" s="840">
        <f t="shared" si="9"/>
        <v>4.3200000000000002E-2</v>
      </c>
      <c r="M14" s="840">
        <f t="shared" si="9"/>
        <v>4.3200000000000002E-2</v>
      </c>
      <c r="N14" s="840">
        <f t="shared" si="9"/>
        <v>4.3200000000000002E-2</v>
      </c>
      <c r="O14" s="848">
        <f t="shared" si="9"/>
        <v>4.3200000000000002E-2</v>
      </c>
      <c r="P14" s="844">
        <f>SUM(F14:O14)+0.04%</f>
        <v>1</v>
      </c>
      <c r="Q14" s="819"/>
    </row>
    <row r="15" spans="2:20" s="820" customFormat="1" ht="25.5" customHeight="1">
      <c r="B15" s="1007">
        <v>7</v>
      </c>
      <c r="C15" s="1009" t="s">
        <v>556</v>
      </c>
      <c r="D15" s="1011">
        <f>Orçamento!Q134</f>
        <v>162706.28</v>
      </c>
      <c r="E15" s="1005">
        <f>+D15/$D$41</f>
        <v>4.7000000000000002E-3</v>
      </c>
      <c r="F15" s="845"/>
      <c r="G15" s="835"/>
      <c r="H15" s="835"/>
      <c r="I15" s="835"/>
      <c r="J15" s="835"/>
      <c r="K15" s="835"/>
      <c r="L15" s="835"/>
      <c r="M15" s="835">
        <f>$D$15/3</f>
        <v>54235.43</v>
      </c>
      <c r="N15" s="835">
        <f t="shared" ref="N15" si="10">$D$15/3</f>
        <v>54235.43</v>
      </c>
      <c r="O15" s="846">
        <f>$D$15/3-0.01</f>
        <v>54235.42</v>
      </c>
      <c r="P15" s="842">
        <f t="shared" si="1"/>
        <v>162706.28</v>
      </c>
      <c r="Q15" s="819">
        <f t="shared" si="2"/>
        <v>0</v>
      </c>
      <c r="S15" s="834">
        <f>D7-P7</f>
        <v>0</v>
      </c>
    </row>
    <row r="16" spans="2:20" s="820" customFormat="1" ht="25.5" customHeight="1">
      <c r="B16" s="1008"/>
      <c r="C16" s="1010"/>
      <c r="D16" s="1012"/>
      <c r="E16" s="1006"/>
      <c r="F16" s="849"/>
      <c r="G16" s="837"/>
      <c r="H16" s="837"/>
      <c r="I16" s="837"/>
      <c r="J16" s="837"/>
      <c r="K16" s="837"/>
      <c r="L16" s="837"/>
      <c r="M16" s="840">
        <f>M15/$D$15</f>
        <v>0.33329999999999999</v>
      </c>
      <c r="N16" s="840">
        <f t="shared" ref="N16:O16" si="11">N15/$D$15</f>
        <v>0.33329999999999999</v>
      </c>
      <c r="O16" s="848">
        <f t="shared" si="11"/>
        <v>0.33329999999999999</v>
      </c>
      <c r="P16" s="844">
        <f>SUM(F16:O16)+0.01%</f>
        <v>1</v>
      </c>
      <c r="Q16" s="819"/>
      <c r="S16" s="834"/>
    </row>
    <row r="17" spans="2:17" s="820" customFormat="1" ht="25.5" customHeight="1">
      <c r="B17" s="1007">
        <v>8</v>
      </c>
      <c r="C17" s="1009" t="s">
        <v>623</v>
      </c>
      <c r="D17" s="1011">
        <f>Orçamento!Q160</f>
        <v>270836.11</v>
      </c>
      <c r="E17" s="1005">
        <f>+D17/$D$41</f>
        <v>7.7999999999999996E-3</v>
      </c>
      <c r="F17" s="845"/>
      <c r="G17" s="835"/>
      <c r="H17" s="835"/>
      <c r="I17" s="835"/>
      <c r="J17" s="835"/>
      <c r="K17" s="835"/>
      <c r="L17" s="835"/>
      <c r="M17" s="835">
        <f>$D$17/3+0.01</f>
        <v>90278.71</v>
      </c>
      <c r="N17" s="835">
        <f t="shared" ref="N17:O17" si="12">$D$17/3</f>
        <v>90278.7</v>
      </c>
      <c r="O17" s="846">
        <f t="shared" si="12"/>
        <v>90278.7</v>
      </c>
      <c r="P17" s="842">
        <f t="shared" si="1"/>
        <v>270836.11</v>
      </c>
      <c r="Q17" s="819">
        <f t="shared" si="2"/>
        <v>0</v>
      </c>
    </row>
    <row r="18" spans="2:17" s="820" customFormat="1" ht="25.5" customHeight="1">
      <c r="B18" s="1008"/>
      <c r="C18" s="1010"/>
      <c r="D18" s="1012"/>
      <c r="E18" s="1006"/>
      <c r="F18" s="849"/>
      <c r="G18" s="837"/>
      <c r="H18" s="837"/>
      <c r="I18" s="837"/>
      <c r="J18" s="837"/>
      <c r="K18" s="837"/>
      <c r="L18" s="837"/>
      <c r="M18" s="840">
        <f>M17/$D$17</f>
        <v>0.33329999999999999</v>
      </c>
      <c r="N18" s="840">
        <f t="shared" ref="N18:O18" si="13">N17/$D$17</f>
        <v>0.33329999999999999</v>
      </c>
      <c r="O18" s="848">
        <f t="shared" si="13"/>
        <v>0.33329999999999999</v>
      </c>
      <c r="P18" s="844">
        <f>SUM(M18:O18)+0.01%</f>
        <v>1</v>
      </c>
      <c r="Q18" s="819"/>
    </row>
    <row r="19" spans="2:17" s="820" customFormat="1" ht="25.5" customHeight="1">
      <c r="B19" s="1007">
        <v>9</v>
      </c>
      <c r="C19" s="1009" t="s">
        <v>672</v>
      </c>
      <c r="D19" s="1011">
        <f>Orçamento!Q184</f>
        <v>311670.73</v>
      </c>
      <c r="E19" s="1005">
        <f>+D19/$D$41</f>
        <v>8.9999999999999993E-3</v>
      </c>
      <c r="F19" s="845"/>
      <c r="G19" s="835"/>
      <c r="H19" s="835"/>
      <c r="I19" s="835"/>
      <c r="J19" s="835"/>
      <c r="K19" s="835"/>
      <c r="L19" s="835"/>
      <c r="M19" s="835">
        <f>$D$19/3+0.01</f>
        <v>103890.25</v>
      </c>
      <c r="N19" s="835">
        <f t="shared" ref="N19:O19" si="14">$D$19/3</f>
        <v>103890.24000000001</v>
      </c>
      <c r="O19" s="846">
        <f t="shared" si="14"/>
        <v>103890.24000000001</v>
      </c>
      <c r="P19" s="842">
        <f t="shared" si="1"/>
        <v>311670.73</v>
      </c>
      <c r="Q19" s="819">
        <f t="shared" si="2"/>
        <v>0</v>
      </c>
    </row>
    <row r="20" spans="2:17" s="820" customFormat="1" ht="25.5" customHeight="1">
      <c r="B20" s="1008"/>
      <c r="C20" s="1010"/>
      <c r="D20" s="1012"/>
      <c r="E20" s="1006"/>
      <c r="F20" s="849"/>
      <c r="G20" s="837"/>
      <c r="H20" s="837"/>
      <c r="I20" s="837"/>
      <c r="J20" s="837"/>
      <c r="K20" s="837"/>
      <c r="L20" s="837"/>
      <c r="M20" s="840">
        <f>M19/$D$19</f>
        <v>0.33329999999999999</v>
      </c>
      <c r="N20" s="840">
        <f t="shared" ref="N20:O20" si="15">N19/$D$19</f>
        <v>0.33329999999999999</v>
      </c>
      <c r="O20" s="848">
        <f t="shared" si="15"/>
        <v>0.33329999999999999</v>
      </c>
      <c r="P20" s="844">
        <f>SUM(F20:O20)+0.01%</f>
        <v>1</v>
      </c>
      <c r="Q20" s="819"/>
    </row>
    <row r="21" spans="2:17" s="820" customFormat="1" ht="25.5" customHeight="1">
      <c r="B21" s="1007">
        <v>10</v>
      </c>
      <c r="C21" s="1009" t="s">
        <v>332</v>
      </c>
      <c r="D21" s="1011">
        <f>Orçamento!Q224</f>
        <v>200093.77</v>
      </c>
      <c r="E21" s="1005">
        <f>+D21/$D$41</f>
        <v>5.7999999999999996E-3</v>
      </c>
      <c r="F21" s="845"/>
      <c r="G21" s="835"/>
      <c r="H21" s="835"/>
      <c r="I21" s="835"/>
      <c r="J21" s="835"/>
      <c r="K21" s="835">
        <f>$D$21/5+0.01</f>
        <v>40018.76</v>
      </c>
      <c r="L21" s="835">
        <f t="shared" ref="L21:N21" si="16">$D$21/5</f>
        <v>40018.75</v>
      </c>
      <c r="M21" s="835">
        <f t="shared" si="16"/>
        <v>40018.75</v>
      </c>
      <c r="N21" s="835">
        <f t="shared" si="16"/>
        <v>40018.75</v>
      </c>
      <c r="O21" s="846">
        <f>$D$21/5+0.01</f>
        <v>40018.76</v>
      </c>
      <c r="P21" s="842">
        <f t="shared" si="1"/>
        <v>200093.77</v>
      </c>
      <c r="Q21" s="819">
        <f t="shared" si="2"/>
        <v>0</v>
      </c>
    </row>
    <row r="22" spans="2:17" s="820" customFormat="1" ht="25.5" customHeight="1">
      <c r="B22" s="1008"/>
      <c r="C22" s="1010"/>
      <c r="D22" s="1012"/>
      <c r="E22" s="1006"/>
      <c r="F22" s="849"/>
      <c r="G22" s="837"/>
      <c r="H22" s="837"/>
      <c r="I22" s="837"/>
      <c r="J22" s="837"/>
      <c r="K22" s="840">
        <f>K21/$D$21</f>
        <v>0.2</v>
      </c>
      <c r="L22" s="840">
        <f t="shared" ref="L22:O22" si="17">L21/$D$21</f>
        <v>0.2</v>
      </c>
      <c r="M22" s="840">
        <f t="shared" si="17"/>
        <v>0.2</v>
      </c>
      <c r="N22" s="840">
        <f t="shared" si="17"/>
        <v>0.2</v>
      </c>
      <c r="O22" s="848">
        <f t="shared" si="17"/>
        <v>0.2</v>
      </c>
      <c r="P22" s="844">
        <f t="shared" si="1"/>
        <v>1</v>
      </c>
      <c r="Q22" s="819"/>
    </row>
    <row r="23" spans="2:17" s="820" customFormat="1" ht="25.5" customHeight="1">
      <c r="B23" s="1007">
        <v>11</v>
      </c>
      <c r="C23" s="1009" t="s">
        <v>1153</v>
      </c>
      <c r="D23" s="1011">
        <f>Orçamento!Q258</f>
        <v>245872.13</v>
      </c>
      <c r="E23" s="1005">
        <f>+D23/$D$41</f>
        <v>7.1000000000000004E-3</v>
      </c>
      <c r="F23" s="845"/>
      <c r="G23" s="835"/>
      <c r="H23" s="835">
        <f>D23/8</f>
        <v>30734.02</v>
      </c>
      <c r="I23" s="835">
        <f>D23/8</f>
        <v>30734.02</v>
      </c>
      <c r="J23" s="835">
        <f>D23/8</f>
        <v>30734.02</v>
      </c>
      <c r="K23" s="835">
        <f>D23/8</f>
        <v>30734.02</v>
      </c>
      <c r="L23" s="835">
        <f>D23/8</f>
        <v>30734.02</v>
      </c>
      <c r="M23" s="835">
        <f>D23/8</f>
        <v>30734.02</v>
      </c>
      <c r="N23" s="835">
        <f>D23/8</f>
        <v>30734.02</v>
      </c>
      <c r="O23" s="846">
        <f>D23/8-0.03</f>
        <v>30733.99</v>
      </c>
      <c r="P23" s="842">
        <f>SUM(H23:O23)</f>
        <v>245872.13</v>
      </c>
      <c r="Q23" s="819">
        <f t="shared" si="2"/>
        <v>0</v>
      </c>
    </row>
    <row r="24" spans="2:17" s="820" customFormat="1" ht="25.5" customHeight="1">
      <c r="B24" s="1008"/>
      <c r="C24" s="1010"/>
      <c r="D24" s="1012"/>
      <c r="E24" s="1006"/>
      <c r="F24" s="849"/>
      <c r="G24" s="837"/>
      <c r="H24" s="840">
        <f>H23/$D$23</f>
        <v>0.125</v>
      </c>
      <c r="I24" s="840">
        <f t="shared" ref="I24:J24" si="18">I23/$D$23</f>
        <v>0.125</v>
      </c>
      <c r="J24" s="840">
        <f t="shared" si="18"/>
        <v>0.125</v>
      </c>
      <c r="K24" s="840">
        <f t="shared" ref="K24" si="19">K23/$D$23</f>
        <v>0.125</v>
      </c>
      <c r="L24" s="840">
        <f t="shared" ref="L24" si="20">L23/$D$23</f>
        <v>0.125</v>
      </c>
      <c r="M24" s="840">
        <f t="shared" ref="M24" si="21">M23/$D$23</f>
        <v>0.125</v>
      </c>
      <c r="N24" s="840">
        <f t="shared" ref="N24" si="22">N23/$D$23</f>
        <v>0.125</v>
      </c>
      <c r="O24" s="840">
        <f t="shared" ref="O24" si="23">O23/$D$23</f>
        <v>0.125</v>
      </c>
      <c r="P24" s="844">
        <f>SUM(H24:O24)</f>
        <v>1</v>
      </c>
      <c r="Q24" s="819"/>
    </row>
    <row r="25" spans="2:17" s="820" customFormat="1" ht="25.5" customHeight="1">
      <c r="B25" s="1007">
        <v>12</v>
      </c>
      <c r="C25" s="1009" t="s">
        <v>1265</v>
      </c>
      <c r="D25" s="1011">
        <f>Orçamento!Q293</f>
        <v>345117.77</v>
      </c>
      <c r="E25" s="1005">
        <f>+D25/$D$41</f>
        <v>9.9000000000000008E-3</v>
      </c>
      <c r="F25" s="845"/>
      <c r="G25" s="835"/>
      <c r="H25" s="835">
        <f>D25/3</f>
        <v>115039.26</v>
      </c>
      <c r="I25" s="835">
        <f>D25/3</f>
        <v>115039.26</v>
      </c>
      <c r="J25" s="835">
        <f>D25/3-0.01</f>
        <v>115039.25</v>
      </c>
      <c r="K25" s="835"/>
      <c r="L25" s="835"/>
      <c r="M25" s="835"/>
      <c r="N25" s="835"/>
      <c r="O25" s="846"/>
      <c r="P25" s="842">
        <f>SUM(H25:O25)</f>
        <v>345117.77</v>
      </c>
      <c r="Q25" s="819">
        <f t="shared" si="2"/>
        <v>0</v>
      </c>
    </row>
    <row r="26" spans="2:17" s="820" customFormat="1" ht="25.5" customHeight="1">
      <c r="B26" s="1008"/>
      <c r="C26" s="1010"/>
      <c r="D26" s="1012"/>
      <c r="E26" s="1006"/>
      <c r="F26" s="849"/>
      <c r="G26" s="837"/>
      <c r="H26" s="840">
        <f>H25/$D$25</f>
        <v>0.33329999999999999</v>
      </c>
      <c r="I26" s="840">
        <f t="shared" ref="I26:J26" si="24">I25/$D$25</f>
        <v>0.33329999999999999</v>
      </c>
      <c r="J26" s="840">
        <f t="shared" si="24"/>
        <v>0.33329999999999999</v>
      </c>
      <c r="K26" s="837"/>
      <c r="L26" s="837"/>
      <c r="M26" s="837"/>
      <c r="N26" s="837"/>
      <c r="O26" s="850"/>
      <c r="P26" s="844">
        <v>1</v>
      </c>
      <c r="Q26" s="819"/>
    </row>
    <row r="27" spans="2:17" s="820" customFormat="1" ht="25.5" customHeight="1">
      <c r="B27" s="1007">
        <v>13</v>
      </c>
      <c r="C27" s="1009" t="s">
        <v>1266</v>
      </c>
      <c r="D27" s="1011">
        <f>Orçamento!Q328</f>
        <v>261384.49</v>
      </c>
      <c r="E27" s="1005">
        <f>+D27/$D$41</f>
        <v>7.4999999999999997E-3</v>
      </c>
      <c r="F27" s="845"/>
      <c r="G27" s="835"/>
      <c r="H27" s="835"/>
      <c r="I27" s="835">
        <f>D27/3</f>
        <v>87128.16</v>
      </c>
      <c r="J27" s="835">
        <f>D27/3+0.01</f>
        <v>87128.17</v>
      </c>
      <c r="K27" s="835">
        <f>D27/3</f>
        <v>87128.16</v>
      </c>
      <c r="L27" s="835"/>
      <c r="M27" s="835"/>
      <c r="N27" s="835"/>
      <c r="O27" s="846"/>
      <c r="P27" s="842">
        <f t="shared" si="1"/>
        <v>261384.49</v>
      </c>
      <c r="Q27" s="819">
        <f t="shared" si="2"/>
        <v>0</v>
      </c>
    </row>
    <row r="28" spans="2:17" s="820" customFormat="1" ht="25.5" customHeight="1">
      <c r="B28" s="1008"/>
      <c r="C28" s="1010"/>
      <c r="D28" s="1012"/>
      <c r="E28" s="1006"/>
      <c r="F28" s="849"/>
      <c r="G28" s="837"/>
      <c r="H28" s="837"/>
      <c r="I28" s="840">
        <f>I27/$D$27</f>
        <v>0.33329999999999999</v>
      </c>
      <c r="J28" s="840">
        <f t="shared" ref="J28:K28" si="25">J27/$D$27</f>
        <v>0.33329999999999999</v>
      </c>
      <c r="K28" s="840">
        <f t="shared" si="25"/>
        <v>0.33329999999999999</v>
      </c>
      <c r="L28" s="841"/>
      <c r="M28" s="841"/>
      <c r="N28" s="841"/>
      <c r="O28" s="851"/>
      <c r="P28" s="844">
        <v>1</v>
      </c>
      <c r="Q28" s="819"/>
    </row>
    <row r="29" spans="2:17" s="820" customFormat="1" ht="25.5" customHeight="1">
      <c r="B29" s="1007">
        <v>14</v>
      </c>
      <c r="C29" s="1009" t="s">
        <v>1320</v>
      </c>
      <c r="D29" s="1011">
        <f>Orçamento!Q363</f>
        <v>282927.57</v>
      </c>
      <c r="E29" s="1005">
        <f>+D29/$D$41</f>
        <v>8.2000000000000007E-3</v>
      </c>
      <c r="F29" s="845"/>
      <c r="G29" s="835"/>
      <c r="H29" s="835"/>
      <c r="I29" s="835"/>
      <c r="J29" s="835">
        <f>D29/3</f>
        <v>94309.19</v>
      </c>
      <c r="K29" s="835">
        <f>D29/3</f>
        <v>94309.19</v>
      </c>
      <c r="L29" s="835">
        <f>D29/3</f>
        <v>94309.19</v>
      </c>
      <c r="M29" s="835"/>
      <c r="N29" s="835"/>
      <c r="O29" s="846"/>
      <c r="P29" s="842">
        <f t="shared" si="1"/>
        <v>282927.57</v>
      </c>
      <c r="Q29" s="819">
        <f t="shared" si="2"/>
        <v>0</v>
      </c>
    </row>
    <row r="30" spans="2:17" s="820" customFormat="1" ht="25.5" customHeight="1">
      <c r="B30" s="1008"/>
      <c r="C30" s="1010"/>
      <c r="D30" s="1012"/>
      <c r="E30" s="1006"/>
      <c r="F30" s="849"/>
      <c r="G30" s="837"/>
      <c r="H30" s="837"/>
      <c r="I30" s="837"/>
      <c r="J30" s="840">
        <f>J29/$D$29</f>
        <v>0.33329999999999999</v>
      </c>
      <c r="K30" s="840">
        <f t="shared" ref="K30:L30" si="26">K29/$D$29</f>
        <v>0.33329999999999999</v>
      </c>
      <c r="L30" s="840">
        <f t="shared" si="26"/>
        <v>0.33329999999999999</v>
      </c>
      <c r="M30" s="836"/>
      <c r="N30" s="836"/>
      <c r="O30" s="852"/>
      <c r="P30" s="858">
        <v>1</v>
      </c>
      <c r="Q30" s="819"/>
    </row>
    <row r="31" spans="2:17" s="820" customFormat="1" ht="25.5" customHeight="1">
      <c r="B31" s="1007">
        <v>15</v>
      </c>
      <c r="C31" s="1009" t="s">
        <v>1321</v>
      </c>
      <c r="D31" s="1011">
        <f>Orçamento!Q397</f>
        <v>277915.99</v>
      </c>
      <c r="E31" s="1005">
        <f>+D31/$D$41</f>
        <v>8.0000000000000002E-3</v>
      </c>
      <c r="F31" s="845"/>
      <c r="G31" s="835"/>
      <c r="H31" s="835"/>
      <c r="I31" s="835"/>
      <c r="J31" s="835"/>
      <c r="K31" s="835">
        <f>D31/3</f>
        <v>92638.66</v>
      </c>
      <c r="L31" s="835">
        <f>D31/3</f>
        <v>92638.66</v>
      </c>
      <c r="M31" s="835">
        <f>D31/3</f>
        <v>92638.66</v>
      </c>
      <c r="N31" s="835"/>
      <c r="O31" s="846"/>
      <c r="P31" s="857">
        <f t="shared" si="1"/>
        <v>277915.98</v>
      </c>
      <c r="Q31" s="819">
        <f t="shared" si="2"/>
        <v>-0.01</v>
      </c>
    </row>
    <row r="32" spans="2:17" s="820" customFormat="1" ht="25.5" customHeight="1">
      <c r="B32" s="1008"/>
      <c r="C32" s="1010"/>
      <c r="D32" s="1012"/>
      <c r="E32" s="1006"/>
      <c r="F32" s="849"/>
      <c r="G32" s="837"/>
      <c r="H32" s="837"/>
      <c r="I32" s="837"/>
      <c r="J32" s="837"/>
      <c r="K32" s="840">
        <f>K31/$D$31</f>
        <v>0.33329999999999999</v>
      </c>
      <c r="L32" s="840">
        <f t="shared" ref="L32:M32" si="27">L31/$D$31</f>
        <v>0.33329999999999999</v>
      </c>
      <c r="M32" s="840">
        <f t="shared" si="27"/>
        <v>0.33329999999999999</v>
      </c>
      <c r="N32" s="837"/>
      <c r="O32" s="850"/>
      <c r="P32" s="858">
        <v>1</v>
      </c>
      <c r="Q32" s="819"/>
    </row>
    <row r="33" spans="2:18" s="820" customFormat="1" ht="25.5" customHeight="1">
      <c r="B33" s="1007">
        <v>16</v>
      </c>
      <c r="C33" s="1009" t="s">
        <v>1322</v>
      </c>
      <c r="D33" s="1011">
        <f>Orçamento!Q430</f>
        <v>272443.86</v>
      </c>
      <c r="E33" s="1005">
        <f>+D33/$D$41</f>
        <v>7.9000000000000008E-3</v>
      </c>
      <c r="F33" s="845"/>
      <c r="G33" s="835"/>
      <c r="H33" s="835"/>
      <c r="I33" s="835"/>
      <c r="J33" s="835"/>
      <c r="K33" s="835"/>
      <c r="L33" s="835">
        <f>D33/3</f>
        <v>90814.62</v>
      </c>
      <c r="M33" s="835">
        <f>D33/3</f>
        <v>90814.62</v>
      </c>
      <c r="N33" s="835">
        <f>D33/3</f>
        <v>90814.62</v>
      </c>
      <c r="O33" s="846"/>
      <c r="P33" s="842">
        <f t="shared" si="1"/>
        <v>272443.86</v>
      </c>
      <c r="Q33" s="819">
        <f t="shared" si="2"/>
        <v>0</v>
      </c>
    </row>
    <row r="34" spans="2:18" s="820" customFormat="1" ht="25.5" customHeight="1">
      <c r="B34" s="1008"/>
      <c r="C34" s="1010"/>
      <c r="D34" s="1012"/>
      <c r="E34" s="1006"/>
      <c r="F34" s="849"/>
      <c r="G34" s="837"/>
      <c r="H34" s="837"/>
      <c r="I34" s="837"/>
      <c r="J34" s="837"/>
      <c r="K34" s="837"/>
      <c r="L34" s="840">
        <f>L33/$D$33</f>
        <v>0.33329999999999999</v>
      </c>
      <c r="M34" s="840">
        <f t="shared" ref="M34:N34" si="28">M33/$D$33</f>
        <v>0.33329999999999999</v>
      </c>
      <c r="N34" s="840">
        <f t="shared" si="28"/>
        <v>0.33329999999999999</v>
      </c>
      <c r="O34" s="851"/>
      <c r="P34" s="844">
        <v>1</v>
      </c>
      <c r="Q34" s="819"/>
    </row>
    <row r="35" spans="2:18" s="820" customFormat="1" ht="25.5" customHeight="1">
      <c r="B35" s="1007">
        <v>17</v>
      </c>
      <c r="C35" s="1009" t="s">
        <v>1357</v>
      </c>
      <c r="D35" s="1011">
        <f>Orçamento!Q464</f>
        <v>272114.46999999997</v>
      </c>
      <c r="E35" s="1005">
        <f>+D35/$D$41</f>
        <v>7.7999999999999996E-3</v>
      </c>
      <c r="F35" s="845"/>
      <c r="G35" s="835"/>
      <c r="H35" s="835"/>
      <c r="I35" s="835"/>
      <c r="J35" s="835"/>
      <c r="K35" s="835"/>
      <c r="L35" s="835"/>
      <c r="M35" s="835">
        <f>D35/3</f>
        <v>90704.82</v>
      </c>
      <c r="N35" s="835">
        <f>D35/3</f>
        <v>90704.82</v>
      </c>
      <c r="O35" s="846">
        <f>D35/3</f>
        <v>90704.82</v>
      </c>
      <c r="P35" s="842">
        <f t="shared" si="1"/>
        <v>272114.46000000002</v>
      </c>
      <c r="Q35" s="819">
        <f t="shared" si="2"/>
        <v>-0.01</v>
      </c>
    </row>
    <row r="36" spans="2:18" s="820" customFormat="1" ht="25.5" customHeight="1">
      <c r="B36" s="1008"/>
      <c r="C36" s="1010"/>
      <c r="D36" s="1012"/>
      <c r="E36" s="1006"/>
      <c r="F36" s="849"/>
      <c r="G36" s="837"/>
      <c r="H36" s="837"/>
      <c r="I36" s="837"/>
      <c r="J36" s="837"/>
      <c r="K36" s="837"/>
      <c r="L36" s="837"/>
      <c r="M36" s="840">
        <f>M35/$D$35</f>
        <v>0.33329999999999999</v>
      </c>
      <c r="N36" s="840">
        <f t="shared" ref="N36:O36" si="29">N35/$D$35</f>
        <v>0.33329999999999999</v>
      </c>
      <c r="O36" s="840">
        <f t="shared" si="29"/>
        <v>0.33329999999999999</v>
      </c>
      <c r="P36" s="844">
        <v>1</v>
      </c>
      <c r="Q36" s="819"/>
    </row>
    <row r="37" spans="2:18" s="820" customFormat="1" ht="25.5" customHeight="1">
      <c r="B37" s="1007">
        <v>18</v>
      </c>
      <c r="C37" s="1009" t="s">
        <v>1383</v>
      </c>
      <c r="D37" s="1011">
        <f>Orçamento!Q497</f>
        <v>257651.99</v>
      </c>
      <c r="E37" s="1005">
        <f>+D37/$D$41</f>
        <v>7.4000000000000003E-3</v>
      </c>
      <c r="F37" s="845"/>
      <c r="G37" s="835"/>
      <c r="H37" s="835"/>
      <c r="I37" s="835"/>
      <c r="J37" s="835"/>
      <c r="K37" s="835"/>
      <c r="L37" s="835"/>
      <c r="M37" s="835">
        <f>D37/3</f>
        <v>85884</v>
      </c>
      <c r="N37" s="835">
        <f>D37/3</f>
        <v>85884</v>
      </c>
      <c r="O37" s="846">
        <f>D37/3</f>
        <v>85884</v>
      </c>
      <c r="P37" s="842">
        <f>SUM(F37:O37)</f>
        <v>257652</v>
      </c>
      <c r="Q37" s="819">
        <f t="shared" si="2"/>
        <v>0.01</v>
      </c>
    </row>
    <row r="38" spans="2:18" s="820" customFormat="1" ht="25.5" customHeight="1">
      <c r="B38" s="1008"/>
      <c r="C38" s="1010"/>
      <c r="D38" s="1012"/>
      <c r="E38" s="1006"/>
      <c r="F38" s="849"/>
      <c r="G38" s="837"/>
      <c r="H38" s="837"/>
      <c r="I38" s="837"/>
      <c r="J38" s="837"/>
      <c r="K38" s="837"/>
      <c r="L38" s="837"/>
      <c r="M38" s="840">
        <f>M37/$D$37</f>
        <v>0.33329999999999999</v>
      </c>
      <c r="N38" s="840">
        <f t="shared" ref="N38:O38" si="30">N37/$D$37</f>
        <v>0.33329999999999999</v>
      </c>
      <c r="O38" s="840">
        <f t="shared" si="30"/>
        <v>0.33329999999999999</v>
      </c>
      <c r="P38" s="844">
        <v>1</v>
      </c>
      <c r="Q38" s="819"/>
    </row>
    <row r="39" spans="2:18" s="820" customFormat="1" ht="25.5" customHeight="1">
      <c r="B39" s="1007">
        <v>19</v>
      </c>
      <c r="C39" s="1009" t="s">
        <v>1602</v>
      </c>
      <c r="D39" s="1011">
        <f>Orçamento!Q503</f>
        <v>1286327.03</v>
      </c>
      <c r="E39" s="1005">
        <f>+D39/$D$41</f>
        <v>3.7100000000000001E-2</v>
      </c>
      <c r="F39" s="845"/>
      <c r="G39" s="835">
        <f>G40*$D$39</f>
        <v>218675.6</v>
      </c>
      <c r="H39" s="835">
        <f t="shared" ref="H39:O39" si="31">H40*$D$39</f>
        <v>141495.97</v>
      </c>
      <c r="I39" s="835">
        <f t="shared" si="31"/>
        <v>141495.97</v>
      </c>
      <c r="J39" s="835">
        <f t="shared" si="31"/>
        <v>141495.97</v>
      </c>
      <c r="K39" s="835">
        <f t="shared" si="31"/>
        <v>141495.97</v>
      </c>
      <c r="L39" s="835">
        <f t="shared" si="31"/>
        <v>141495.97</v>
      </c>
      <c r="M39" s="835">
        <f t="shared" si="31"/>
        <v>141495.97</v>
      </c>
      <c r="N39" s="835">
        <f t="shared" si="31"/>
        <v>141495.97</v>
      </c>
      <c r="O39" s="835">
        <f t="shared" si="31"/>
        <v>77179.62</v>
      </c>
      <c r="P39" s="842">
        <f>SUM(F39:O39)+0.02</f>
        <v>1286327.03</v>
      </c>
      <c r="Q39" s="819">
        <f t="shared" si="2"/>
        <v>0</v>
      </c>
      <c r="R39" s="819">
        <f>Q39/6</f>
        <v>0</v>
      </c>
    </row>
    <row r="40" spans="2:18" s="820" customFormat="1" ht="25.5" customHeight="1">
      <c r="B40" s="1008"/>
      <c r="C40" s="1010"/>
      <c r="D40" s="1012"/>
      <c r="E40" s="1006"/>
      <c r="F40" s="849"/>
      <c r="G40" s="840">
        <v>0.17</v>
      </c>
      <c r="H40" s="840">
        <v>0.11</v>
      </c>
      <c r="I40" s="840">
        <v>0.11</v>
      </c>
      <c r="J40" s="840">
        <v>0.11</v>
      </c>
      <c r="K40" s="840">
        <v>0.11</v>
      </c>
      <c r="L40" s="840">
        <v>0.11</v>
      </c>
      <c r="M40" s="840">
        <v>0.11</v>
      </c>
      <c r="N40" s="840">
        <v>0.11</v>
      </c>
      <c r="O40" s="848">
        <v>0.06</v>
      </c>
      <c r="P40" s="844">
        <f t="shared" si="1"/>
        <v>1</v>
      </c>
      <c r="Q40" s="819"/>
      <c r="R40" s="819"/>
    </row>
    <row r="41" spans="2:18" s="821" customFormat="1" ht="38.25" customHeight="1">
      <c r="B41" s="1020" t="s">
        <v>1603</v>
      </c>
      <c r="C41" s="1021"/>
      <c r="D41" s="838">
        <f t="shared" ref="D41:N41" si="32">SUM(D3:D40)</f>
        <v>34697475.890000001</v>
      </c>
      <c r="E41" s="839">
        <f t="shared" si="32"/>
        <v>1</v>
      </c>
      <c r="F41" s="838">
        <f t="shared" si="32"/>
        <v>308347.42</v>
      </c>
      <c r="G41" s="838">
        <f t="shared" si="32"/>
        <v>4462633.3600000003</v>
      </c>
      <c r="H41" s="838">
        <f t="shared" si="32"/>
        <v>4322433.17</v>
      </c>
      <c r="I41" s="838">
        <f t="shared" si="32"/>
        <v>3687757.7</v>
      </c>
      <c r="J41" s="838">
        <f t="shared" si="32"/>
        <v>3782067.22</v>
      </c>
      <c r="K41" s="838">
        <f t="shared" si="32"/>
        <v>3799685.58</v>
      </c>
      <c r="L41" s="838">
        <f t="shared" si="32"/>
        <v>3836791.76</v>
      </c>
      <c r="M41" s="838">
        <f t="shared" si="32"/>
        <v>4167477.12</v>
      </c>
      <c r="N41" s="838">
        <f t="shared" si="32"/>
        <v>4074838.1</v>
      </c>
      <c r="O41" s="838">
        <f>SUM(O3:O40)-18.97</f>
        <v>2255444.46</v>
      </c>
      <c r="P41" s="1022">
        <f>SUM(P3:P40)-18.99</f>
        <v>34697475.890000001</v>
      </c>
    </row>
    <row r="42" spans="2:18" s="821" customFormat="1" ht="38.25" customHeight="1" thickBot="1">
      <c r="B42" s="1024" t="s">
        <v>1604</v>
      </c>
      <c r="C42" s="1025"/>
      <c r="D42" s="822"/>
      <c r="E42" s="823"/>
      <c r="F42" s="822">
        <f t="shared" ref="F42" si="33">+F41</f>
        <v>308347.42</v>
      </c>
      <c r="G42" s="822">
        <f>F42+G41</f>
        <v>4770980.78</v>
      </c>
      <c r="H42" s="822">
        <f t="shared" ref="H42:O42" si="34">G42+H41</f>
        <v>9093413.9499999993</v>
      </c>
      <c r="I42" s="822">
        <f t="shared" si="34"/>
        <v>12781171.65</v>
      </c>
      <c r="J42" s="822">
        <f t="shared" si="34"/>
        <v>16563238.869999999</v>
      </c>
      <c r="K42" s="822">
        <f t="shared" si="34"/>
        <v>20362924.449999999</v>
      </c>
      <c r="L42" s="822">
        <f t="shared" si="34"/>
        <v>24199716.210000001</v>
      </c>
      <c r="M42" s="822">
        <f t="shared" si="34"/>
        <v>28367193.329999998</v>
      </c>
      <c r="N42" s="822">
        <f t="shared" si="34"/>
        <v>32442031.43</v>
      </c>
      <c r="O42" s="822">
        <f t="shared" si="34"/>
        <v>34697475.890000001</v>
      </c>
      <c r="P42" s="1023"/>
      <c r="Q42" s="888">
        <f>34697475.89</f>
        <v>34697475.890000001</v>
      </c>
    </row>
    <row r="43" spans="2:18" ht="18">
      <c r="B43" s="824"/>
      <c r="C43" s="825"/>
      <c r="D43" s="825"/>
      <c r="E43" s="825"/>
      <c r="F43" s="825"/>
      <c r="G43" s="825"/>
      <c r="H43" s="825"/>
      <c r="I43" s="825"/>
      <c r="J43" s="825"/>
      <c r="K43" s="825"/>
      <c r="L43" s="825"/>
      <c r="M43" s="825"/>
      <c r="N43" s="825"/>
      <c r="O43" s="825"/>
      <c r="P43" s="826"/>
    </row>
    <row r="44" spans="2:18">
      <c r="B44" s="827"/>
      <c r="P44" s="828"/>
      <c r="Q44" s="889">
        <f>P41-Q42</f>
        <v>0</v>
      </c>
    </row>
    <row r="45" spans="2:18">
      <c r="B45" s="827"/>
      <c r="P45" s="828"/>
    </row>
    <row r="46" spans="2:18">
      <c r="B46" s="827"/>
      <c r="P46" s="828"/>
    </row>
    <row r="47" spans="2:18">
      <c r="B47" s="827"/>
      <c r="P47" s="828"/>
    </row>
    <row r="48" spans="2:18">
      <c r="B48" s="827"/>
      <c r="P48" s="828"/>
    </row>
    <row r="49" spans="2:16">
      <c r="B49" s="827"/>
      <c r="P49" s="828"/>
    </row>
    <row r="50" spans="2:16">
      <c r="B50" s="827"/>
      <c r="P50" s="828"/>
    </row>
    <row r="51" spans="2:16">
      <c r="B51" s="827"/>
      <c r="P51" s="828"/>
    </row>
    <row r="52" spans="2:16">
      <c r="B52" s="827"/>
      <c r="P52" s="828"/>
    </row>
    <row r="53" spans="2:16">
      <c r="B53" s="827"/>
      <c r="P53" s="828"/>
    </row>
    <row r="54" spans="2:16">
      <c r="B54" s="827"/>
      <c r="P54" s="828"/>
    </row>
    <row r="55" spans="2:16">
      <c r="B55" s="827"/>
      <c r="P55" s="828"/>
    </row>
    <row r="56" spans="2:16">
      <c r="B56" s="827"/>
      <c r="P56" s="828"/>
    </row>
    <row r="57" spans="2:16">
      <c r="B57" s="827"/>
      <c r="P57" s="828"/>
    </row>
    <row r="58" spans="2:16">
      <c r="B58" s="827"/>
      <c r="P58" s="828"/>
    </row>
    <row r="59" spans="2:16">
      <c r="B59" s="827"/>
      <c r="P59" s="828"/>
    </row>
    <row r="60" spans="2:16">
      <c r="B60" s="827"/>
      <c r="P60" s="828"/>
    </row>
    <row r="61" spans="2:16">
      <c r="B61" s="827"/>
      <c r="P61" s="828"/>
    </row>
    <row r="62" spans="2:16">
      <c r="B62" s="827"/>
      <c r="P62" s="828"/>
    </row>
    <row r="63" spans="2:16">
      <c r="B63" s="827"/>
      <c r="P63" s="828"/>
    </row>
    <row r="64" spans="2:16">
      <c r="B64" s="827"/>
      <c r="P64" s="828"/>
    </row>
    <row r="65" spans="2:16">
      <c r="B65" s="827"/>
      <c r="P65" s="828"/>
    </row>
    <row r="66" spans="2:16">
      <c r="B66" s="827"/>
      <c r="P66" s="828"/>
    </row>
    <row r="67" spans="2:16">
      <c r="B67" s="827"/>
      <c r="P67" s="828"/>
    </row>
    <row r="68" spans="2:16">
      <c r="B68" s="827"/>
      <c r="P68" s="828"/>
    </row>
    <row r="69" spans="2:16">
      <c r="B69" s="827"/>
      <c r="P69" s="828"/>
    </row>
    <row r="70" spans="2:16">
      <c r="B70" s="827"/>
      <c r="P70" s="828"/>
    </row>
    <row r="71" spans="2:16">
      <c r="B71" s="827"/>
      <c r="P71" s="828"/>
    </row>
    <row r="72" spans="2:16">
      <c r="B72" s="827"/>
      <c r="P72" s="828"/>
    </row>
    <row r="73" spans="2:16">
      <c r="B73" s="827"/>
      <c r="P73" s="828"/>
    </row>
    <row r="74" spans="2:16">
      <c r="B74" s="827"/>
      <c r="P74" s="828"/>
    </row>
    <row r="75" spans="2:16">
      <c r="B75" s="827"/>
      <c r="P75" s="828"/>
    </row>
    <row r="76" spans="2:16">
      <c r="B76" s="827"/>
      <c r="P76" s="828"/>
    </row>
    <row r="77" spans="2:16">
      <c r="B77" s="827"/>
      <c r="P77" s="828"/>
    </row>
    <row r="78" spans="2:16">
      <c r="B78" s="827"/>
      <c r="P78" s="828"/>
    </row>
    <row r="79" spans="2:16">
      <c r="B79" s="827"/>
      <c r="P79" s="828"/>
    </row>
    <row r="80" spans="2:16">
      <c r="B80" s="827"/>
      <c r="P80" s="828"/>
    </row>
    <row r="81" spans="2:16">
      <c r="B81" s="827"/>
      <c r="P81" s="828"/>
    </row>
    <row r="82" spans="2:16">
      <c r="B82" s="827"/>
      <c r="P82" s="828"/>
    </row>
    <row r="83" spans="2:16">
      <c r="B83" s="827"/>
      <c r="P83" s="828"/>
    </row>
    <row r="84" spans="2:16">
      <c r="B84" s="827"/>
      <c r="P84" s="828"/>
    </row>
    <row r="85" spans="2:16">
      <c r="B85" s="827"/>
      <c r="P85" s="828"/>
    </row>
    <row r="86" spans="2:16">
      <c r="B86" s="827"/>
      <c r="P86" s="828"/>
    </row>
    <row r="87" spans="2:16">
      <c r="B87" s="827"/>
      <c r="P87" s="828"/>
    </row>
    <row r="88" spans="2:16" ht="13.5" thickBot="1">
      <c r="B88" s="829"/>
      <c r="C88" s="830"/>
      <c r="D88" s="830"/>
      <c r="E88" s="830"/>
      <c r="F88" s="830"/>
      <c r="G88" s="830"/>
      <c r="H88" s="830"/>
      <c r="I88" s="830"/>
      <c r="J88" s="830"/>
      <c r="K88" s="830"/>
      <c r="L88" s="830"/>
      <c r="M88" s="830"/>
      <c r="N88" s="830"/>
      <c r="O88" s="830"/>
      <c r="P88" s="831"/>
    </row>
    <row r="89" spans="2:16">
      <c r="B89" s="827"/>
      <c r="P89" s="828"/>
    </row>
    <row r="90" spans="2:16" ht="13.5" thickBot="1">
      <c r="B90" s="829"/>
      <c r="C90" s="830"/>
      <c r="D90" s="830"/>
      <c r="E90" s="830"/>
      <c r="F90" s="830"/>
      <c r="G90" s="830"/>
      <c r="H90" s="830"/>
      <c r="I90" s="830"/>
      <c r="J90" s="830"/>
      <c r="K90" s="830"/>
      <c r="L90" s="830"/>
      <c r="M90" s="830"/>
      <c r="N90" s="830"/>
      <c r="O90" s="830"/>
      <c r="P90" s="831"/>
    </row>
  </sheetData>
  <mergeCells count="80">
    <mergeCell ref="B1:P1"/>
    <mergeCell ref="B41:C41"/>
    <mergeCell ref="P41:P42"/>
    <mergeCell ref="B42:C42"/>
    <mergeCell ref="B3:B4"/>
    <mergeCell ref="C3:C4"/>
    <mergeCell ref="D3:D4"/>
    <mergeCell ref="E3:E4"/>
    <mergeCell ref="B5:B6"/>
    <mergeCell ref="B7:B8"/>
    <mergeCell ref="C5:C6"/>
    <mergeCell ref="C7:C8"/>
    <mergeCell ref="D5:D6"/>
    <mergeCell ref="E5:E6"/>
    <mergeCell ref="D7:D8"/>
    <mergeCell ref="E7:E8"/>
    <mergeCell ref="B9:B10"/>
    <mergeCell ref="C9:C10"/>
    <mergeCell ref="D9:D10"/>
    <mergeCell ref="E9:E10"/>
    <mergeCell ref="C11:C12"/>
    <mergeCell ref="B11:B12"/>
    <mergeCell ref="D11:D12"/>
    <mergeCell ref="E11:E12"/>
    <mergeCell ref="B13:B14"/>
    <mergeCell ref="C13:C14"/>
    <mergeCell ref="D13:D14"/>
    <mergeCell ref="E13:E14"/>
    <mergeCell ref="B15:B16"/>
    <mergeCell ref="C15:C16"/>
    <mergeCell ref="D15:D16"/>
    <mergeCell ref="E15:E16"/>
    <mergeCell ref="C17:C18"/>
    <mergeCell ref="B17:B18"/>
    <mergeCell ref="D17:D18"/>
    <mergeCell ref="E17:E18"/>
    <mergeCell ref="B19:B20"/>
    <mergeCell ref="C19:C20"/>
    <mergeCell ref="D19:D20"/>
    <mergeCell ref="E19:E20"/>
    <mergeCell ref="B21:B22"/>
    <mergeCell ref="C21:C22"/>
    <mergeCell ref="D21:D22"/>
    <mergeCell ref="E21:E22"/>
    <mergeCell ref="B23:B24"/>
    <mergeCell ref="C23:C24"/>
    <mergeCell ref="D23:D24"/>
    <mergeCell ref="E23:E24"/>
    <mergeCell ref="B25:B26"/>
    <mergeCell ref="C25:C26"/>
    <mergeCell ref="D25:D26"/>
    <mergeCell ref="E25:E26"/>
    <mergeCell ref="B27:B28"/>
    <mergeCell ref="C27:C28"/>
    <mergeCell ref="D27:D28"/>
    <mergeCell ref="E27:E28"/>
    <mergeCell ref="B29:B30"/>
    <mergeCell ref="C29:C30"/>
    <mergeCell ref="D29:D30"/>
    <mergeCell ref="E29:E30"/>
    <mergeCell ref="B31:B32"/>
    <mergeCell ref="C31:C32"/>
    <mergeCell ref="D31:D32"/>
    <mergeCell ref="E31:E32"/>
    <mergeCell ref="B33:B34"/>
    <mergeCell ref="C33:C34"/>
    <mergeCell ref="D33:D34"/>
    <mergeCell ref="E33:E34"/>
    <mergeCell ref="B35:B36"/>
    <mergeCell ref="C35:C36"/>
    <mergeCell ref="D35:D36"/>
    <mergeCell ref="E35:E36"/>
    <mergeCell ref="E39:E40"/>
    <mergeCell ref="B37:B38"/>
    <mergeCell ref="C37:C38"/>
    <mergeCell ref="D37:D38"/>
    <mergeCell ref="E37:E38"/>
    <mergeCell ref="B39:B40"/>
    <mergeCell ref="C39:C40"/>
    <mergeCell ref="D39:D40"/>
  </mergeCells>
  <printOptions horizontalCentered="1" verticalCentered="1"/>
  <pageMargins left="0.11811023622047245" right="0.11811023622047245" top="0.19685039370078741" bottom="0.19685039370078741" header="0.31496062992125984" footer="0.31496062992125984"/>
  <pageSetup paperSize="8" scale="55" fitToHeight="0" orientation="landscape" horizontalDpi="1200" verticalDpi="1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7498B-F562-45B4-A104-250131207E15}">
  <sheetPr codeName="Planilha33">
    <tabColor rgb="FF92D050"/>
    <pageSetUpPr fitToPage="1"/>
  </sheetPr>
  <dimension ref="A1:Q76"/>
  <sheetViews>
    <sheetView topLeftCell="A22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436</v>
      </c>
      <c r="B4" s="1028" t="s">
        <v>973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f>I7</f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452.3</v>
      </c>
      <c r="D20" s="90" t="s">
        <v>205</v>
      </c>
      <c r="E20" s="123"/>
      <c r="F20" s="134">
        <v>16.78</v>
      </c>
      <c r="G20" s="123"/>
      <c r="H20" s="123"/>
      <c r="I20" s="137">
        <f>F20*C20</f>
        <v>7589.5940000000001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3.6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67.067999999999998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2.6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1046.5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21.68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1498.7384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10912.2464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10953.708000000001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10954.22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10954.22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C34:G34"/>
    <mergeCell ref="E35:G35"/>
    <mergeCell ref="F28:G28"/>
    <mergeCell ref="H28:I28"/>
    <mergeCell ref="C31:G31"/>
    <mergeCell ref="A32:B33"/>
    <mergeCell ref="C32:C33"/>
    <mergeCell ref="D32:D33"/>
    <mergeCell ref="E32:G32"/>
    <mergeCell ref="I32:I33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2DA4A-6BB0-493E-9C34-71877CD29A6F}">
  <sheetPr codeName="Planilha34">
    <tabColor rgb="FF92D050"/>
    <pageSetUpPr fitToPage="1"/>
  </sheetPr>
  <dimension ref="A1:Q76"/>
  <sheetViews>
    <sheetView topLeftCell="A16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437</v>
      </c>
      <c r="B4" s="1028" t="s">
        <v>974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516.70000000000005</v>
      </c>
      <c r="D20" s="90" t="s">
        <v>205</v>
      </c>
      <c r="E20" s="123"/>
      <c r="F20" s="134">
        <v>16.78</v>
      </c>
      <c r="G20" s="123"/>
      <c r="H20" s="123"/>
      <c r="I20" s="137">
        <f>F20*C20</f>
        <v>8670.2260000000006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3.6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67.067999999999998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2.6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1046.5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21.75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1503.5775000000001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11997.717500000001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12039.179099999999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12039.69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12039.69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C34:G34"/>
    <mergeCell ref="E35:G35"/>
    <mergeCell ref="F28:G28"/>
    <mergeCell ref="H28:I28"/>
    <mergeCell ref="C31:G31"/>
    <mergeCell ref="A32:B33"/>
    <mergeCell ref="C32:C33"/>
    <mergeCell ref="D32:D33"/>
    <mergeCell ref="E32:G32"/>
    <mergeCell ref="I32:I33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8E9E2-B51B-4AE1-B155-7CE954111B7D}">
  <sheetPr codeName="Planilha35">
    <tabColor rgb="FF92D050"/>
    <pageSetUpPr fitToPage="1"/>
  </sheetPr>
  <dimension ref="A1:Q76"/>
  <sheetViews>
    <sheetView topLeftCell="A16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438</v>
      </c>
      <c r="B4" s="1028" t="s">
        <v>975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437.5</v>
      </c>
      <c r="D20" s="90" t="s">
        <v>205</v>
      </c>
      <c r="E20" s="123"/>
      <c r="F20" s="134">
        <v>16.78</v>
      </c>
      <c r="G20" s="123"/>
      <c r="H20" s="123"/>
      <c r="I20" s="137">
        <f>F20*C20</f>
        <v>7341.25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3.6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67.067999999999998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2.74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1102.8499999999999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23.04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1592.7552000000001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10814.269200000001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10855.730799999999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10856.24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10856.24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C34:G34"/>
    <mergeCell ref="E35:G35"/>
    <mergeCell ref="F28:G28"/>
    <mergeCell ref="H28:I28"/>
    <mergeCell ref="C31:G31"/>
    <mergeCell ref="A32:B33"/>
    <mergeCell ref="C32:C33"/>
    <mergeCell ref="D32:D33"/>
    <mergeCell ref="E32:G32"/>
    <mergeCell ref="I32:I33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37183-DA29-4831-B2B3-01487549CFFC}">
  <sheetPr codeName="Planilha36">
    <tabColor rgb="FF92D050"/>
    <pageSetUpPr fitToPage="1"/>
  </sheetPr>
  <dimension ref="A1:Q76"/>
  <sheetViews>
    <sheetView topLeftCell="A16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439</v>
      </c>
      <c r="B4" s="1028" t="s">
        <v>976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475.7</v>
      </c>
      <c r="D20" s="90" t="s">
        <v>205</v>
      </c>
      <c r="E20" s="123"/>
      <c r="F20" s="134">
        <v>16.78</v>
      </c>
      <c r="G20" s="123"/>
      <c r="H20" s="123"/>
      <c r="I20" s="137">
        <f>F20*C20</f>
        <v>7982.2460000000001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3.6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67.067999999999998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3.01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1211.5250000000001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25.76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1780.7888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11751.9738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11793.4354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11793.95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11793.95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C34:G34"/>
    <mergeCell ref="E35:G35"/>
    <mergeCell ref="F28:G28"/>
    <mergeCell ref="H28:I28"/>
    <mergeCell ref="C31:G31"/>
    <mergeCell ref="A32:B33"/>
    <mergeCell ref="C32:C33"/>
    <mergeCell ref="D32:D33"/>
    <mergeCell ref="E32:G32"/>
    <mergeCell ref="I32:I33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BAF74-17E6-4F2C-9DAC-BCD8620CAF74}">
  <sheetPr codeName="Planilha37">
    <tabColor rgb="FF92D050"/>
    <pageSetUpPr fitToPage="1"/>
  </sheetPr>
  <dimension ref="A1:Q76"/>
  <sheetViews>
    <sheetView topLeftCell="A16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440</v>
      </c>
      <c r="B4" s="1028" t="s">
        <v>975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681</v>
      </c>
      <c r="D20" s="90" t="s">
        <v>205</v>
      </c>
      <c r="E20" s="123"/>
      <c r="F20" s="134">
        <v>16.78</v>
      </c>
      <c r="G20" s="123"/>
      <c r="H20" s="123"/>
      <c r="I20" s="137">
        <f>F20*C20</f>
        <v>11427.18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3.8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70.793999999999997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3.22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1296.05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26.47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1829.8711000000001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15334.241099999999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15375.7027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15376.22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15376.22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C34:G34"/>
    <mergeCell ref="E35:G35"/>
    <mergeCell ref="F28:G28"/>
    <mergeCell ref="H28:I28"/>
    <mergeCell ref="C31:G31"/>
    <mergeCell ref="A32:B33"/>
    <mergeCell ref="C32:C33"/>
    <mergeCell ref="D32:D33"/>
    <mergeCell ref="E32:G32"/>
    <mergeCell ref="I32:I33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95B6-C410-43F8-967D-F7C75240505C}">
  <sheetPr codeName="Planilha38">
    <tabColor rgb="FF92D050"/>
    <pageSetUpPr fitToPage="1"/>
  </sheetPr>
  <dimension ref="A1:Q76"/>
  <sheetViews>
    <sheetView topLeftCell="A19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441</v>
      </c>
      <c r="B4" s="1028" t="s">
        <v>978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2214.1</v>
      </c>
      <c r="D20" s="90" t="s">
        <v>205</v>
      </c>
      <c r="E20" s="123"/>
      <c r="F20" s="134">
        <v>16.78</v>
      </c>
      <c r="G20" s="123"/>
      <c r="H20" s="123"/>
      <c r="I20" s="137">
        <f>F20*C20</f>
        <v>37152.597999999998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34.299999999999997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639.00900000000001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10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4025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80.260000000000005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5548.3738000000003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48075.326800000003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48116.788399999998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48117.3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48117.3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B4:G4"/>
    <mergeCell ref="H4:I4"/>
    <mergeCell ref="A5:B6"/>
    <mergeCell ref="C5:C6"/>
    <mergeCell ref="D5:E5"/>
    <mergeCell ref="F5:G5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A32:B33"/>
    <mergeCell ref="C32:C33"/>
    <mergeCell ref="D32:D33"/>
    <mergeCell ref="E32:G32"/>
    <mergeCell ref="I32:I33"/>
    <mergeCell ref="C34:G34"/>
    <mergeCell ref="E35:G35"/>
    <mergeCell ref="F28:G28"/>
    <mergeCell ref="H28:I28"/>
    <mergeCell ref="C31:G3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1CC3A-1365-4CA8-A184-A7A9329ACD31}">
  <sheetPr codeName="Planilha39">
    <tabColor rgb="FF92D050"/>
    <pageSetUpPr fitToPage="1"/>
  </sheetPr>
  <dimension ref="A1:Q76"/>
  <sheetViews>
    <sheetView topLeftCell="A19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442</v>
      </c>
      <c r="B4" s="1028" t="s">
        <v>979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1816.8</v>
      </c>
      <c r="D20" s="90" t="s">
        <v>205</v>
      </c>
      <c r="E20" s="123"/>
      <c r="F20" s="134">
        <v>16.78</v>
      </c>
      <c r="G20" s="123"/>
      <c r="H20" s="123"/>
      <c r="I20" s="137">
        <f>F20*C20</f>
        <v>30485.903999999999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4.8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89.424000000000007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8.8699999999999992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3570.1750000000002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66.12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4570.8756000000003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39426.724600000001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39468.186199999996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39468.699999999997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39468.699999999997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B4:G4"/>
    <mergeCell ref="H4:I4"/>
    <mergeCell ref="A5:B6"/>
    <mergeCell ref="C5:C6"/>
    <mergeCell ref="D5:E5"/>
    <mergeCell ref="F5:G5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A32:B33"/>
    <mergeCell ref="C32:C33"/>
    <mergeCell ref="D32:D33"/>
    <mergeCell ref="E32:G32"/>
    <mergeCell ref="I32:I33"/>
    <mergeCell ref="C34:G34"/>
    <mergeCell ref="E35:G35"/>
    <mergeCell ref="F28:G28"/>
    <mergeCell ref="H28:I28"/>
    <mergeCell ref="C31:G3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25415-16C2-41CE-845D-93674EBE39B8}">
  <sheetPr codeName="Planilha40">
    <tabColor rgb="FF92D050"/>
    <pageSetUpPr fitToPage="1"/>
  </sheetPr>
  <dimension ref="A1:Q76"/>
  <sheetViews>
    <sheetView topLeftCell="A16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443</v>
      </c>
      <c r="B4" s="1028" t="s">
        <v>980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3862</v>
      </c>
      <c r="D20" s="90" t="s">
        <v>205</v>
      </c>
      <c r="E20" s="123"/>
      <c r="F20" s="134">
        <v>16.78</v>
      </c>
      <c r="G20" s="123"/>
      <c r="H20" s="123"/>
      <c r="I20" s="137">
        <f>F20*C20</f>
        <v>64804.36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47.2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879.33600000000001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13.53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5445.8249999999998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91.35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6315.0254999999997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78154.892500000002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78196.354099999997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78196.87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78196.87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B4:G4"/>
    <mergeCell ref="H4:I4"/>
    <mergeCell ref="A5:B6"/>
    <mergeCell ref="C5:C6"/>
    <mergeCell ref="D5:E5"/>
    <mergeCell ref="F5:G5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A32:B33"/>
    <mergeCell ref="C32:C33"/>
    <mergeCell ref="D32:D33"/>
    <mergeCell ref="E32:G32"/>
    <mergeCell ref="I32:I33"/>
    <mergeCell ref="C34:G34"/>
    <mergeCell ref="E35:G35"/>
    <mergeCell ref="F28:G28"/>
    <mergeCell ref="H28:I28"/>
    <mergeCell ref="C31:G3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E2B23-E130-4E3D-A769-43AD8EC50FF7}">
  <sheetPr codeName="Planilha41">
    <tabColor rgb="FF92D050"/>
    <pageSetUpPr fitToPage="1"/>
  </sheetPr>
  <dimension ref="A1:Q76"/>
  <sheetViews>
    <sheetView topLeftCell="A16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444</v>
      </c>
      <c r="B4" s="1028" t="s">
        <v>981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2506.4</v>
      </c>
      <c r="D20" s="90" t="s">
        <v>205</v>
      </c>
      <c r="E20" s="123"/>
      <c r="F20" s="134">
        <v>16.78</v>
      </c>
      <c r="G20" s="123"/>
      <c r="H20" s="123"/>
      <c r="I20" s="137">
        <f>F20*C20</f>
        <v>42057.392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37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689.31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10.31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4149.7749999999996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76.42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5282.9146000000001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52889.7376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52931.199200000003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52931.71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52931.71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B4:G4"/>
    <mergeCell ref="H4:I4"/>
    <mergeCell ref="A5:B6"/>
    <mergeCell ref="C5:C6"/>
    <mergeCell ref="D5:E5"/>
    <mergeCell ref="F5:G5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A32:B33"/>
    <mergeCell ref="C32:C33"/>
    <mergeCell ref="D32:D33"/>
    <mergeCell ref="E32:G32"/>
    <mergeCell ref="I32:I33"/>
    <mergeCell ref="C34:G34"/>
    <mergeCell ref="E35:G35"/>
    <mergeCell ref="F28:G28"/>
    <mergeCell ref="H28:I28"/>
    <mergeCell ref="C31:G3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6738-B8EE-49FE-A002-B522B831EDEE}">
  <sheetPr codeName="Planilha42">
    <tabColor rgb="FF92D050"/>
    <pageSetUpPr fitToPage="1"/>
  </sheetPr>
  <dimension ref="A1:Q76"/>
  <sheetViews>
    <sheetView topLeftCell="A13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445</v>
      </c>
      <c r="B4" s="1028" t="s">
        <v>982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1935.2</v>
      </c>
      <c r="D20" s="90" t="s">
        <v>205</v>
      </c>
      <c r="E20" s="123"/>
      <c r="F20" s="134">
        <v>16.78</v>
      </c>
      <c r="G20" s="123"/>
      <c r="H20" s="123"/>
      <c r="I20" s="137">
        <f>F20*C20</f>
        <v>32472.655999999999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26.7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497.42099999999999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6.55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2636.375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42.24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2920.0511999999999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39236.849199999997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39278.310799999999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39278.82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39278.82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B4:G4"/>
    <mergeCell ref="H4:I4"/>
    <mergeCell ref="A5:B6"/>
    <mergeCell ref="C5:C6"/>
    <mergeCell ref="D5:E5"/>
    <mergeCell ref="F5:G5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A32:B33"/>
    <mergeCell ref="C32:C33"/>
    <mergeCell ref="D32:D33"/>
    <mergeCell ref="E32:G32"/>
    <mergeCell ref="I32:I33"/>
    <mergeCell ref="C34:G34"/>
    <mergeCell ref="E35:G35"/>
    <mergeCell ref="F28:G28"/>
    <mergeCell ref="H28:I28"/>
    <mergeCell ref="C31:G3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41ADD-C352-4F1B-B71F-5CDFB0551E2F}">
  <sheetPr codeName="Planilha4">
    <tabColor rgb="FF92D050"/>
    <pageSetUpPr fitToPage="1"/>
  </sheetPr>
  <dimension ref="A1:Q73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4"/>
      <c r="O1" s="35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3"/>
    </row>
    <row r="3" spans="1:15" ht="13.5" customHeight="1">
      <c r="A3" s="47" t="s">
        <v>74</v>
      </c>
      <c r="B3" s="48"/>
      <c r="C3" s="48"/>
      <c r="D3" s="507">
        <v>44652</v>
      </c>
      <c r="E3" s="48"/>
      <c r="G3" s="50" t="s">
        <v>76</v>
      </c>
      <c r="H3" s="51">
        <v>4.2</v>
      </c>
      <c r="I3" s="52" t="s">
        <v>10</v>
      </c>
      <c r="J3" s="32"/>
      <c r="K3" s="32"/>
      <c r="L3" s="32"/>
      <c r="M3" s="32"/>
      <c r="N3" s="32"/>
      <c r="O3" s="33"/>
    </row>
    <row r="4" spans="1:15" ht="13.5" customHeight="1" thickBot="1">
      <c r="A4" s="53">
        <v>3205864</v>
      </c>
      <c r="B4" s="1028" t="s">
        <v>484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3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3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3"/>
    </row>
    <row r="7" spans="1:15" ht="14.25">
      <c r="A7" s="85" t="s">
        <v>485</v>
      </c>
      <c r="B7" s="83" t="s">
        <v>486</v>
      </c>
      <c r="C7" s="88">
        <v>1</v>
      </c>
      <c r="D7" s="87">
        <v>1</v>
      </c>
      <c r="E7" s="87">
        <v>0</v>
      </c>
      <c r="F7" s="134">
        <v>139.976</v>
      </c>
      <c r="G7" s="89">
        <v>66.311199999999999</v>
      </c>
      <c r="H7" s="131"/>
      <c r="I7" s="91">
        <f>D7*F7</f>
        <v>139.976</v>
      </c>
      <c r="J7" s="32"/>
      <c r="K7" s="32"/>
      <c r="L7" s="32"/>
      <c r="M7" s="32"/>
      <c r="N7" s="32"/>
      <c r="O7" s="33"/>
    </row>
    <row r="8" spans="1:15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SUM(I7:I7)</f>
        <v>139.976</v>
      </c>
      <c r="J8" s="32"/>
      <c r="K8" s="32"/>
      <c r="L8" s="32"/>
      <c r="M8" s="32"/>
      <c r="N8" s="32"/>
      <c r="O8" s="33"/>
    </row>
    <row r="9" spans="1:15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3"/>
    </row>
    <row r="10" spans="1:15" ht="12.75" customHeight="1">
      <c r="A10" s="92" t="s">
        <v>152</v>
      </c>
      <c r="B10" s="93" t="s">
        <v>153</v>
      </c>
      <c r="C10" s="94">
        <v>4</v>
      </c>
      <c r="D10" s="95" t="s">
        <v>92</v>
      </c>
      <c r="E10" s="1041">
        <v>23.212199999999999</v>
      </c>
      <c r="F10" s="1041"/>
      <c r="G10" s="96"/>
      <c r="H10" s="96"/>
      <c r="I10" s="97">
        <f>C10*E10</f>
        <v>92.848799999999997</v>
      </c>
      <c r="J10" s="32"/>
      <c r="K10" s="32"/>
      <c r="L10" s="32"/>
      <c r="M10" s="32"/>
      <c r="N10" s="32"/>
      <c r="O10" s="33"/>
    </row>
    <row r="11" spans="1:15" ht="12.75" customHeight="1">
      <c r="A11" s="58" t="s">
        <v>127</v>
      </c>
      <c r="B11" s="59" t="s">
        <v>128</v>
      </c>
      <c r="C11" s="60">
        <v>8</v>
      </c>
      <c r="D11" s="61" t="s">
        <v>92</v>
      </c>
      <c r="E11" s="1051">
        <v>18.146100000000001</v>
      </c>
      <c r="F11" s="1051"/>
      <c r="G11" s="62"/>
      <c r="H11" s="62"/>
      <c r="I11" s="63">
        <f>E11*C11</f>
        <v>145.1688</v>
      </c>
      <c r="J11" s="32"/>
      <c r="K11" s="32"/>
      <c r="L11" s="32"/>
      <c r="M11" s="32"/>
      <c r="N11" s="32"/>
      <c r="O11" s="33"/>
    </row>
    <row r="12" spans="1:15" ht="15" customHeight="1">
      <c r="A12" s="64"/>
      <c r="B12" s="65"/>
      <c r="C12" s="1042" t="s">
        <v>93</v>
      </c>
      <c r="D12" s="1043"/>
      <c r="E12" s="1043"/>
      <c r="F12" s="1043"/>
      <c r="G12" s="1043"/>
      <c r="H12" s="1044">
        <f>SUM(I10:I11)</f>
        <v>238.01759999999999</v>
      </c>
      <c r="I12" s="1045"/>
      <c r="J12" s="32"/>
      <c r="K12" s="32"/>
      <c r="L12" s="32"/>
      <c r="M12" s="32"/>
      <c r="N12" s="32"/>
      <c r="O12" s="33"/>
    </row>
    <row r="13" spans="1:15" ht="24" customHeight="1" thickBot="1">
      <c r="A13" s="66"/>
      <c r="B13" s="40"/>
      <c r="C13" s="1056" t="s">
        <v>95</v>
      </c>
      <c r="D13" s="1057"/>
      <c r="E13" s="1057"/>
      <c r="F13" s="1057"/>
      <c r="G13" s="1057"/>
      <c r="H13" s="127"/>
      <c r="I13" s="98">
        <f>H12+I8</f>
        <v>377.99360000000001</v>
      </c>
      <c r="J13" s="32"/>
      <c r="K13" s="32"/>
      <c r="L13" s="32"/>
      <c r="M13" s="32"/>
      <c r="N13" s="32"/>
      <c r="O13" s="33"/>
    </row>
    <row r="14" spans="1:15" ht="24" customHeight="1">
      <c r="A14" s="64"/>
      <c r="B14" s="65"/>
      <c r="C14" s="1042" t="s">
        <v>96</v>
      </c>
      <c r="D14" s="1043"/>
      <c r="E14" s="1043"/>
      <c r="F14" s="1043"/>
      <c r="G14" s="1043"/>
      <c r="H14" s="131"/>
      <c r="I14" s="67">
        <f>I13/H3</f>
        <v>89.998500000000007</v>
      </c>
      <c r="J14" s="32"/>
      <c r="K14" s="32"/>
      <c r="L14" s="32"/>
      <c r="M14" s="32"/>
      <c r="N14" s="32"/>
      <c r="O14" s="33"/>
    </row>
    <row r="15" spans="1:15" ht="15" customHeight="1">
      <c r="A15" s="64"/>
      <c r="B15" s="65"/>
      <c r="C15" s="131"/>
      <c r="D15" s="131"/>
      <c r="E15" s="131"/>
      <c r="F15" s="131"/>
      <c r="G15" s="123" t="s">
        <v>97</v>
      </c>
      <c r="H15" s="131"/>
      <c r="I15" s="67" t="s">
        <v>94</v>
      </c>
      <c r="J15" s="32"/>
      <c r="K15" s="32"/>
      <c r="L15" s="32"/>
      <c r="M15" s="32"/>
      <c r="N15" s="32"/>
      <c r="O15" s="33"/>
    </row>
    <row r="16" spans="1:15" ht="15" customHeight="1" thickBot="1">
      <c r="A16" s="66"/>
      <c r="B16" s="40"/>
      <c r="C16" s="127"/>
      <c r="D16" s="127"/>
      <c r="E16" s="127"/>
      <c r="F16" s="127"/>
      <c r="G16" s="126" t="s">
        <v>98</v>
      </c>
      <c r="H16" s="127"/>
      <c r="I16" s="68" t="s">
        <v>94</v>
      </c>
      <c r="J16" s="32"/>
      <c r="K16" s="32"/>
      <c r="L16" s="32"/>
      <c r="M16" s="32"/>
      <c r="N16" s="32"/>
      <c r="O16" s="33"/>
    </row>
    <row r="17" spans="1:17" ht="24" customHeight="1">
      <c r="A17" s="99" t="s">
        <v>99</v>
      </c>
      <c r="B17" s="100"/>
      <c r="C17" s="135" t="s">
        <v>79</v>
      </c>
      <c r="D17" s="135" t="s">
        <v>90</v>
      </c>
      <c r="E17" s="1054" t="s">
        <v>100</v>
      </c>
      <c r="F17" s="1054"/>
      <c r="G17" s="1054" t="s">
        <v>70</v>
      </c>
      <c r="H17" s="1054"/>
      <c r="I17" s="1055"/>
      <c r="J17" s="32"/>
      <c r="K17" s="32"/>
      <c r="L17" s="32"/>
      <c r="M17" s="32"/>
      <c r="N17" s="32"/>
      <c r="O17" s="33"/>
    </row>
    <row r="18" spans="1:17" ht="28.5">
      <c r="A18" s="101" t="s">
        <v>487</v>
      </c>
      <c r="B18" s="115" t="s">
        <v>488</v>
      </c>
      <c r="C18" s="111">
        <v>1</v>
      </c>
      <c r="D18" s="110" t="s">
        <v>299</v>
      </c>
      <c r="E18" s="1052">
        <v>554.10130000000004</v>
      </c>
      <c r="F18" s="1052"/>
      <c r="G18" s="131"/>
      <c r="H18" s="131"/>
      <c r="I18" s="132">
        <f>E18*C18</f>
        <v>554.10130000000004</v>
      </c>
      <c r="J18" s="32"/>
      <c r="K18" s="32"/>
      <c r="L18" s="32"/>
      <c r="M18" s="32"/>
      <c r="N18" s="32"/>
      <c r="O18" s="33"/>
    </row>
    <row r="19" spans="1:17" ht="24" customHeight="1">
      <c r="A19" s="101" t="s">
        <v>130</v>
      </c>
      <c r="B19" s="84" t="s">
        <v>489</v>
      </c>
      <c r="C19" s="111">
        <v>1.1499999999999999</v>
      </c>
      <c r="D19" s="110" t="s">
        <v>10</v>
      </c>
      <c r="E19" s="1052">
        <v>87.298400000000001</v>
      </c>
      <c r="F19" s="1052"/>
      <c r="G19" s="131"/>
      <c r="H19" s="131"/>
      <c r="I19" s="137">
        <f>E19*C19</f>
        <v>100.39319999999999</v>
      </c>
      <c r="J19" s="32"/>
      <c r="K19" s="32"/>
      <c r="L19" s="32"/>
      <c r="M19" s="32"/>
      <c r="N19" s="32"/>
      <c r="O19" s="33"/>
    </row>
    <row r="20" spans="1:17" ht="15" customHeight="1" thickBot="1">
      <c r="A20" s="66"/>
      <c r="B20" s="40"/>
      <c r="C20" s="1056" t="s">
        <v>101</v>
      </c>
      <c r="D20" s="1057"/>
      <c r="E20" s="1057"/>
      <c r="F20" s="1057"/>
      <c r="G20" s="1057"/>
      <c r="H20" s="40"/>
      <c r="I20" s="69">
        <f>SUM(I18:I19)</f>
        <v>654.49450000000002</v>
      </c>
      <c r="J20" s="32"/>
      <c r="K20" s="32"/>
      <c r="L20" s="32"/>
      <c r="M20" s="32"/>
      <c r="N20" s="32"/>
      <c r="O20" s="33"/>
    </row>
    <row r="21" spans="1:17" ht="15" customHeight="1" thickBot="1">
      <c r="A21" s="57" t="s">
        <v>102</v>
      </c>
      <c r="B21" s="130"/>
      <c r="C21" s="129" t="s">
        <v>79</v>
      </c>
      <c r="D21" s="129" t="s">
        <v>90</v>
      </c>
      <c r="E21" s="1039" t="s">
        <v>70</v>
      </c>
      <c r="F21" s="1039"/>
      <c r="G21" s="1039" t="s">
        <v>70</v>
      </c>
      <c r="H21" s="1039"/>
      <c r="I21" s="1040"/>
      <c r="J21" s="32"/>
      <c r="K21" s="32"/>
      <c r="L21" s="32"/>
      <c r="M21" s="32"/>
      <c r="N21" s="32"/>
      <c r="O21" s="33"/>
    </row>
    <row r="22" spans="1:17" ht="24" customHeight="1" thickBot="1">
      <c r="A22" s="55"/>
      <c r="B22" s="39"/>
      <c r="C22" s="1039" t="s">
        <v>103</v>
      </c>
      <c r="D22" s="1053"/>
      <c r="E22" s="1053"/>
      <c r="F22" s="1053"/>
      <c r="G22" s="1053"/>
      <c r="H22" s="319"/>
      <c r="I22" s="56"/>
      <c r="J22" s="32"/>
      <c r="K22" s="32"/>
      <c r="L22" s="32"/>
      <c r="M22" s="32"/>
      <c r="N22" s="32"/>
      <c r="O22" s="33"/>
    </row>
    <row r="23" spans="1:17" ht="15" customHeight="1" thickBot="1">
      <c r="A23" s="99"/>
      <c r="B23" s="100"/>
      <c r="C23" s="128"/>
      <c r="D23" s="128"/>
      <c r="E23" s="128"/>
      <c r="F23" s="128"/>
      <c r="G23" s="128" t="s">
        <v>104</v>
      </c>
      <c r="H23" s="128"/>
      <c r="I23" s="264">
        <f>I14+I20</f>
        <v>744.49300000000005</v>
      </c>
      <c r="J23" s="32"/>
      <c r="K23" s="32"/>
      <c r="L23" s="32"/>
      <c r="M23" s="32"/>
      <c r="N23" s="32"/>
      <c r="O23" s="33"/>
    </row>
    <row r="24" spans="1:17" ht="15" customHeight="1">
      <c r="A24" s="99" t="s">
        <v>105</v>
      </c>
      <c r="B24" s="100"/>
      <c r="C24" s="135" t="s">
        <v>106</v>
      </c>
      <c r="D24" s="135" t="s">
        <v>79</v>
      </c>
      <c r="E24" s="135" t="s">
        <v>90</v>
      </c>
      <c r="F24" s="1054" t="s">
        <v>70</v>
      </c>
      <c r="G24" s="1054"/>
      <c r="H24" s="1054" t="s">
        <v>70</v>
      </c>
      <c r="I24" s="1055"/>
      <c r="J24" s="32"/>
      <c r="K24" s="32"/>
      <c r="L24" s="32"/>
      <c r="M24" s="32"/>
      <c r="N24" s="32"/>
      <c r="O24" s="33"/>
    </row>
    <row r="25" spans="1:17" ht="28.5">
      <c r="A25" s="85" t="s">
        <v>487</v>
      </c>
      <c r="B25" s="115" t="s">
        <v>488</v>
      </c>
      <c r="C25" s="90">
        <v>5914655</v>
      </c>
      <c r="D25" s="90">
        <v>1.4E-2</v>
      </c>
      <c r="E25" s="90" t="s">
        <v>57</v>
      </c>
      <c r="F25" s="123"/>
      <c r="G25" s="267">
        <v>31.25</v>
      </c>
      <c r="H25" s="123"/>
      <c r="I25" s="137">
        <f>G25*D25</f>
        <v>0.4375</v>
      </c>
      <c r="J25" s="32"/>
      <c r="K25" s="32"/>
      <c r="L25" s="32"/>
      <c r="M25" s="32"/>
      <c r="N25" s="32"/>
      <c r="O25" s="33"/>
    </row>
    <row r="26" spans="1:17" ht="15" customHeight="1">
      <c r="A26" s="85" t="s">
        <v>130</v>
      </c>
      <c r="B26" s="84" t="s">
        <v>132</v>
      </c>
      <c r="C26" s="90">
        <v>5914647</v>
      </c>
      <c r="D26" s="90">
        <v>1.7250000000000001</v>
      </c>
      <c r="E26" s="90" t="s">
        <v>57</v>
      </c>
      <c r="F26" s="123"/>
      <c r="G26" s="267">
        <v>1.63</v>
      </c>
      <c r="H26" s="123"/>
      <c r="I26" s="137">
        <f>G26*D26</f>
        <v>2.8117999999999999</v>
      </c>
      <c r="J26" s="32"/>
      <c r="K26" s="32"/>
      <c r="L26" s="32"/>
      <c r="M26" s="32"/>
      <c r="N26" s="32"/>
      <c r="O26" s="33"/>
    </row>
    <row r="27" spans="1:17" ht="15" customHeight="1" thickBot="1">
      <c r="A27" s="71"/>
      <c r="B27" s="41"/>
      <c r="C27" s="1056" t="s">
        <v>107</v>
      </c>
      <c r="D27" s="1056"/>
      <c r="E27" s="1056"/>
      <c r="F27" s="1056"/>
      <c r="G27" s="1056"/>
      <c r="H27" s="126"/>
      <c r="I27" s="72">
        <f>SUM(I25:I26)</f>
        <v>3.2492999999999999</v>
      </c>
      <c r="J27" s="32"/>
      <c r="K27" s="32"/>
      <c r="L27" s="32"/>
      <c r="M27" s="32"/>
      <c r="N27" s="32"/>
      <c r="O27" s="33"/>
    </row>
    <row r="28" spans="1:17" ht="15" customHeight="1" thickBot="1">
      <c r="A28" s="1046" t="s">
        <v>108</v>
      </c>
      <c r="B28" s="1047"/>
      <c r="C28" s="1048" t="s">
        <v>79</v>
      </c>
      <c r="D28" s="1048" t="s">
        <v>90</v>
      </c>
      <c r="E28" s="1036" t="s">
        <v>109</v>
      </c>
      <c r="F28" s="1036"/>
      <c r="G28" s="1036"/>
      <c r="H28" s="133"/>
      <c r="I28" s="1049" t="s">
        <v>70</v>
      </c>
      <c r="J28" s="32"/>
      <c r="K28" s="32"/>
      <c r="L28" s="32"/>
      <c r="M28" s="32"/>
      <c r="N28" s="32"/>
      <c r="O28" s="33"/>
    </row>
    <row r="29" spans="1:17" ht="24" customHeight="1" thickBot="1">
      <c r="A29" s="1033"/>
      <c r="B29" s="1034"/>
      <c r="C29" s="1036"/>
      <c r="D29" s="1036"/>
      <c r="E29" s="300" t="s">
        <v>110</v>
      </c>
      <c r="F29" s="300" t="s">
        <v>111</v>
      </c>
      <c r="G29" s="300" t="s">
        <v>112</v>
      </c>
      <c r="H29" s="300"/>
      <c r="I29" s="1050"/>
      <c r="J29" s="32"/>
      <c r="K29" s="32"/>
      <c r="L29" s="32"/>
      <c r="M29" s="32"/>
      <c r="N29" s="32"/>
      <c r="O29" s="33"/>
    </row>
    <row r="30" spans="1:17" ht="28.5">
      <c r="A30" s="85" t="s">
        <v>487</v>
      </c>
      <c r="B30" s="115" t="s">
        <v>488</v>
      </c>
      <c r="C30" s="88">
        <v>1.4E-2</v>
      </c>
      <c r="D30" s="90" t="s">
        <v>113</v>
      </c>
      <c r="E30" s="90">
        <f>(0.3/0.6)*1.08</f>
        <v>0.54</v>
      </c>
      <c r="F30" s="90"/>
      <c r="G30" s="90">
        <f>(6.6612/0.39)*0.7</f>
        <v>11.956</v>
      </c>
      <c r="H30" s="90"/>
      <c r="I30" s="170">
        <f>(G30+E30)*C30</f>
        <v>0.1749</v>
      </c>
      <c r="J30" s="32"/>
      <c r="K30" s="32"/>
      <c r="L30" s="32"/>
      <c r="M30" s="32"/>
      <c r="N30" s="32"/>
      <c r="O30" s="32"/>
    </row>
    <row r="31" spans="1:17" ht="24" customHeight="1">
      <c r="A31" s="85" t="s">
        <v>130</v>
      </c>
      <c r="B31" s="84" t="s">
        <v>132</v>
      </c>
      <c r="C31" s="88">
        <v>1.7250000000000001</v>
      </c>
      <c r="D31" s="90" t="s">
        <v>113</v>
      </c>
      <c r="E31" s="90">
        <f>0.5*1.13</f>
        <v>0.56499999999999995</v>
      </c>
      <c r="F31" s="90"/>
      <c r="G31" s="90">
        <f>(6.832/0.4)*0.74</f>
        <v>12.639200000000001</v>
      </c>
      <c r="H31" s="90"/>
      <c r="I31" s="170">
        <f>(G31+E31)*C31</f>
        <v>22.777200000000001</v>
      </c>
      <c r="J31" s="32"/>
      <c r="K31" s="32"/>
      <c r="L31" s="32"/>
      <c r="M31" s="32"/>
      <c r="N31" s="32"/>
      <c r="O31" s="32"/>
    </row>
    <row r="32" spans="1:17" s="24" customFormat="1" ht="15">
      <c r="A32" s="73"/>
      <c r="B32" s="74"/>
      <c r="C32" s="1042" t="s">
        <v>114</v>
      </c>
      <c r="D32" s="1042"/>
      <c r="E32" s="1042"/>
      <c r="F32" s="1042"/>
      <c r="G32" s="1042"/>
      <c r="H32" s="123"/>
      <c r="I32" s="485">
        <f>SUM(I30:I31)</f>
        <v>22.95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3"/>
      <c r="B33" s="74"/>
      <c r="C33" s="123"/>
      <c r="D33" s="123"/>
      <c r="E33" s="1042" t="s">
        <v>115</v>
      </c>
      <c r="F33" s="1042"/>
      <c r="G33" s="1042"/>
      <c r="H33" s="74"/>
      <c r="I33" s="117">
        <f>I23+I27+I32</f>
        <v>770.69</v>
      </c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A34" s="73"/>
      <c r="B34" s="74"/>
      <c r="C34" s="123"/>
      <c r="D34" s="123"/>
      <c r="E34" s="123"/>
      <c r="F34" s="123"/>
      <c r="G34" s="123" t="s">
        <v>151</v>
      </c>
      <c r="H34" s="74"/>
      <c r="I34" s="138">
        <v>0.21079999999999999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 thickBot="1">
      <c r="A35" s="508"/>
      <c r="B35" s="121"/>
      <c r="C35" s="121"/>
      <c r="D35" s="121"/>
      <c r="E35" s="121"/>
      <c r="F35" s="121"/>
      <c r="G35" s="126" t="s">
        <v>140</v>
      </c>
      <c r="H35" s="121"/>
      <c r="I35" s="509">
        <f>(I33*1.2108)</f>
        <v>933.15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7"/>
      <c r="B36" s="31"/>
      <c r="C36" s="32"/>
      <c r="D36" s="32"/>
      <c r="E36" s="32"/>
      <c r="F36" s="32"/>
      <c r="G36" s="32"/>
      <c r="H36" s="32"/>
      <c r="I36" s="78"/>
      <c r="J36" s="32"/>
      <c r="K36" s="32"/>
      <c r="L36" s="32"/>
      <c r="M36" s="32"/>
      <c r="N36" s="32"/>
      <c r="O36" s="33"/>
    </row>
    <row r="37" spans="1:17" ht="15" customHeight="1">
      <c r="A37" s="77"/>
      <c r="B37" s="31"/>
      <c r="C37" s="32"/>
      <c r="D37" s="32"/>
      <c r="E37" s="32"/>
      <c r="F37" s="32"/>
      <c r="G37" s="32"/>
      <c r="H37" s="32"/>
      <c r="I37" s="78"/>
      <c r="J37" s="32"/>
      <c r="K37" s="32"/>
      <c r="L37" s="32"/>
      <c r="M37" s="32"/>
      <c r="N37" s="32"/>
      <c r="O37" s="33"/>
    </row>
    <row r="38" spans="1:17" ht="15" customHeight="1">
      <c r="A38" s="77"/>
      <c r="B38" s="31"/>
      <c r="C38" s="32"/>
      <c r="D38" s="32"/>
      <c r="E38" s="32"/>
      <c r="F38" s="32"/>
      <c r="G38" s="32"/>
      <c r="H38" s="32"/>
      <c r="I38" s="78"/>
      <c r="J38" s="32"/>
      <c r="K38" s="32"/>
      <c r="L38" s="32"/>
      <c r="M38" s="32"/>
      <c r="N38" s="32"/>
      <c r="O38" s="33"/>
      <c r="P38" s="25"/>
    </row>
    <row r="39" spans="1:17" ht="15" customHeight="1">
      <c r="A39" s="77"/>
      <c r="B39" s="31"/>
      <c r="C39" s="32"/>
      <c r="D39" s="32"/>
      <c r="E39" s="32"/>
      <c r="F39" s="32"/>
      <c r="G39" s="32"/>
      <c r="H39" s="32"/>
      <c r="I39" s="78"/>
      <c r="J39" s="32"/>
      <c r="K39" s="32"/>
      <c r="L39" s="32"/>
      <c r="M39" s="32"/>
      <c r="N39" s="32"/>
      <c r="O39" s="33"/>
    </row>
    <row r="40" spans="1:17" ht="15" customHeight="1" thickBot="1">
      <c r="A40" s="79"/>
      <c r="B40" s="80"/>
      <c r="C40" s="81"/>
      <c r="D40" s="81"/>
      <c r="E40" s="81"/>
      <c r="F40" s="81"/>
      <c r="G40" s="81"/>
      <c r="H40" s="81"/>
      <c r="I40" s="82"/>
      <c r="J40" s="36"/>
      <c r="K40" s="36"/>
      <c r="L40" s="36"/>
      <c r="M40" s="36"/>
      <c r="N40" s="36"/>
      <c r="O40" s="37"/>
    </row>
    <row r="44" spans="1:17">
      <c r="O44" s="27"/>
    </row>
    <row r="45" spans="1:17">
      <c r="B45" s="28"/>
      <c r="C45" s="29"/>
      <c r="F45" s="30"/>
      <c r="G45" s="28"/>
    </row>
    <row r="52" spans="2:6">
      <c r="B52" s="28"/>
      <c r="C52" s="29"/>
      <c r="F52" s="30"/>
    </row>
    <row r="59" spans="2:6">
      <c r="B59" s="28"/>
      <c r="C59" s="29"/>
      <c r="F59" s="30"/>
    </row>
    <row r="66" spans="2:6">
      <c r="B66" s="28"/>
      <c r="F66" s="30"/>
    </row>
    <row r="73" spans="2:6">
      <c r="F73" s="30"/>
    </row>
  </sheetData>
  <mergeCells count="32">
    <mergeCell ref="C32:G32"/>
    <mergeCell ref="E33:G33"/>
    <mergeCell ref="E11:F11"/>
    <mergeCell ref="E18:F18"/>
    <mergeCell ref="E19:F19"/>
    <mergeCell ref="C22:G22"/>
    <mergeCell ref="F24:G24"/>
    <mergeCell ref="C14:G14"/>
    <mergeCell ref="E17:F17"/>
    <mergeCell ref="G17:I17"/>
    <mergeCell ref="C20:G20"/>
    <mergeCell ref="E21:F21"/>
    <mergeCell ref="G21:I21"/>
    <mergeCell ref="C13:G13"/>
    <mergeCell ref="H24:I24"/>
    <mergeCell ref="C27:G27"/>
    <mergeCell ref="A28:B29"/>
    <mergeCell ref="C28:C29"/>
    <mergeCell ref="D28:D29"/>
    <mergeCell ref="E28:G28"/>
    <mergeCell ref="I28:I29"/>
    <mergeCell ref="E9:F9"/>
    <mergeCell ref="G9:I9"/>
    <mergeCell ref="E10:F10"/>
    <mergeCell ref="C12:G12"/>
    <mergeCell ref="H12:I12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376CD-3D17-4C26-B809-40294A81F834}">
  <sheetPr codeName="Planilha43">
    <tabColor rgb="FF92D050"/>
    <pageSetUpPr fitToPage="1"/>
  </sheetPr>
  <dimension ref="A1:Q76"/>
  <sheetViews>
    <sheetView topLeftCell="A16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446</v>
      </c>
      <c r="B4" s="1028" t="s">
        <v>983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1503.4</v>
      </c>
      <c r="D20" s="90" t="s">
        <v>205</v>
      </c>
      <c r="E20" s="123"/>
      <c r="F20" s="134">
        <v>16.78</v>
      </c>
      <c r="G20" s="123"/>
      <c r="H20" s="123"/>
      <c r="I20" s="137">
        <f>F20*C20</f>
        <v>25227.052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28.8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536.54399999999998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7.64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3075.1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57.41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3968.7532999999999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33517.795299999998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33559.2569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33559.769999999997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33559.769999999997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B4:G4"/>
    <mergeCell ref="H4:I4"/>
    <mergeCell ref="A5:B6"/>
    <mergeCell ref="C5:C6"/>
    <mergeCell ref="D5:E5"/>
    <mergeCell ref="F5:G5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A32:B33"/>
    <mergeCell ref="C32:C33"/>
    <mergeCell ref="D32:D33"/>
    <mergeCell ref="E32:G32"/>
    <mergeCell ref="I32:I33"/>
    <mergeCell ref="C34:G34"/>
    <mergeCell ref="E35:G35"/>
    <mergeCell ref="F28:G28"/>
    <mergeCell ref="H28:I28"/>
    <mergeCell ref="C31:G3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706B9-4CC6-4599-A21C-EFB5B525706A}">
  <sheetPr codeName="Planilha44">
    <tabColor rgb="FF92D050"/>
    <pageSetUpPr fitToPage="1"/>
  </sheetPr>
  <dimension ref="A1:Q76"/>
  <sheetViews>
    <sheetView topLeftCell="A16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447</v>
      </c>
      <c r="B4" s="1028" t="s">
        <v>984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4851.2</v>
      </c>
      <c r="D20" s="90" t="s">
        <v>205</v>
      </c>
      <c r="E20" s="123"/>
      <c r="F20" s="134">
        <v>16.78</v>
      </c>
      <c r="G20" s="123"/>
      <c r="H20" s="123"/>
      <c r="I20" s="137">
        <f>F20*C20</f>
        <v>81403.135999999999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31.7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590.57100000000003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9.94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4000.85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79.2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5475.0959999999995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92179.998999999996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92221.460600000006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92221.97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92221.97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B4:G4"/>
    <mergeCell ref="H4:I4"/>
    <mergeCell ref="A5:B6"/>
    <mergeCell ref="C5:C6"/>
    <mergeCell ref="D5:E5"/>
    <mergeCell ref="F5:G5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A32:B33"/>
    <mergeCell ref="C32:C33"/>
    <mergeCell ref="D32:D33"/>
    <mergeCell ref="E32:G32"/>
    <mergeCell ref="I32:I33"/>
    <mergeCell ref="C34:G34"/>
    <mergeCell ref="E35:G35"/>
    <mergeCell ref="F28:G28"/>
    <mergeCell ref="H28:I28"/>
    <mergeCell ref="C31:G3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E9665-3EFC-436A-99C4-673333385783}">
  <sheetPr codeName="Planilha45">
    <tabColor rgb="FF92D050"/>
    <pageSetUpPr fitToPage="1"/>
  </sheetPr>
  <dimension ref="A1:Q76"/>
  <sheetViews>
    <sheetView topLeftCell="A13"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448</v>
      </c>
      <c r="B4" s="1028" t="s">
        <v>985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24" customHeight="1">
      <c r="A15" s="85" t="s">
        <v>420</v>
      </c>
      <c r="B15" s="84" t="s">
        <v>422</v>
      </c>
      <c r="C15" s="90">
        <v>1.6302000000000001</v>
      </c>
      <c r="D15" s="90" t="s">
        <v>8</v>
      </c>
      <c r="E15" s="318"/>
      <c r="F15" s="318">
        <v>22.0867</v>
      </c>
      <c r="G15" s="318"/>
      <c r="H15" s="131"/>
      <c r="I15" s="170">
        <f>F15*C15</f>
        <v>36.005699999999997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85" t="s">
        <v>421</v>
      </c>
      <c r="B16" s="84" t="s">
        <v>423</v>
      </c>
      <c r="C16" s="90">
        <v>1.6299999999999999E-2</v>
      </c>
      <c r="D16" s="90" t="s">
        <v>8</v>
      </c>
      <c r="E16" s="318"/>
      <c r="F16" s="318">
        <v>334.71820000000002</v>
      </c>
      <c r="G16" s="318"/>
      <c r="H16" s="131"/>
      <c r="I16" s="170">
        <f>F16*C16</f>
        <v>5.4558999999999997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I15+I16</f>
        <v>41.461599999999997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  <c r="P18" s="32"/>
      <c r="Q18" s="32"/>
    </row>
    <row r="19" spans="1:17" ht="15">
      <c r="A19" s="102">
        <v>1109669</v>
      </c>
      <c r="B19" s="107" t="s">
        <v>149</v>
      </c>
      <c r="C19" s="109">
        <v>0.15</v>
      </c>
      <c r="D19" s="108" t="s">
        <v>10</v>
      </c>
      <c r="E19" s="128"/>
      <c r="F19" s="114">
        <v>450.56</v>
      </c>
      <c r="G19" s="128"/>
      <c r="H19" s="128"/>
      <c r="I19" s="106">
        <f>F19*C19</f>
        <v>67.584000000000003</v>
      </c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1">
        <v>407819</v>
      </c>
      <c r="B20" s="83" t="s">
        <v>424</v>
      </c>
      <c r="C20" s="88">
        <v>1020.8</v>
      </c>
      <c r="D20" s="90" t="s">
        <v>205</v>
      </c>
      <c r="E20" s="123"/>
      <c r="F20" s="134">
        <v>16.78</v>
      </c>
      <c r="G20" s="123"/>
      <c r="H20" s="123"/>
      <c r="I20" s="137">
        <f>F20*C20</f>
        <v>17129.024000000001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407820</v>
      </c>
      <c r="B21" s="83" t="s">
        <v>359</v>
      </c>
      <c r="C21" s="88">
        <v>31.6</v>
      </c>
      <c r="D21" s="90" t="s">
        <v>205</v>
      </c>
      <c r="E21" s="123"/>
      <c r="F21" s="134">
        <v>18.63</v>
      </c>
      <c r="G21" s="123"/>
      <c r="H21" s="123"/>
      <c r="I21" s="137">
        <f t="shared" ref="I21:I25" si="0">F21*C21</f>
        <v>588.70799999999997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1107896</v>
      </c>
      <c r="B22" s="83" t="s">
        <v>427</v>
      </c>
      <c r="C22" s="88">
        <v>5.77</v>
      </c>
      <c r="D22" s="90" t="s">
        <v>10</v>
      </c>
      <c r="E22" s="123"/>
      <c r="F22" s="134">
        <v>402.5</v>
      </c>
      <c r="G22" s="123"/>
      <c r="H22" s="123"/>
      <c r="I22" s="137">
        <f t="shared" si="0"/>
        <v>2322.4250000000002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1106057</v>
      </c>
      <c r="B23" s="83" t="s">
        <v>150</v>
      </c>
      <c r="C23" s="88">
        <v>0.4</v>
      </c>
      <c r="D23" s="90" t="s">
        <v>10</v>
      </c>
      <c r="E23" s="123"/>
      <c r="F23" s="134">
        <v>372.33</v>
      </c>
      <c r="G23" s="123"/>
      <c r="H23" s="123"/>
      <c r="I23" s="137">
        <f t="shared" si="0"/>
        <v>148.93199999999999</v>
      </c>
      <c r="J23" s="32"/>
      <c r="K23" s="32"/>
      <c r="L23" s="32"/>
      <c r="M23" s="32"/>
      <c r="N23" s="32"/>
      <c r="O23" s="32"/>
      <c r="P23" s="32"/>
      <c r="Q23" s="32"/>
    </row>
    <row r="24" spans="1:17" ht="29.25">
      <c r="A24" s="101">
        <v>2105605</v>
      </c>
      <c r="B24" s="83" t="s">
        <v>425</v>
      </c>
      <c r="C24" s="88">
        <v>9</v>
      </c>
      <c r="D24" s="90" t="s">
        <v>10</v>
      </c>
      <c r="E24" s="123"/>
      <c r="F24" s="134">
        <v>54.87</v>
      </c>
      <c r="G24" s="123"/>
      <c r="H24" s="123"/>
      <c r="I24" s="137">
        <f t="shared" si="0"/>
        <v>493.83</v>
      </c>
      <c r="J24" s="32"/>
      <c r="K24" s="32"/>
      <c r="L24" s="32"/>
      <c r="M24" s="32"/>
      <c r="N24" s="32"/>
      <c r="O24" s="32"/>
      <c r="P24" s="32"/>
      <c r="Q24" s="32"/>
    </row>
    <row r="25" spans="1:17" ht="42.75">
      <c r="A25" s="101">
        <v>3108005</v>
      </c>
      <c r="B25" s="115" t="s">
        <v>426</v>
      </c>
      <c r="C25" s="88">
        <v>43.52</v>
      </c>
      <c r="D25" s="90" t="s">
        <v>8</v>
      </c>
      <c r="E25" s="123"/>
      <c r="F25" s="134">
        <v>69.13</v>
      </c>
      <c r="G25" s="123"/>
      <c r="H25" s="123"/>
      <c r="I25" s="137">
        <f t="shared" si="0"/>
        <v>3008.5376000000001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SUM(I19:I25)</f>
        <v>23759.0406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I26+I11+I17</f>
        <v>23800.502199999999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420</v>
      </c>
      <c r="B29" s="83" t="s">
        <v>428</v>
      </c>
      <c r="C29" s="110">
        <v>5914655</v>
      </c>
      <c r="D29" s="110">
        <v>1.6299999999999999E-2</v>
      </c>
      <c r="E29" s="110" t="s">
        <v>57</v>
      </c>
      <c r="F29" s="131"/>
      <c r="G29" s="131">
        <v>31.25</v>
      </c>
      <c r="H29" s="131"/>
      <c r="I29" s="132">
        <f>G29*D29</f>
        <v>0.50937500000000002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64" t="s">
        <v>421</v>
      </c>
      <c r="B30" s="65" t="s">
        <v>429</v>
      </c>
      <c r="C30" s="110">
        <v>5915474</v>
      </c>
      <c r="D30" s="110">
        <v>1.6000000000000001E-4</v>
      </c>
      <c r="E30" s="110" t="s">
        <v>57</v>
      </c>
      <c r="F30" s="131"/>
      <c r="G30" s="131">
        <v>27.51</v>
      </c>
      <c r="H30" s="131"/>
      <c r="I30" s="132">
        <f>G30*D30</f>
        <v>4.4016000000000003E-3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 t="s">
        <v>107</v>
      </c>
      <c r="D31" s="1056"/>
      <c r="E31" s="1056"/>
      <c r="F31" s="1056"/>
      <c r="G31" s="1056"/>
      <c r="H31" s="126"/>
      <c r="I31" s="72">
        <f>I29+I30</f>
        <v>0.51380000000000003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s="24" customFormat="1" ht="15">
      <c r="A34" s="73"/>
      <c r="B34" s="74"/>
      <c r="C34" s="1042" t="s">
        <v>114</v>
      </c>
      <c r="D34" s="1042"/>
      <c r="E34" s="1042"/>
      <c r="F34" s="1042"/>
      <c r="G34" s="1042"/>
      <c r="H34" s="123"/>
      <c r="I34" s="112">
        <v>0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73"/>
      <c r="B35" s="74"/>
      <c r="C35" s="123"/>
      <c r="D35" s="123"/>
      <c r="E35" s="1042" t="s">
        <v>115</v>
      </c>
      <c r="F35" s="1042"/>
      <c r="G35" s="1042"/>
      <c r="H35" s="74"/>
      <c r="I35" s="117">
        <f>I27+I34+I31</f>
        <v>23801.02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23"/>
      <c r="F36" s="123"/>
      <c r="G36" s="123" t="s">
        <v>151</v>
      </c>
      <c r="H36" s="74"/>
      <c r="I36" s="138"/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6"/>
      <c r="B37"/>
      <c r="C37"/>
      <c r="D37"/>
      <c r="E37"/>
      <c r="F37"/>
      <c r="G37" s="123" t="s">
        <v>140</v>
      </c>
      <c r="H37"/>
      <c r="I37" s="120">
        <f>I35</f>
        <v>23801.02</v>
      </c>
      <c r="J37" s="32"/>
      <c r="K37" s="32"/>
      <c r="L37" s="32"/>
      <c r="M37" s="32"/>
      <c r="N37" s="32"/>
      <c r="O37" s="32"/>
      <c r="P37" s="32"/>
      <c r="Q37" s="32"/>
    </row>
    <row r="38" spans="1:17" ht="24" customHeight="1" thickBot="1">
      <c r="A38" s="118"/>
      <c r="B38" s="119"/>
      <c r="C38" s="81"/>
      <c r="D38" s="81"/>
      <c r="E38" s="81"/>
      <c r="F38" s="81"/>
      <c r="G38" s="81"/>
      <c r="H38" s="81"/>
      <c r="I38" s="82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32"/>
      <c r="O39" s="32"/>
      <c r="P39" s="32"/>
      <c r="Q39" s="32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28">
    <mergeCell ref="B4:G4"/>
    <mergeCell ref="H4:I4"/>
    <mergeCell ref="A5:B6"/>
    <mergeCell ref="C5:C6"/>
    <mergeCell ref="D5:E5"/>
    <mergeCell ref="F5:G5"/>
    <mergeCell ref="C26:G26"/>
    <mergeCell ref="E8:F8"/>
    <mergeCell ref="G8:I8"/>
    <mergeCell ref="C9:G9"/>
    <mergeCell ref="H9:I9"/>
    <mergeCell ref="C10:G10"/>
    <mergeCell ref="C11:G11"/>
    <mergeCell ref="E14:F14"/>
    <mergeCell ref="G14:I14"/>
    <mergeCell ref="C17:G17"/>
    <mergeCell ref="E18:F18"/>
    <mergeCell ref="G18:I18"/>
    <mergeCell ref="A32:B33"/>
    <mergeCell ref="C32:C33"/>
    <mergeCell ref="D32:D33"/>
    <mergeCell ref="E32:G32"/>
    <mergeCell ref="I32:I33"/>
    <mergeCell ref="C34:G34"/>
    <mergeCell ref="E35:G35"/>
    <mergeCell ref="F28:G28"/>
    <mergeCell ref="H28:I28"/>
    <mergeCell ref="C31:G3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1C4CA-14CF-4F59-82FA-C43A0DFFD4A3}">
  <sheetPr codeName="Planilha46">
    <tabColor rgb="FF92D050"/>
    <pageSetUpPr fitToPage="1"/>
  </sheetPr>
  <dimension ref="B1:P84"/>
  <sheetViews>
    <sheetView topLeftCell="A10" workbookViewId="0"/>
  </sheetViews>
  <sheetFormatPr defaultColWidth="9.140625" defaultRowHeight="12.75"/>
  <cols>
    <col min="1" max="1" width="9.140625" style="23"/>
    <col min="2" max="2" width="11.5703125" style="23" customWidth="1"/>
    <col min="3" max="3" width="48.7109375" style="26" customWidth="1"/>
    <col min="4" max="4" width="12.7109375" style="23" bestFit="1" customWidth="1"/>
    <col min="5" max="6" width="13.140625" style="23" bestFit="1" customWidth="1"/>
    <col min="7" max="7" width="16.140625" style="23" customWidth="1"/>
    <col min="8" max="8" width="28.5703125" style="23" customWidth="1"/>
    <col min="9" max="9" width="14.140625" style="23" bestFit="1" customWidth="1"/>
    <col min="10" max="10" width="15.71093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2:15" ht="23.25" thickBot="1">
      <c r="B1" s="113" t="s">
        <v>71</v>
      </c>
      <c r="C1" s="42"/>
      <c r="D1" s="42"/>
      <c r="E1" s="42"/>
      <c r="F1" s="42"/>
      <c r="G1" s="42"/>
      <c r="H1" s="42"/>
      <c r="I1" s="42"/>
      <c r="J1" s="43" t="s">
        <v>72</v>
      </c>
      <c r="K1" s="257"/>
      <c r="L1" s="257"/>
      <c r="M1" s="257"/>
      <c r="N1" s="257"/>
      <c r="O1" s="258"/>
    </row>
    <row r="2" spans="2:15" ht="20.25" customHeight="1" thickTop="1">
      <c r="B2" s="44" t="s">
        <v>73</v>
      </c>
      <c r="C2" s="45"/>
      <c r="D2" s="45"/>
      <c r="E2" s="45"/>
      <c r="F2" s="45"/>
      <c r="G2" s="45"/>
      <c r="H2" s="259"/>
      <c r="I2" s="260"/>
      <c r="J2" s="46"/>
      <c r="K2" s="32"/>
      <c r="L2" s="32"/>
      <c r="M2" s="32"/>
      <c r="N2" s="32"/>
      <c r="O2" s="33"/>
    </row>
    <row r="3" spans="2:15" ht="13.5" customHeight="1">
      <c r="B3" s="47" t="s">
        <v>74</v>
      </c>
      <c r="C3" s="48"/>
      <c r="D3" s="48"/>
      <c r="E3" s="49" t="s">
        <v>1457</v>
      </c>
      <c r="F3" s="48"/>
      <c r="G3" s="48"/>
      <c r="H3" s="50" t="s">
        <v>76</v>
      </c>
      <c r="I3" s="51">
        <v>1</v>
      </c>
      <c r="J3" s="691" t="s">
        <v>299</v>
      </c>
      <c r="K3" s="32"/>
      <c r="L3" s="32"/>
      <c r="M3" s="32"/>
      <c r="N3" s="32"/>
      <c r="O3" s="33"/>
    </row>
    <row r="4" spans="2:15" ht="32.25" customHeight="1" thickBot="1">
      <c r="B4" s="261">
        <v>2003716</v>
      </c>
      <c r="C4" s="1028" t="s">
        <v>451</v>
      </c>
      <c r="D4" s="1028"/>
      <c r="E4" s="1028"/>
      <c r="F4" s="1028"/>
      <c r="G4" s="1028"/>
      <c r="H4" s="1028"/>
      <c r="I4" s="1029" t="s">
        <v>77</v>
      </c>
      <c r="J4" s="1030"/>
      <c r="K4" s="32"/>
      <c r="L4" s="32"/>
      <c r="M4" s="32"/>
      <c r="N4" s="32"/>
      <c r="O4" s="33"/>
    </row>
    <row r="5" spans="2:15" ht="13.5" customHeight="1" thickBot="1">
      <c r="B5" s="1031" t="s">
        <v>78</v>
      </c>
      <c r="C5" s="1032"/>
      <c r="D5" s="1035" t="s">
        <v>79</v>
      </c>
      <c r="E5" s="1037" t="s">
        <v>80</v>
      </c>
      <c r="F5" s="1037"/>
      <c r="G5" s="1037" t="s">
        <v>81</v>
      </c>
      <c r="H5" s="1037"/>
      <c r="I5" s="135"/>
      <c r="J5" s="86" t="s">
        <v>82</v>
      </c>
      <c r="K5" s="32"/>
      <c r="L5" s="32"/>
      <c r="M5" s="32"/>
      <c r="N5" s="32"/>
      <c r="O5" s="33"/>
    </row>
    <row r="6" spans="2:15" ht="15" customHeight="1" thickBot="1">
      <c r="B6" s="1033"/>
      <c r="C6" s="1034"/>
      <c r="D6" s="1036"/>
      <c r="E6" s="38" t="s">
        <v>83</v>
      </c>
      <c r="F6" s="38" t="s">
        <v>84</v>
      </c>
      <c r="G6" s="38" t="s">
        <v>85</v>
      </c>
      <c r="H6" s="38" t="s">
        <v>86</v>
      </c>
      <c r="I6" s="38"/>
      <c r="J6" s="54" t="s">
        <v>87</v>
      </c>
      <c r="K6" s="32"/>
      <c r="L6" s="32"/>
      <c r="M6" s="32"/>
      <c r="N6" s="32"/>
      <c r="O6" s="33"/>
    </row>
    <row r="7" spans="2:15" ht="15.75" thickBot="1">
      <c r="B7" s="66"/>
      <c r="C7" s="40"/>
      <c r="D7" s="40"/>
      <c r="E7" s="40"/>
      <c r="F7" s="40"/>
      <c r="G7" s="40"/>
      <c r="H7" s="126" t="s">
        <v>88</v>
      </c>
      <c r="I7" s="127"/>
      <c r="J7" s="262"/>
      <c r="K7" s="32"/>
      <c r="L7" s="32"/>
      <c r="M7" s="32"/>
      <c r="N7" s="32"/>
      <c r="O7" s="33"/>
    </row>
    <row r="8" spans="2:15" ht="15.75" thickBot="1">
      <c r="B8" s="57" t="s">
        <v>89</v>
      </c>
      <c r="C8" s="130"/>
      <c r="D8" s="129" t="s">
        <v>79</v>
      </c>
      <c r="E8" s="129" t="s">
        <v>90</v>
      </c>
      <c r="F8" s="1037" t="s">
        <v>81</v>
      </c>
      <c r="G8" s="1038"/>
      <c r="H8" s="1039" t="s">
        <v>91</v>
      </c>
      <c r="I8" s="1039"/>
      <c r="J8" s="1040"/>
      <c r="K8" s="32"/>
      <c r="L8" s="32"/>
      <c r="M8" s="32"/>
      <c r="N8" s="32"/>
      <c r="O8" s="33"/>
    </row>
    <row r="9" spans="2:15" ht="14.25">
      <c r="B9" s="64" t="s">
        <v>152</v>
      </c>
      <c r="C9" s="65" t="s">
        <v>153</v>
      </c>
      <c r="D9" s="111">
        <v>0.1</v>
      </c>
      <c r="E9" s="110" t="s">
        <v>92</v>
      </c>
      <c r="F9" s="1052">
        <v>23.212199999999999</v>
      </c>
      <c r="G9" s="1052"/>
      <c r="H9" s="131"/>
      <c r="I9" s="131"/>
      <c r="J9" s="137">
        <f>F9*D9</f>
        <v>2.3212000000000002</v>
      </c>
      <c r="K9" s="32"/>
      <c r="L9" s="32"/>
      <c r="M9" s="32"/>
      <c r="N9" s="32"/>
      <c r="O9" s="33"/>
    </row>
    <row r="10" spans="2:15" ht="14.25">
      <c r="B10" s="64" t="s">
        <v>127</v>
      </c>
      <c r="C10" s="65" t="s">
        <v>128</v>
      </c>
      <c r="D10" s="111">
        <v>0.1</v>
      </c>
      <c r="E10" s="110" t="s">
        <v>92</v>
      </c>
      <c r="F10" s="1052">
        <v>18.146100000000001</v>
      </c>
      <c r="G10" s="1052"/>
      <c r="H10" s="131"/>
      <c r="I10" s="131"/>
      <c r="J10" s="137">
        <f>F10*D10</f>
        <v>1.8146</v>
      </c>
      <c r="K10" s="32"/>
      <c r="L10" s="32"/>
      <c r="M10" s="32"/>
      <c r="N10" s="32"/>
      <c r="O10" s="33"/>
    </row>
    <row r="11" spans="2:15" ht="15">
      <c r="B11" s="64"/>
      <c r="C11" s="65"/>
      <c r="D11" s="1042" t="s">
        <v>93</v>
      </c>
      <c r="E11" s="1043"/>
      <c r="F11" s="1043"/>
      <c r="G11" s="1043"/>
      <c r="H11" s="1043"/>
      <c r="I11" s="1044">
        <f>J9+J10</f>
        <v>4.1357999999999997</v>
      </c>
      <c r="J11" s="1045"/>
      <c r="K11" s="32"/>
      <c r="L11" s="32"/>
      <c r="M11" s="32"/>
      <c r="N11" s="32"/>
      <c r="O11" s="33"/>
    </row>
    <row r="12" spans="2:15" ht="15.75" thickBot="1">
      <c r="B12" s="64"/>
      <c r="C12" s="65"/>
      <c r="D12" s="1042" t="s">
        <v>95</v>
      </c>
      <c r="E12" s="1043"/>
      <c r="F12" s="1043"/>
      <c r="G12" s="1043"/>
      <c r="H12" s="1043"/>
      <c r="I12" s="1256">
        <f>I11+J7</f>
        <v>4.1357999999999997</v>
      </c>
      <c r="J12" s="1058"/>
      <c r="K12" s="32"/>
      <c r="L12" s="32"/>
      <c r="M12" s="32"/>
      <c r="N12" s="32"/>
      <c r="O12" s="33"/>
    </row>
    <row r="13" spans="2:15" ht="15" customHeight="1">
      <c r="B13" s="263"/>
      <c r="C13" s="103"/>
      <c r="D13" s="1054" t="s">
        <v>96</v>
      </c>
      <c r="E13" s="1255"/>
      <c r="F13" s="1255"/>
      <c r="G13" s="1255"/>
      <c r="H13" s="1255"/>
      <c r="I13" s="301"/>
      <c r="J13" s="264">
        <f>I12</f>
        <v>4.1357999999999997</v>
      </c>
      <c r="K13" s="32"/>
      <c r="L13" s="32"/>
      <c r="M13" s="32"/>
      <c r="N13" s="32"/>
      <c r="O13" s="33"/>
    </row>
    <row r="14" spans="2:15" ht="15" customHeight="1">
      <c r="B14" s="64"/>
      <c r="C14" s="65"/>
      <c r="D14" s="131"/>
      <c r="E14" s="131"/>
      <c r="F14" s="131"/>
      <c r="G14" s="131"/>
      <c r="H14" s="123" t="s">
        <v>97</v>
      </c>
      <c r="I14" s="131"/>
      <c r="J14" s="265" t="s">
        <v>94</v>
      </c>
      <c r="K14" s="32"/>
      <c r="L14" s="32"/>
      <c r="M14" s="32"/>
      <c r="N14" s="32"/>
      <c r="O14" s="33"/>
    </row>
    <row r="15" spans="2:15" ht="15.75" thickBot="1">
      <c r="B15" s="66"/>
      <c r="C15" s="40"/>
      <c r="D15" s="127"/>
      <c r="E15" s="127"/>
      <c r="F15" s="127"/>
      <c r="G15" s="127"/>
      <c r="H15" s="126" t="s">
        <v>98</v>
      </c>
      <c r="I15" s="127"/>
      <c r="J15" s="68" t="s">
        <v>94</v>
      </c>
      <c r="K15" s="32"/>
      <c r="L15" s="32"/>
      <c r="M15" s="32"/>
      <c r="N15" s="32"/>
      <c r="O15" s="33"/>
    </row>
    <row r="16" spans="2:15" ht="15">
      <c r="B16" s="99" t="s">
        <v>99</v>
      </c>
      <c r="C16" s="100"/>
      <c r="D16" s="135" t="s">
        <v>79</v>
      </c>
      <c r="E16" s="135" t="s">
        <v>90</v>
      </c>
      <c r="F16" s="1054" t="s">
        <v>100</v>
      </c>
      <c r="G16" s="1054"/>
      <c r="H16" s="1054" t="s">
        <v>70</v>
      </c>
      <c r="I16" s="1054"/>
      <c r="J16" s="1055"/>
      <c r="K16" s="32"/>
      <c r="L16" s="32"/>
      <c r="M16" s="32"/>
      <c r="N16" s="32"/>
      <c r="O16" s="33"/>
    </row>
    <row r="17" spans="2:15" ht="28.5">
      <c r="B17" s="64" t="s">
        <v>452</v>
      </c>
      <c r="C17" s="83" t="s">
        <v>453</v>
      </c>
      <c r="D17" s="266">
        <v>1</v>
      </c>
      <c r="E17" s="110" t="s">
        <v>90</v>
      </c>
      <c r="F17" s="131"/>
      <c r="G17" s="267">
        <v>566.89020000000005</v>
      </c>
      <c r="H17" s="131"/>
      <c r="I17" s="131"/>
      <c r="J17" s="137">
        <f>G17*D17</f>
        <v>566.89020000000005</v>
      </c>
      <c r="K17" s="32"/>
      <c r="L17" s="32"/>
      <c r="M17" s="32"/>
      <c r="N17" s="32"/>
      <c r="O17" s="33"/>
    </row>
    <row r="18" spans="2:15" ht="15.75" thickBot="1">
      <c r="B18" s="66"/>
      <c r="C18" s="40"/>
      <c r="D18" s="1056" t="s">
        <v>101</v>
      </c>
      <c r="E18" s="1057"/>
      <c r="F18" s="1057"/>
      <c r="G18" s="1057"/>
      <c r="H18" s="1057"/>
      <c r="I18" s="40"/>
      <c r="J18" s="105">
        <f>SUM(J17:J17)</f>
        <v>566.89020000000005</v>
      </c>
      <c r="K18" s="32"/>
      <c r="L18" s="32"/>
      <c r="M18" s="32"/>
      <c r="N18" s="32"/>
      <c r="O18" s="33"/>
    </row>
    <row r="19" spans="2:15" ht="15">
      <c r="B19" s="73" t="s">
        <v>102</v>
      </c>
      <c r="C19" s="74"/>
      <c r="D19" s="268" t="s">
        <v>79</v>
      </c>
      <c r="E19" s="268" t="s">
        <v>90</v>
      </c>
      <c r="F19" s="1042" t="s">
        <v>70</v>
      </c>
      <c r="G19" s="1042"/>
      <c r="H19" s="1042" t="s">
        <v>70</v>
      </c>
      <c r="I19" s="1042"/>
      <c r="J19" s="1058"/>
      <c r="K19" s="32"/>
      <c r="L19" s="32"/>
      <c r="M19" s="32"/>
      <c r="N19" s="32"/>
      <c r="O19" s="33"/>
    </row>
    <row r="20" spans="2:15" ht="28.5">
      <c r="B20" s="101">
        <v>2009619</v>
      </c>
      <c r="C20" s="83" t="s">
        <v>358</v>
      </c>
      <c r="D20" s="111">
        <v>5.57</v>
      </c>
      <c r="E20" s="110" t="s">
        <v>8</v>
      </c>
      <c r="F20" s="131"/>
      <c r="G20" s="320">
        <v>99.37</v>
      </c>
      <c r="H20" s="131"/>
      <c r="I20" s="131"/>
      <c r="J20" s="91">
        <f>G20*D20</f>
        <v>553.49090000000001</v>
      </c>
      <c r="K20" s="32"/>
      <c r="L20" s="32"/>
      <c r="M20" s="32"/>
      <c r="N20" s="32"/>
      <c r="O20" s="33"/>
    </row>
    <row r="21" spans="2:15" ht="28.5">
      <c r="B21" s="101">
        <v>1109669</v>
      </c>
      <c r="C21" s="83" t="s">
        <v>149</v>
      </c>
      <c r="D21" s="111">
        <v>0.09</v>
      </c>
      <c r="E21" s="110" t="s">
        <v>10</v>
      </c>
      <c r="F21" s="131"/>
      <c r="G21" s="320">
        <v>450.56</v>
      </c>
      <c r="H21" s="131"/>
      <c r="I21" s="131"/>
      <c r="J21" s="91">
        <f t="shared" ref="J21:J25" si="0">G21*D21</f>
        <v>40.550400000000003</v>
      </c>
      <c r="K21" s="32"/>
      <c r="L21" s="32"/>
      <c r="M21" s="32"/>
      <c r="N21" s="32"/>
      <c r="O21" s="33"/>
    </row>
    <row r="22" spans="2:15" ht="14.25">
      <c r="B22" s="101">
        <v>1109680</v>
      </c>
      <c r="C22" s="65" t="s">
        <v>454</v>
      </c>
      <c r="D22" s="344">
        <v>2.8910000000000002E-2</v>
      </c>
      <c r="E22" s="110" t="s">
        <v>10</v>
      </c>
      <c r="F22" s="131"/>
      <c r="G22" s="320">
        <v>2583.71</v>
      </c>
      <c r="H22" s="131"/>
      <c r="I22" s="131"/>
      <c r="J22" s="170">
        <f t="shared" si="0"/>
        <v>74.695099999999996</v>
      </c>
      <c r="K22" s="32"/>
      <c r="L22" s="32"/>
      <c r="M22" s="32"/>
      <c r="N22" s="32"/>
      <c r="O22" s="33"/>
    </row>
    <row r="23" spans="2:15" ht="28.5">
      <c r="B23" s="101">
        <v>407819</v>
      </c>
      <c r="C23" s="83" t="s">
        <v>424</v>
      </c>
      <c r="D23" s="111">
        <v>5.4</v>
      </c>
      <c r="E23" s="110" t="s">
        <v>205</v>
      </c>
      <c r="F23" s="131"/>
      <c r="G23" s="320">
        <v>16.78</v>
      </c>
      <c r="H23" s="131"/>
      <c r="I23" s="131"/>
      <c r="J23" s="91">
        <f t="shared" si="0"/>
        <v>90.611999999999995</v>
      </c>
      <c r="K23" s="32"/>
      <c r="L23" s="32"/>
      <c r="M23" s="32"/>
      <c r="N23" s="32"/>
      <c r="O23" s="33"/>
    </row>
    <row r="24" spans="2:15" ht="28.5">
      <c r="B24" s="101">
        <v>1107892</v>
      </c>
      <c r="C24" s="83" t="s">
        <v>156</v>
      </c>
      <c r="D24" s="111">
        <v>0.19</v>
      </c>
      <c r="E24" s="110" t="s">
        <v>10</v>
      </c>
      <c r="F24" s="131"/>
      <c r="G24" s="320">
        <v>387.44</v>
      </c>
      <c r="H24" s="131"/>
      <c r="I24" s="131"/>
      <c r="J24" s="91">
        <f t="shared" si="0"/>
        <v>73.613600000000005</v>
      </c>
      <c r="K24" s="32"/>
      <c r="L24" s="32"/>
      <c r="M24" s="32"/>
      <c r="N24" s="32"/>
      <c r="O24" s="33"/>
    </row>
    <row r="25" spans="2:15" ht="42.75">
      <c r="B25" s="101">
        <v>3103302</v>
      </c>
      <c r="C25" s="83" t="s">
        <v>154</v>
      </c>
      <c r="D25" s="111">
        <v>2.59</v>
      </c>
      <c r="E25" s="110" t="s">
        <v>8</v>
      </c>
      <c r="F25" s="131"/>
      <c r="G25" s="320">
        <v>62.24</v>
      </c>
      <c r="H25" s="131"/>
      <c r="I25" s="131"/>
      <c r="J25" s="91">
        <f t="shared" si="0"/>
        <v>161.20160000000001</v>
      </c>
      <c r="K25" s="32"/>
      <c r="L25" s="32"/>
      <c r="M25" s="32"/>
      <c r="N25" s="32"/>
      <c r="O25" s="33"/>
    </row>
    <row r="26" spans="2:15" ht="15.75" thickBot="1">
      <c r="B26" s="66"/>
      <c r="C26" s="40"/>
      <c r="D26" s="1056" t="s">
        <v>103</v>
      </c>
      <c r="E26" s="1057"/>
      <c r="F26" s="1057"/>
      <c r="G26" s="1057"/>
      <c r="H26" s="1057"/>
      <c r="I26" s="127"/>
      <c r="J26" s="269">
        <f>SUM(J20:J25)</f>
        <v>994.16359999999997</v>
      </c>
      <c r="K26" s="32"/>
      <c r="L26" s="32"/>
      <c r="M26" s="32"/>
      <c r="N26" s="32"/>
      <c r="O26" s="33"/>
    </row>
    <row r="27" spans="2:15" ht="15.75" thickBot="1">
      <c r="B27" s="71"/>
      <c r="C27" s="41"/>
      <c r="D27" s="126"/>
      <c r="E27" s="126"/>
      <c r="F27" s="126"/>
      <c r="G27" s="126"/>
      <c r="H27" s="126" t="s">
        <v>104</v>
      </c>
      <c r="I27" s="126"/>
      <c r="J27" s="72">
        <f>J26+J18+J13</f>
        <v>1565.1895999999999</v>
      </c>
      <c r="K27" s="32"/>
      <c r="L27" s="32"/>
      <c r="M27" s="32"/>
      <c r="N27" s="32"/>
      <c r="O27" s="33"/>
    </row>
    <row r="28" spans="2:15" ht="15.75" thickBot="1">
      <c r="B28" s="57" t="s">
        <v>105</v>
      </c>
      <c r="C28" s="130"/>
      <c r="D28" s="129" t="s">
        <v>106</v>
      </c>
      <c r="E28" s="129" t="s">
        <v>79</v>
      </c>
      <c r="F28" s="129" t="s">
        <v>90</v>
      </c>
      <c r="G28" s="1039" t="s">
        <v>70</v>
      </c>
      <c r="H28" s="1039"/>
      <c r="I28" s="1039" t="s">
        <v>70</v>
      </c>
      <c r="J28" s="1040"/>
      <c r="K28" s="32"/>
      <c r="L28" s="32"/>
      <c r="M28" s="32"/>
      <c r="N28" s="32"/>
      <c r="O28" s="33"/>
    </row>
    <row r="29" spans="2:15" ht="28.5">
      <c r="B29" s="85" t="s">
        <v>452</v>
      </c>
      <c r="C29" s="83" t="s">
        <v>455</v>
      </c>
      <c r="D29" s="90">
        <v>5914655</v>
      </c>
      <c r="E29" s="88">
        <v>0.104</v>
      </c>
      <c r="F29" s="90" t="s">
        <v>57</v>
      </c>
      <c r="G29" s="318"/>
      <c r="H29" s="320">
        <v>31.25</v>
      </c>
      <c r="I29" s="318"/>
      <c r="J29" s="170">
        <f>H29*E29</f>
        <v>3.25</v>
      </c>
      <c r="K29" s="32"/>
      <c r="L29" s="32"/>
      <c r="M29" s="32"/>
      <c r="N29" s="32"/>
      <c r="O29" s="33"/>
    </row>
    <row r="30" spans="2:15" ht="15.75" thickBot="1">
      <c r="B30" s="71"/>
      <c r="C30" s="41"/>
      <c r="D30" s="1056" t="s">
        <v>107</v>
      </c>
      <c r="E30" s="1056"/>
      <c r="F30" s="1056"/>
      <c r="G30" s="1056"/>
      <c r="H30" s="1056"/>
      <c r="I30" s="126"/>
      <c r="J30" s="270">
        <f>J29</f>
        <v>3.25</v>
      </c>
      <c r="K30" s="32"/>
      <c r="L30" s="32"/>
      <c r="M30" s="32"/>
      <c r="N30" s="32"/>
      <c r="O30" s="33"/>
    </row>
    <row r="31" spans="2:15" ht="15" customHeight="1" thickBot="1">
      <c r="B31" s="1031" t="s">
        <v>108</v>
      </c>
      <c r="C31" s="1032"/>
      <c r="D31" s="1035" t="s">
        <v>79</v>
      </c>
      <c r="E31" s="1035" t="s">
        <v>90</v>
      </c>
      <c r="F31" s="1059" t="s">
        <v>109</v>
      </c>
      <c r="G31" s="1059"/>
      <c r="H31" s="1059"/>
      <c r="I31" s="124"/>
      <c r="J31" s="1060" t="s">
        <v>70</v>
      </c>
      <c r="K31" s="32"/>
      <c r="L31" s="32"/>
      <c r="M31" s="32"/>
      <c r="N31" s="32"/>
      <c r="O31" s="33"/>
    </row>
    <row r="32" spans="2:15" ht="15.75" thickBot="1">
      <c r="B32" s="1033"/>
      <c r="C32" s="1034"/>
      <c r="D32" s="1036"/>
      <c r="E32" s="1036"/>
      <c r="F32" s="300" t="s">
        <v>110</v>
      </c>
      <c r="G32" s="300" t="s">
        <v>111</v>
      </c>
      <c r="H32" s="300" t="s">
        <v>112</v>
      </c>
      <c r="I32" s="300"/>
      <c r="J32" s="1050"/>
      <c r="K32" s="32"/>
      <c r="L32" s="32"/>
      <c r="M32" s="32"/>
      <c r="N32" s="32"/>
      <c r="O32" s="33"/>
    </row>
    <row r="33" spans="2:15" ht="28.5">
      <c r="B33" s="85" t="s">
        <v>452</v>
      </c>
      <c r="C33" s="83" t="s">
        <v>455</v>
      </c>
      <c r="D33" s="90">
        <v>0.104</v>
      </c>
      <c r="E33" s="90" t="s">
        <v>113</v>
      </c>
      <c r="F33" s="133"/>
      <c r="G33" s="133"/>
      <c r="H33" s="133">
        <v>4.4400000000000004</v>
      </c>
      <c r="I33" s="133"/>
      <c r="J33" s="299">
        <f>H33*D33</f>
        <v>0.46176</v>
      </c>
      <c r="K33" s="32"/>
      <c r="L33" s="32"/>
      <c r="M33" s="32"/>
      <c r="N33" s="32"/>
      <c r="O33" s="33"/>
    </row>
    <row r="34" spans="2:15" ht="15">
      <c r="B34" s="85"/>
      <c r="C34" s="83"/>
      <c r="D34" s="1042" t="s">
        <v>114</v>
      </c>
      <c r="E34" s="1042"/>
      <c r="F34" s="1042"/>
      <c r="G34" s="1042"/>
      <c r="H34" s="1042"/>
      <c r="I34" s="271"/>
      <c r="J34" s="272">
        <f>J33</f>
        <v>0.46</v>
      </c>
      <c r="K34" s="32"/>
      <c r="L34" s="32"/>
      <c r="M34" s="32"/>
      <c r="N34" s="32"/>
      <c r="O34" s="33"/>
    </row>
    <row r="35" spans="2:15" ht="15" customHeight="1" thickBot="1">
      <c r="B35" s="298"/>
      <c r="C35" s="273"/>
      <c r="D35" s="123"/>
      <c r="E35" s="123"/>
      <c r="F35" s="1254" t="s">
        <v>115</v>
      </c>
      <c r="G35" s="1254"/>
      <c r="H35" s="1254"/>
      <c r="I35" s="271"/>
      <c r="J35" s="274">
        <f>J27+J30+J34</f>
        <v>1568.9</v>
      </c>
      <c r="K35" s="32"/>
      <c r="L35" s="32"/>
      <c r="M35" s="32"/>
      <c r="N35" s="32"/>
      <c r="O35" s="33"/>
    </row>
    <row r="36" spans="2:15" ht="15" customHeight="1" thickTop="1" thickBot="1">
      <c r="B36" s="298"/>
      <c r="C36" s="273"/>
      <c r="D36" s="123"/>
      <c r="E36" s="123"/>
      <c r="F36" s="302"/>
      <c r="G36" s="302"/>
      <c r="H36" s="302" t="s">
        <v>317</v>
      </c>
      <c r="I36" s="271"/>
      <c r="J36" s="275">
        <v>0</v>
      </c>
      <c r="K36" s="32"/>
      <c r="L36" s="32"/>
      <c r="M36" s="32"/>
      <c r="N36" s="32"/>
      <c r="O36" s="33"/>
    </row>
    <row r="37" spans="2:15" ht="16.5" thickTop="1" thickBot="1">
      <c r="B37" s="276"/>
      <c r="C37" s="277"/>
      <c r="D37" s="302"/>
      <c r="E37" s="302"/>
      <c r="F37" s="1254" t="s">
        <v>318</v>
      </c>
      <c r="G37" s="1254"/>
      <c r="H37" s="1254"/>
      <c r="I37" s="277"/>
      <c r="J37" s="274">
        <f>J35</f>
        <v>1568.9</v>
      </c>
      <c r="K37" s="32"/>
      <c r="L37" s="32"/>
      <c r="M37" s="32"/>
      <c r="N37" s="32"/>
      <c r="O37" s="33"/>
    </row>
    <row r="38" spans="2:15" ht="15.75" thickTop="1">
      <c r="B38" s="73"/>
      <c r="C38" s="74"/>
      <c r="D38" s="123"/>
      <c r="E38" s="123"/>
      <c r="F38" s="123"/>
      <c r="G38" s="123"/>
      <c r="H38" s="123"/>
      <c r="I38" s="74"/>
      <c r="J38" s="117"/>
      <c r="K38" s="32"/>
      <c r="L38" s="32"/>
      <c r="M38" s="32"/>
      <c r="N38" s="32"/>
      <c r="O38" s="33"/>
    </row>
    <row r="39" spans="2:15" ht="15">
      <c r="B39" s="73"/>
      <c r="C39" s="74"/>
      <c r="D39" s="123"/>
      <c r="E39" s="123"/>
      <c r="F39" s="123"/>
      <c r="G39" s="123"/>
      <c r="H39" s="123"/>
      <c r="I39" s="74"/>
      <c r="J39" s="117"/>
      <c r="K39" s="32"/>
      <c r="L39" s="32"/>
      <c r="M39" s="32"/>
      <c r="N39" s="32"/>
      <c r="O39" s="33"/>
    </row>
    <row r="40" spans="2:15" ht="12.75" customHeight="1">
      <c r="B40" s="76" t="s">
        <v>319</v>
      </c>
      <c r="C40"/>
      <c r="D40"/>
      <c r="E40"/>
      <c r="F40"/>
      <c r="G40"/>
      <c r="H40"/>
      <c r="I40"/>
      <c r="J40" s="278"/>
      <c r="K40" s="32"/>
      <c r="L40" s="32"/>
      <c r="M40" s="32"/>
      <c r="N40" s="32"/>
      <c r="O40" s="33"/>
    </row>
    <row r="41" spans="2:15" ht="15" customHeight="1" thickBot="1">
      <c r="B41" s="279"/>
      <c r="C41" s="121"/>
      <c r="D41" s="121"/>
      <c r="E41" s="121"/>
      <c r="F41" s="121"/>
      <c r="G41" s="121"/>
      <c r="H41" s="121"/>
      <c r="I41" s="121"/>
      <c r="J41" s="122"/>
      <c r="K41" s="32"/>
      <c r="L41" s="32"/>
      <c r="M41" s="32"/>
      <c r="N41" s="32"/>
      <c r="O41" s="33"/>
    </row>
    <row r="42" spans="2:15" ht="15" customHeight="1">
      <c r="B42" s="31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3"/>
    </row>
    <row r="43" spans="2:15" s="24" customFormat="1" ht="12.75" customHeight="1">
      <c r="B43" s="31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3"/>
    </row>
    <row r="44" spans="2:15" ht="15" customHeight="1">
      <c r="B44" s="31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3"/>
    </row>
    <row r="45" spans="2:15" ht="15" customHeight="1">
      <c r="B45" s="31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3"/>
    </row>
    <row r="46" spans="2:15" ht="12.75" customHeight="1"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3"/>
    </row>
    <row r="47" spans="2:15" ht="15" customHeight="1">
      <c r="B47" s="31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3"/>
    </row>
    <row r="48" spans="2:15" ht="15" customHeight="1">
      <c r="B48" s="31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3"/>
    </row>
    <row r="49" spans="2:16" ht="15" customHeight="1">
      <c r="B49" s="31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3"/>
      <c r="P49" s="25"/>
    </row>
    <row r="50" spans="2:16" ht="15" customHeight="1">
      <c r="B50" s="31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3"/>
    </row>
    <row r="51" spans="2:16" ht="15" customHeight="1">
      <c r="B51" s="280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7"/>
    </row>
    <row r="55" spans="2:16">
      <c r="O55" s="27"/>
    </row>
    <row r="56" spans="2:16">
      <c r="B56" s="28"/>
      <c r="C56" s="29"/>
      <c r="F56" s="30"/>
      <c r="G56" s="28"/>
    </row>
    <row r="63" spans="2:16">
      <c r="B63" s="28"/>
      <c r="C63" s="29"/>
      <c r="F63" s="30"/>
    </row>
    <row r="70" spans="2:6">
      <c r="B70" s="28"/>
      <c r="C70" s="29"/>
      <c r="F70" s="30"/>
    </row>
    <row r="77" spans="2:6">
      <c r="B77" s="28"/>
      <c r="F77" s="30"/>
    </row>
    <row r="84" spans="6:6">
      <c r="F84" s="30"/>
    </row>
  </sheetData>
  <mergeCells count="32">
    <mergeCell ref="C4:H4"/>
    <mergeCell ref="I4:J4"/>
    <mergeCell ref="B5:C6"/>
    <mergeCell ref="D5:D6"/>
    <mergeCell ref="E5:F5"/>
    <mergeCell ref="G5:H5"/>
    <mergeCell ref="F8:G8"/>
    <mergeCell ref="H8:J8"/>
    <mergeCell ref="F9:G9"/>
    <mergeCell ref="D11:H11"/>
    <mergeCell ref="I11:J11"/>
    <mergeCell ref="B31:C32"/>
    <mergeCell ref="D31:D32"/>
    <mergeCell ref="E31:E32"/>
    <mergeCell ref="F31:H31"/>
    <mergeCell ref="J31:J32"/>
    <mergeCell ref="D34:H34"/>
    <mergeCell ref="F35:H35"/>
    <mergeCell ref="F37:H37"/>
    <mergeCell ref="F10:G10"/>
    <mergeCell ref="D26:H26"/>
    <mergeCell ref="G28:H28"/>
    <mergeCell ref="D13:H13"/>
    <mergeCell ref="F16:G16"/>
    <mergeCell ref="H16:J16"/>
    <mergeCell ref="D18:H18"/>
    <mergeCell ref="F19:G19"/>
    <mergeCell ref="H19:J19"/>
    <mergeCell ref="D12:H12"/>
    <mergeCell ref="I12:J12"/>
    <mergeCell ref="I28:J28"/>
    <mergeCell ref="D30:H30"/>
  </mergeCells>
  <phoneticPr fontId="1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B1976-3AE9-47A1-98F7-F699137DB943}">
  <sheetPr codeName="Planilha47">
    <tabColor rgb="FF92D050"/>
    <pageSetUpPr fitToPage="1"/>
  </sheetPr>
  <dimension ref="A1:Q68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49" t="s">
        <v>1457</v>
      </c>
      <c r="E3" s="48"/>
      <c r="G3" s="50"/>
      <c r="H3" s="51"/>
      <c r="I3" s="52"/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 t="s">
        <v>449</v>
      </c>
      <c r="B4" s="1028" t="s">
        <v>1135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  <c r="P8" s="32"/>
      <c r="Q8" s="32"/>
    </row>
    <row r="9" spans="1:17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  <c r="P9" s="32"/>
      <c r="Q9" s="32"/>
    </row>
    <row r="10" spans="1:17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139">
        <v>0</v>
      </c>
      <c r="J10" s="32"/>
      <c r="K10" s="32"/>
      <c r="L10" s="32"/>
      <c r="M10" s="32"/>
      <c r="N10" s="32"/>
      <c r="O10" s="32"/>
      <c r="P10" s="32"/>
      <c r="Q10" s="32"/>
    </row>
    <row r="11" spans="1:17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  <c r="P12" s="32"/>
      <c r="Q12" s="32"/>
    </row>
    <row r="13" spans="1:17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  <c r="P14" s="32"/>
      <c r="Q14" s="32"/>
    </row>
    <row r="15" spans="1:17" ht="15" customHeight="1" thickBot="1">
      <c r="A15" s="66"/>
      <c r="B15" s="40"/>
      <c r="C15" s="1056" t="s">
        <v>101</v>
      </c>
      <c r="D15" s="1057"/>
      <c r="E15" s="1057"/>
      <c r="F15" s="1057"/>
      <c r="G15" s="1057"/>
      <c r="H15" s="40"/>
      <c r="I15" s="69">
        <v>0</v>
      </c>
      <c r="J15" s="32"/>
      <c r="K15" s="32"/>
      <c r="L15" s="32"/>
      <c r="M15" s="32"/>
      <c r="N15" s="32"/>
      <c r="O15" s="32"/>
      <c r="P15" s="32"/>
      <c r="Q15" s="32"/>
    </row>
    <row r="16" spans="1:17" ht="15" customHeight="1">
      <c r="A16" s="99" t="s">
        <v>102</v>
      </c>
      <c r="B16" s="100"/>
      <c r="C16" s="135" t="s">
        <v>79</v>
      </c>
      <c r="D16" s="135" t="s">
        <v>90</v>
      </c>
      <c r="E16" s="1054" t="s">
        <v>70</v>
      </c>
      <c r="F16" s="1054"/>
      <c r="G16" s="1054" t="s">
        <v>70</v>
      </c>
      <c r="H16" s="1054"/>
      <c r="I16" s="1055"/>
      <c r="J16" s="32"/>
      <c r="K16" s="32"/>
      <c r="L16" s="32"/>
      <c r="M16" s="32"/>
      <c r="N16" s="32"/>
      <c r="O16" s="32"/>
      <c r="P16" s="32"/>
      <c r="Q16" s="32"/>
    </row>
    <row r="17" spans="1:17" ht="29.25">
      <c r="A17" s="101">
        <v>407819</v>
      </c>
      <c r="B17" s="83" t="s">
        <v>424</v>
      </c>
      <c r="C17" s="88">
        <v>52.9</v>
      </c>
      <c r="D17" s="90" t="s">
        <v>205</v>
      </c>
      <c r="E17" s="123"/>
      <c r="F17" s="134">
        <v>16.78</v>
      </c>
      <c r="G17" s="123"/>
      <c r="H17" s="123"/>
      <c r="I17" s="137">
        <f>F17*C17</f>
        <v>887.66200000000003</v>
      </c>
      <c r="J17" s="32"/>
      <c r="K17" s="32"/>
      <c r="L17" s="32"/>
      <c r="M17" s="32"/>
      <c r="N17" s="32"/>
      <c r="O17" s="32"/>
      <c r="P17" s="32"/>
      <c r="Q17" s="32"/>
    </row>
    <row r="18" spans="1:17" ht="29.25">
      <c r="A18" s="101">
        <v>1107900</v>
      </c>
      <c r="B18" s="83" t="s">
        <v>456</v>
      </c>
      <c r="C18" s="88">
        <v>5.77</v>
      </c>
      <c r="D18" s="90" t="s">
        <v>10</v>
      </c>
      <c r="E18" s="123"/>
      <c r="F18" s="134">
        <v>419.27</v>
      </c>
      <c r="G18" s="123"/>
      <c r="H18" s="123"/>
      <c r="I18" s="137">
        <f t="shared" ref="I18:I19" si="0">F18*C18</f>
        <v>2419.1878999999999</v>
      </c>
      <c r="J18" s="32"/>
      <c r="K18" s="32"/>
      <c r="L18" s="32"/>
      <c r="M18" s="32"/>
      <c r="N18" s="32"/>
      <c r="O18" s="32"/>
      <c r="P18" s="32"/>
      <c r="Q18" s="32"/>
    </row>
    <row r="19" spans="1:17" ht="42.75">
      <c r="A19" s="101">
        <v>3108005</v>
      </c>
      <c r="B19" s="115" t="s">
        <v>426</v>
      </c>
      <c r="C19" s="88">
        <v>4.21</v>
      </c>
      <c r="D19" s="90" t="s">
        <v>8</v>
      </c>
      <c r="E19" s="123"/>
      <c r="F19" s="134">
        <v>69.13</v>
      </c>
      <c r="G19" s="123"/>
      <c r="H19" s="123"/>
      <c r="I19" s="137">
        <f t="shared" si="0"/>
        <v>291.03730000000002</v>
      </c>
      <c r="J19" s="32"/>
      <c r="K19" s="32"/>
      <c r="L19" s="32"/>
      <c r="M19" s="32"/>
      <c r="N19" s="32"/>
      <c r="O19" s="32"/>
      <c r="P19" s="32"/>
      <c r="Q19" s="32"/>
    </row>
    <row r="20" spans="1:17" ht="24" customHeight="1" thickBot="1">
      <c r="A20" s="66"/>
      <c r="B20" s="40"/>
      <c r="C20" s="1056" t="s">
        <v>103</v>
      </c>
      <c r="D20" s="1057"/>
      <c r="E20" s="1057"/>
      <c r="F20" s="1057"/>
      <c r="G20" s="1057"/>
      <c r="H20" s="127"/>
      <c r="I20" s="105">
        <f>SUM(I17:I19)</f>
        <v>3597.8872000000001</v>
      </c>
      <c r="J20" s="32"/>
      <c r="K20" s="32"/>
      <c r="L20" s="32"/>
      <c r="M20" s="32"/>
      <c r="N20" s="32"/>
      <c r="O20" s="32"/>
      <c r="P20" s="32"/>
      <c r="Q20" s="32"/>
    </row>
    <row r="21" spans="1:17" ht="15" customHeight="1" thickBot="1">
      <c r="A21" s="57"/>
      <c r="B21" s="130"/>
      <c r="C21" s="125"/>
      <c r="D21" s="125"/>
      <c r="E21" s="125"/>
      <c r="F21" s="125"/>
      <c r="G21" s="125" t="s">
        <v>104</v>
      </c>
      <c r="H21" s="125"/>
      <c r="I21" s="70">
        <f>I20+I11+I15</f>
        <v>3597.8872000000001</v>
      </c>
      <c r="J21" s="32"/>
      <c r="K21" s="32"/>
      <c r="L21" s="32"/>
      <c r="M21" s="32"/>
      <c r="N21" s="32"/>
      <c r="O21" s="32"/>
      <c r="P21" s="32"/>
      <c r="Q21" s="32"/>
    </row>
    <row r="22" spans="1:17" ht="15" customHeight="1">
      <c r="A22" s="99" t="s">
        <v>105</v>
      </c>
      <c r="B22" s="100"/>
      <c r="C22" s="135" t="s">
        <v>106</v>
      </c>
      <c r="D22" s="135" t="s">
        <v>79</v>
      </c>
      <c r="E22" s="135" t="s">
        <v>90</v>
      </c>
      <c r="F22" s="1054" t="s">
        <v>70</v>
      </c>
      <c r="G22" s="1054"/>
      <c r="H22" s="1054" t="s">
        <v>70</v>
      </c>
      <c r="I22" s="1055"/>
      <c r="J22" s="32"/>
      <c r="K22" s="32"/>
      <c r="L22" s="32"/>
      <c r="M22" s="32"/>
      <c r="N22" s="32"/>
      <c r="O22" s="32"/>
      <c r="P22" s="32"/>
      <c r="Q22" s="32"/>
    </row>
    <row r="23" spans="1:17" ht="15" customHeight="1" thickBot="1">
      <c r="A23" s="71"/>
      <c r="B23" s="41"/>
      <c r="C23" s="1056" t="s">
        <v>107</v>
      </c>
      <c r="D23" s="1056"/>
      <c r="E23" s="1056"/>
      <c r="F23" s="1056"/>
      <c r="G23" s="1056"/>
      <c r="H23" s="126"/>
      <c r="I23" s="72">
        <v>0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 thickBot="1">
      <c r="A24" s="1031" t="s">
        <v>108</v>
      </c>
      <c r="B24" s="1032"/>
      <c r="C24" s="1035" t="s">
        <v>79</v>
      </c>
      <c r="D24" s="1035" t="s">
        <v>90</v>
      </c>
      <c r="E24" s="1059" t="s">
        <v>109</v>
      </c>
      <c r="F24" s="1059"/>
      <c r="G24" s="1059"/>
      <c r="H24" s="124"/>
      <c r="I24" s="1060" t="s">
        <v>70</v>
      </c>
      <c r="J24" s="32"/>
      <c r="K24" s="32"/>
      <c r="L24" s="32"/>
      <c r="M24" s="32"/>
      <c r="N24" s="32"/>
      <c r="O24" s="32"/>
      <c r="P24" s="32"/>
      <c r="Q24" s="32"/>
    </row>
    <row r="25" spans="1:17" ht="24" customHeight="1">
      <c r="A25" s="1046"/>
      <c r="B25" s="1047"/>
      <c r="C25" s="1048"/>
      <c r="D25" s="1048"/>
      <c r="E25" s="133" t="s">
        <v>110</v>
      </c>
      <c r="F25" s="133" t="s">
        <v>111</v>
      </c>
      <c r="G25" s="133" t="s">
        <v>112</v>
      </c>
      <c r="H25" s="133"/>
      <c r="I25" s="1049"/>
      <c r="J25" s="32"/>
      <c r="K25" s="32"/>
      <c r="L25" s="32"/>
      <c r="M25" s="32"/>
      <c r="N25" s="32"/>
      <c r="O25" s="32"/>
      <c r="P25" s="32"/>
      <c r="Q25" s="32"/>
    </row>
    <row r="26" spans="1:17" s="24" customFormat="1" ht="15">
      <c r="A26" s="73"/>
      <c r="B26" s="74"/>
      <c r="C26" s="1042" t="s">
        <v>114</v>
      </c>
      <c r="D26" s="1042"/>
      <c r="E26" s="1042"/>
      <c r="F26" s="1042"/>
      <c r="G26" s="1042"/>
      <c r="H26" s="123"/>
      <c r="I26" s="112">
        <v>0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>
      <c r="A27" s="73"/>
      <c r="B27" s="74"/>
      <c r="C27" s="123"/>
      <c r="D27" s="123"/>
      <c r="E27" s="1042" t="s">
        <v>115</v>
      </c>
      <c r="F27" s="1042"/>
      <c r="G27" s="1042"/>
      <c r="H27" s="74"/>
      <c r="I27" s="117">
        <f>I21+I26+I23</f>
        <v>3597.89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73"/>
      <c r="B28" s="74"/>
      <c r="C28" s="123"/>
      <c r="D28" s="123"/>
      <c r="E28" s="123"/>
      <c r="F28" s="123"/>
      <c r="G28" s="123" t="s">
        <v>151</v>
      </c>
      <c r="H28" s="74"/>
      <c r="I28" s="138"/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A29" s="76"/>
      <c r="B29"/>
      <c r="C29"/>
      <c r="D29"/>
      <c r="E29"/>
      <c r="F29"/>
      <c r="G29" s="123" t="s">
        <v>140</v>
      </c>
      <c r="H29"/>
      <c r="I29" s="120">
        <f>I27</f>
        <v>3597.89</v>
      </c>
      <c r="J29" s="32"/>
      <c r="K29" s="32"/>
      <c r="L29" s="32"/>
      <c r="M29" s="32"/>
      <c r="N29" s="32"/>
      <c r="O29" s="32"/>
      <c r="P29" s="32"/>
      <c r="Q29" s="32"/>
    </row>
    <row r="30" spans="1:17" ht="24" customHeight="1" thickBot="1">
      <c r="A30" s="118"/>
      <c r="B30" s="119"/>
      <c r="C30" s="81"/>
      <c r="D30" s="81"/>
      <c r="E30" s="81"/>
      <c r="F30" s="81"/>
      <c r="G30" s="81"/>
      <c r="H30" s="81"/>
      <c r="I30" s="82"/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32"/>
      <c r="O31" s="32"/>
      <c r="P31" s="32"/>
      <c r="Q31" s="32"/>
    </row>
    <row r="32" spans="1:17" ht="15" customHeight="1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32"/>
      <c r="O32" s="32"/>
      <c r="P32" s="32"/>
      <c r="Q32" s="32"/>
    </row>
    <row r="33" spans="1:17" ht="15" customHeight="1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32"/>
      <c r="O33" s="32"/>
      <c r="P33" s="32"/>
      <c r="Q33" s="32"/>
    </row>
    <row r="34" spans="1:17" ht="15" customHeight="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>
      <c r="B40" s="28"/>
      <c r="C40" s="29"/>
      <c r="F40" s="30"/>
      <c r="G40" s="28"/>
    </row>
    <row r="47" spans="1:17">
      <c r="B47" s="28"/>
      <c r="C47" s="29"/>
      <c r="F47" s="30"/>
    </row>
    <row r="54" spans="2:6">
      <c r="B54" s="28"/>
      <c r="C54" s="29"/>
      <c r="F54" s="30"/>
    </row>
    <row r="61" spans="2:6">
      <c r="B61" s="28"/>
      <c r="F61" s="30"/>
    </row>
    <row r="68" spans="6:6">
      <c r="F68" s="30"/>
    </row>
  </sheetData>
  <mergeCells count="28">
    <mergeCell ref="B4:G4"/>
    <mergeCell ref="H4:I4"/>
    <mergeCell ref="A5:B6"/>
    <mergeCell ref="C5:C6"/>
    <mergeCell ref="D5:E5"/>
    <mergeCell ref="F5:G5"/>
    <mergeCell ref="C20:G20"/>
    <mergeCell ref="E8:F8"/>
    <mergeCell ref="G8:I8"/>
    <mergeCell ref="C9:G9"/>
    <mergeCell ref="H9:I9"/>
    <mergeCell ref="C10:G10"/>
    <mergeCell ref="C11:G11"/>
    <mergeCell ref="E14:F14"/>
    <mergeCell ref="G14:I14"/>
    <mergeCell ref="C15:G15"/>
    <mergeCell ref="E16:F16"/>
    <mergeCell ref="G16:I16"/>
    <mergeCell ref="A24:B25"/>
    <mergeCell ref="C24:C25"/>
    <mergeCell ref="D24:D25"/>
    <mergeCell ref="E24:G24"/>
    <mergeCell ref="I24:I25"/>
    <mergeCell ref="C26:G26"/>
    <mergeCell ref="E27:G27"/>
    <mergeCell ref="F22:G22"/>
    <mergeCell ref="H22:I22"/>
    <mergeCell ref="C23:G2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211CD-7E05-4054-AEEF-53BFDDAFC980}">
  <sheetPr codeName="Planilha48">
    <tabColor rgb="FF92D050"/>
    <pageSetUpPr fitToPage="1"/>
  </sheetPr>
  <dimension ref="A1:J40"/>
  <sheetViews>
    <sheetView workbookViewId="0"/>
  </sheetViews>
  <sheetFormatPr defaultRowHeight="15"/>
  <cols>
    <col min="1" max="1" width="23" bestFit="1" customWidth="1"/>
    <col min="3" max="3" width="11.28515625" bestFit="1" customWidth="1"/>
    <col min="4" max="4" width="10.140625" bestFit="1" customWidth="1"/>
    <col min="6" max="6" width="10.28515625" customWidth="1"/>
    <col min="8" max="8" width="10" customWidth="1"/>
    <col min="257" max="257" width="23" bestFit="1" customWidth="1"/>
    <col min="259" max="259" width="11.28515625" bestFit="1" customWidth="1"/>
    <col min="260" max="260" width="10.140625" bestFit="1" customWidth="1"/>
    <col min="262" max="262" width="10.28515625" customWidth="1"/>
    <col min="264" max="264" width="10" customWidth="1"/>
    <col min="513" max="513" width="23" bestFit="1" customWidth="1"/>
    <col min="515" max="515" width="11.28515625" bestFit="1" customWidth="1"/>
    <col min="516" max="516" width="10.140625" bestFit="1" customWidth="1"/>
    <col min="518" max="518" width="10.28515625" customWidth="1"/>
    <col min="520" max="520" width="10" customWidth="1"/>
    <col min="769" max="769" width="23" bestFit="1" customWidth="1"/>
    <col min="771" max="771" width="11.28515625" bestFit="1" customWidth="1"/>
    <col min="772" max="772" width="10.140625" bestFit="1" customWidth="1"/>
    <col min="774" max="774" width="10.28515625" customWidth="1"/>
    <col min="776" max="776" width="10" customWidth="1"/>
    <col min="1025" max="1025" width="23" bestFit="1" customWidth="1"/>
    <col min="1027" max="1027" width="11.28515625" bestFit="1" customWidth="1"/>
    <col min="1028" max="1028" width="10.140625" bestFit="1" customWidth="1"/>
    <col min="1030" max="1030" width="10.28515625" customWidth="1"/>
    <col min="1032" max="1032" width="10" customWidth="1"/>
    <col min="1281" max="1281" width="23" bestFit="1" customWidth="1"/>
    <col min="1283" max="1283" width="11.28515625" bestFit="1" customWidth="1"/>
    <col min="1284" max="1284" width="10.140625" bestFit="1" customWidth="1"/>
    <col min="1286" max="1286" width="10.28515625" customWidth="1"/>
    <col min="1288" max="1288" width="10" customWidth="1"/>
    <col min="1537" max="1537" width="23" bestFit="1" customWidth="1"/>
    <col min="1539" max="1539" width="11.28515625" bestFit="1" customWidth="1"/>
    <col min="1540" max="1540" width="10.140625" bestFit="1" customWidth="1"/>
    <col min="1542" max="1542" width="10.28515625" customWidth="1"/>
    <col min="1544" max="1544" width="10" customWidth="1"/>
    <col min="1793" max="1793" width="23" bestFit="1" customWidth="1"/>
    <col min="1795" max="1795" width="11.28515625" bestFit="1" customWidth="1"/>
    <col min="1796" max="1796" width="10.140625" bestFit="1" customWidth="1"/>
    <col min="1798" max="1798" width="10.28515625" customWidth="1"/>
    <col min="1800" max="1800" width="10" customWidth="1"/>
    <col min="2049" max="2049" width="23" bestFit="1" customWidth="1"/>
    <col min="2051" max="2051" width="11.28515625" bestFit="1" customWidth="1"/>
    <col min="2052" max="2052" width="10.140625" bestFit="1" customWidth="1"/>
    <col min="2054" max="2054" width="10.28515625" customWidth="1"/>
    <col min="2056" max="2056" width="10" customWidth="1"/>
    <col min="2305" max="2305" width="23" bestFit="1" customWidth="1"/>
    <col min="2307" max="2307" width="11.28515625" bestFit="1" customWidth="1"/>
    <col min="2308" max="2308" width="10.140625" bestFit="1" customWidth="1"/>
    <col min="2310" max="2310" width="10.28515625" customWidth="1"/>
    <col min="2312" max="2312" width="10" customWidth="1"/>
    <col min="2561" max="2561" width="23" bestFit="1" customWidth="1"/>
    <col min="2563" max="2563" width="11.28515625" bestFit="1" customWidth="1"/>
    <col min="2564" max="2564" width="10.140625" bestFit="1" customWidth="1"/>
    <col min="2566" max="2566" width="10.28515625" customWidth="1"/>
    <col min="2568" max="2568" width="10" customWidth="1"/>
    <col min="2817" max="2817" width="23" bestFit="1" customWidth="1"/>
    <col min="2819" max="2819" width="11.28515625" bestFit="1" customWidth="1"/>
    <col min="2820" max="2820" width="10.140625" bestFit="1" customWidth="1"/>
    <col min="2822" max="2822" width="10.28515625" customWidth="1"/>
    <col min="2824" max="2824" width="10" customWidth="1"/>
    <col min="3073" max="3073" width="23" bestFit="1" customWidth="1"/>
    <col min="3075" max="3075" width="11.28515625" bestFit="1" customWidth="1"/>
    <col min="3076" max="3076" width="10.140625" bestFit="1" customWidth="1"/>
    <col min="3078" max="3078" width="10.28515625" customWidth="1"/>
    <col min="3080" max="3080" width="10" customWidth="1"/>
    <col min="3329" max="3329" width="23" bestFit="1" customWidth="1"/>
    <col min="3331" max="3331" width="11.28515625" bestFit="1" customWidth="1"/>
    <col min="3332" max="3332" width="10.140625" bestFit="1" customWidth="1"/>
    <col min="3334" max="3334" width="10.28515625" customWidth="1"/>
    <col min="3336" max="3336" width="10" customWidth="1"/>
    <col min="3585" max="3585" width="23" bestFit="1" customWidth="1"/>
    <col min="3587" max="3587" width="11.28515625" bestFit="1" customWidth="1"/>
    <col min="3588" max="3588" width="10.140625" bestFit="1" customWidth="1"/>
    <col min="3590" max="3590" width="10.28515625" customWidth="1"/>
    <col min="3592" max="3592" width="10" customWidth="1"/>
    <col min="3841" max="3841" width="23" bestFit="1" customWidth="1"/>
    <col min="3843" max="3843" width="11.28515625" bestFit="1" customWidth="1"/>
    <col min="3844" max="3844" width="10.140625" bestFit="1" customWidth="1"/>
    <col min="3846" max="3846" width="10.28515625" customWidth="1"/>
    <col min="3848" max="3848" width="10" customWidth="1"/>
    <col min="4097" max="4097" width="23" bestFit="1" customWidth="1"/>
    <col min="4099" max="4099" width="11.28515625" bestFit="1" customWidth="1"/>
    <col min="4100" max="4100" width="10.140625" bestFit="1" customWidth="1"/>
    <col min="4102" max="4102" width="10.28515625" customWidth="1"/>
    <col min="4104" max="4104" width="10" customWidth="1"/>
    <col min="4353" max="4353" width="23" bestFit="1" customWidth="1"/>
    <col min="4355" max="4355" width="11.28515625" bestFit="1" customWidth="1"/>
    <col min="4356" max="4356" width="10.140625" bestFit="1" customWidth="1"/>
    <col min="4358" max="4358" width="10.28515625" customWidth="1"/>
    <col min="4360" max="4360" width="10" customWidth="1"/>
    <col min="4609" max="4609" width="23" bestFit="1" customWidth="1"/>
    <col min="4611" max="4611" width="11.28515625" bestFit="1" customWidth="1"/>
    <col min="4612" max="4612" width="10.140625" bestFit="1" customWidth="1"/>
    <col min="4614" max="4614" width="10.28515625" customWidth="1"/>
    <col min="4616" max="4616" width="10" customWidth="1"/>
    <col min="4865" max="4865" width="23" bestFit="1" customWidth="1"/>
    <col min="4867" max="4867" width="11.28515625" bestFit="1" customWidth="1"/>
    <col min="4868" max="4868" width="10.140625" bestFit="1" customWidth="1"/>
    <col min="4870" max="4870" width="10.28515625" customWidth="1"/>
    <col min="4872" max="4872" width="10" customWidth="1"/>
    <col min="5121" max="5121" width="23" bestFit="1" customWidth="1"/>
    <col min="5123" max="5123" width="11.28515625" bestFit="1" customWidth="1"/>
    <col min="5124" max="5124" width="10.140625" bestFit="1" customWidth="1"/>
    <col min="5126" max="5126" width="10.28515625" customWidth="1"/>
    <col min="5128" max="5128" width="10" customWidth="1"/>
    <col min="5377" max="5377" width="23" bestFit="1" customWidth="1"/>
    <col min="5379" max="5379" width="11.28515625" bestFit="1" customWidth="1"/>
    <col min="5380" max="5380" width="10.140625" bestFit="1" customWidth="1"/>
    <col min="5382" max="5382" width="10.28515625" customWidth="1"/>
    <col min="5384" max="5384" width="10" customWidth="1"/>
    <col min="5633" max="5633" width="23" bestFit="1" customWidth="1"/>
    <col min="5635" max="5635" width="11.28515625" bestFit="1" customWidth="1"/>
    <col min="5636" max="5636" width="10.140625" bestFit="1" customWidth="1"/>
    <col min="5638" max="5638" width="10.28515625" customWidth="1"/>
    <col min="5640" max="5640" width="10" customWidth="1"/>
    <col min="5889" max="5889" width="23" bestFit="1" customWidth="1"/>
    <col min="5891" max="5891" width="11.28515625" bestFit="1" customWidth="1"/>
    <col min="5892" max="5892" width="10.140625" bestFit="1" customWidth="1"/>
    <col min="5894" max="5894" width="10.28515625" customWidth="1"/>
    <col min="5896" max="5896" width="10" customWidth="1"/>
    <col min="6145" max="6145" width="23" bestFit="1" customWidth="1"/>
    <col min="6147" max="6147" width="11.28515625" bestFit="1" customWidth="1"/>
    <col min="6148" max="6148" width="10.140625" bestFit="1" customWidth="1"/>
    <col min="6150" max="6150" width="10.28515625" customWidth="1"/>
    <col min="6152" max="6152" width="10" customWidth="1"/>
    <col min="6401" max="6401" width="23" bestFit="1" customWidth="1"/>
    <col min="6403" max="6403" width="11.28515625" bestFit="1" customWidth="1"/>
    <col min="6404" max="6404" width="10.140625" bestFit="1" customWidth="1"/>
    <col min="6406" max="6406" width="10.28515625" customWidth="1"/>
    <col min="6408" max="6408" width="10" customWidth="1"/>
    <col min="6657" max="6657" width="23" bestFit="1" customWidth="1"/>
    <col min="6659" max="6659" width="11.28515625" bestFit="1" customWidth="1"/>
    <col min="6660" max="6660" width="10.140625" bestFit="1" customWidth="1"/>
    <col min="6662" max="6662" width="10.28515625" customWidth="1"/>
    <col min="6664" max="6664" width="10" customWidth="1"/>
    <col min="6913" max="6913" width="23" bestFit="1" customWidth="1"/>
    <col min="6915" max="6915" width="11.28515625" bestFit="1" customWidth="1"/>
    <col min="6916" max="6916" width="10.140625" bestFit="1" customWidth="1"/>
    <col min="6918" max="6918" width="10.28515625" customWidth="1"/>
    <col min="6920" max="6920" width="10" customWidth="1"/>
    <col min="7169" max="7169" width="23" bestFit="1" customWidth="1"/>
    <col min="7171" max="7171" width="11.28515625" bestFit="1" customWidth="1"/>
    <col min="7172" max="7172" width="10.140625" bestFit="1" customWidth="1"/>
    <col min="7174" max="7174" width="10.28515625" customWidth="1"/>
    <col min="7176" max="7176" width="10" customWidth="1"/>
    <col min="7425" max="7425" width="23" bestFit="1" customWidth="1"/>
    <col min="7427" max="7427" width="11.28515625" bestFit="1" customWidth="1"/>
    <col min="7428" max="7428" width="10.140625" bestFit="1" customWidth="1"/>
    <col min="7430" max="7430" width="10.28515625" customWidth="1"/>
    <col min="7432" max="7432" width="10" customWidth="1"/>
    <col min="7681" max="7681" width="23" bestFit="1" customWidth="1"/>
    <col min="7683" max="7683" width="11.28515625" bestFit="1" customWidth="1"/>
    <col min="7684" max="7684" width="10.140625" bestFit="1" customWidth="1"/>
    <col min="7686" max="7686" width="10.28515625" customWidth="1"/>
    <col min="7688" max="7688" width="10" customWidth="1"/>
    <col min="7937" max="7937" width="23" bestFit="1" customWidth="1"/>
    <col min="7939" max="7939" width="11.28515625" bestFit="1" customWidth="1"/>
    <col min="7940" max="7940" width="10.140625" bestFit="1" customWidth="1"/>
    <col min="7942" max="7942" width="10.28515625" customWidth="1"/>
    <col min="7944" max="7944" width="10" customWidth="1"/>
    <col min="8193" max="8193" width="23" bestFit="1" customWidth="1"/>
    <col min="8195" max="8195" width="11.28515625" bestFit="1" customWidth="1"/>
    <col min="8196" max="8196" width="10.140625" bestFit="1" customWidth="1"/>
    <col min="8198" max="8198" width="10.28515625" customWidth="1"/>
    <col min="8200" max="8200" width="10" customWidth="1"/>
    <col min="8449" max="8449" width="23" bestFit="1" customWidth="1"/>
    <col min="8451" max="8451" width="11.28515625" bestFit="1" customWidth="1"/>
    <col min="8452" max="8452" width="10.140625" bestFit="1" customWidth="1"/>
    <col min="8454" max="8454" width="10.28515625" customWidth="1"/>
    <col min="8456" max="8456" width="10" customWidth="1"/>
    <col min="8705" max="8705" width="23" bestFit="1" customWidth="1"/>
    <col min="8707" max="8707" width="11.28515625" bestFit="1" customWidth="1"/>
    <col min="8708" max="8708" width="10.140625" bestFit="1" customWidth="1"/>
    <col min="8710" max="8710" width="10.28515625" customWidth="1"/>
    <col min="8712" max="8712" width="10" customWidth="1"/>
    <col min="8961" max="8961" width="23" bestFit="1" customWidth="1"/>
    <col min="8963" max="8963" width="11.28515625" bestFit="1" customWidth="1"/>
    <col min="8964" max="8964" width="10.140625" bestFit="1" customWidth="1"/>
    <col min="8966" max="8966" width="10.28515625" customWidth="1"/>
    <col min="8968" max="8968" width="10" customWidth="1"/>
    <col min="9217" max="9217" width="23" bestFit="1" customWidth="1"/>
    <col min="9219" max="9219" width="11.28515625" bestFit="1" customWidth="1"/>
    <col min="9220" max="9220" width="10.140625" bestFit="1" customWidth="1"/>
    <col min="9222" max="9222" width="10.28515625" customWidth="1"/>
    <col min="9224" max="9224" width="10" customWidth="1"/>
    <col min="9473" max="9473" width="23" bestFit="1" customWidth="1"/>
    <col min="9475" max="9475" width="11.28515625" bestFit="1" customWidth="1"/>
    <col min="9476" max="9476" width="10.140625" bestFit="1" customWidth="1"/>
    <col min="9478" max="9478" width="10.28515625" customWidth="1"/>
    <col min="9480" max="9480" width="10" customWidth="1"/>
    <col min="9729" max="9729" width="23" bestFit="1" customWidth="1"/>
    <col min="9731" max="9731" width="11.28515625" bestFit="1" customWidth="1"/>
    <col min="9732" max="9732" width="10.140625" bestFit="1" customWidth="1"/>
    <col min="9734" max="9734" width="10.28515625" customWidth="1"/>
    <col min="9736" max="9736" width="10" customWidth="1"/>
    <col min="9985" max="9985" width="23" bestFit="1" customWidth="1"/>
    <col min="9987" max="9987" width="11.28515625" bestFit="1" customWidth="1"/>
    <col min="9988" max="9988" width="10.140625" bestFit="1" customWidth="1"/>
    <col min="9990" max="9990" width="10.28515625" customWidth="1"/>
    <col min="9992" max="9992" width="10" customWidth="1"/>
    <col min="10241" max="10241" width="23" bestFit="1" customWidth="1"/>
    <col min="10243" max="10243" width="11.28515625" bestFit="1" customWidth="1"/>
    <col min="10244" max="10244" width="10.140625" bestFit="1" customWidth="1"/>
    <col min="10246" max="10246" width="10.28515625" customWidth="1"/>
    <col min="10248" max="10248" width="10" customWidth="1"/>
    <col min="10497" max="10497" width="23" bestFit="1" customWidth="1"/>
    <col min="10499" max="10499" width="11.28515625" bestFit="1" customWidth="1"/>
    <col min="10500" max="10500" width="10.140625" bestFit="1" customWidth="1"/>
    <col min="10502" max="10502" width="10.28515625" customWidth="1"/>
    <col min="10504" max="10504" width="10" customWidth="1"/>
    <col min="10753" max="10753" width="23" bestFit="1" customWidth="1"/>
    <col min="10755" max="10755" width="11.28515625" bestFit="1" customWidth="1"/>
    <col min="10756" max="10756" width="10.140625" bestFit="1" customWidth="1"/>
    <col min="10758" max="10758" width="10.28515625" customWidth="1"/>
    <col min="10760" max="10760" width="10" customWidth="1"/>
    <col min="11009" max="11009" width="23" bestFit="1" customWidth="1"/>
    <col min="11011" max="11011" width="11.28515625" bestFit="1" customWidth="1"/>
    <col min="11012" max="11012" width="10.140625" bestFit="1" customWidth="1"/>
    <col min="11014" max="11014" width="10.28515625" customWidth="1"/>
    <col min="11016" max="11016" width="10" customWidth="1"/>
    <col min="11265" max="11265" width="23" bestFit="1" customWidth="1"/>
    <col min="11267" max="11267" width="11.28515625" bestFit="1" customWidth="1"/>
    <col min="11268" max="11268" width="10.140625" bestFit="1" customWidth="1"/>
    <col min="11270" max="11270" width="10.28515625" customWidth="1"/>
    <col min="11272" max="11272" width="10" customWidth="1"/>
    <col min="11521" max="11521" width="23" bestFit="1" customWidth="1"/>
    <col min="11523" max="11523" width="11.28515625" bestFit="1" customWidth="1"/>
    <col min="11524" max="11524" width="10.140625" bestFit="1" customWidth="1"/>
    <col min="11526" max="11526" width="10.28515625" customWidth="1"/>
    <col min="11528" max="11528" width="10" customWidth="1"/>
    <col min="11777" max="11777" width="23" bestFit="1" customWidth="1"/>
    <col min="11779" max="11779" width="11.28515625" bestFit="1" customWidth="1"/>
    <col min="11780" max="11780" width="10.140625" bestFit="1" customWidth="1"/>
    <col min="11782" max="11782" width="10.28515625" customWidth="1"/>
    <col min="11784" max="11784" width="10" customWidth="1"/>
    <col min="12033" max="12033" width="23" bestFit="1" customWidth="1"/>
    <col min="12035" max="12035" width="11.28515625" bestFit="1" customWidth="1"/>
    <col min="12036" max="12036" width="10.140625" bestFit="1" customWidth="1"/>
    <col min="12038" max="12038" width="10.28515625" customWidth="1"/>
    <col min="12040" max="12040" width="10" customWidth="1"/>
    <col min="12289" max="12289" width="23" bestFit="1" customWidth="1"/>
    <col min="12291" max="12291" width="11.28515625" bestFit="1" customWidth="1"/>
    <col min="12292" max="12292" width="10.140625" bestFit="1" customWidth="1"/>
    <col min="12294" max="12294" width="10.28515625" customWidth="1"/>
    <col min="12296" max="12296" width="10" customWidth="1"/>
    <col min="12545" max="12545" width="23" bestFit="1" customWidth="1"/>
    <col min="12547" max="12547" width="11.28515625" bestFit="1" customWidth="1"/>
    <col min="12548" max="12548" width="10.140625" bestFit="1" customWidth="1"/>
    <col min="12550" max="12550" width="10.28515625" customWidth="1"/>
    <col min="12552" max="12552" width="10" customWidth="1"/>
    <col min="12801" max="12801" width="23" bestFit="1" customWidth="1"/>
    <col min="12803" max="12803" width="11.28515625" bestFit="1" customWidth="1"/>
    <col min="12804" max="12804" width="10.140625" bestFit="1" customWidth="1"/>
    <col min="12806" max="12806" width="10.28515625" customWidth="1"/>
    <col min="12808" max="12808" width="10" customWidth="1"/>
    <col min="13057" max="13057" width="23" bestFit="1" customWidth="1"/>
    <col min="13059" max="13059" width="11.28515625" bestFit="1" customWidth="1"/>
    <col min="13060" max="13060" width="10.140625" bestFit="1" customWidth="1"/>
    <col min="13062" max="13062" width="10.28515625" customWidth="1"/>
    <col min="13064" max="13064" width="10" customWidth="1"/>
    <col min="13313" max="13313" width="23" bestFit="1" customWidth="1"/>
    <col min="13315" max="13315" width="11.28515625" bestFit="1" customWidth="1"/>
    <col min="13316" max="13316" width="10.140625" bestFit="1" customWidth="1"/>
    <col min="13318" max="13318" width="10.28515625" customWidth="1"/>
    <col min="13320" max="13320" width="10" customWidth="1"/>
    <col min="13569" max="13569" width="23" bestFit="1" customWidth="1"/>
    <col min="13571" max="13571" width="11.28515625" bestFit="1" customWidth="1"/>
    <col min="13572" max="13572" width="10.140625" bestFit="1" customWidth="1"/>
    <col min="13574" max="13574" width="10.28515625" customWidth="1"/>
    <col min="13576" max="13576" width="10" customWidth="1"/>
    <col min="13825" max="13825" width="23" bestFit="1" customWidth="1"/>
    <col min="13827" max="13827" width="11.28515625" bestFit="1" customWidth="1"/>
    <col min="13828" max="13828" width="10.140625" bestFit="1" customWidth="1"/>
    <col min="13830" max="13830" width="10.28515625" customWidth="1"/>
    <col min="13832" max="13832" width="10" customWidth="1"/>
    <col min="14081" max="14081" width="23" bestFit="1" customWidth="1"/>
    <col min="14083" max="14083" width="11.28515625" bestFit="1" customWidth="1"/>
    <col min="14084" max="14084" width="10.140625" bestFit="1" customWidth="1"/>
    <col min="14086" max="14086" width="10.28515625" customWidth="1"/>
    <col min="14088" max="14088" width="10" customWidth="1"/>
    <col min="14337" max="14337" width="23" bestFit="1" customWidth="1"/>
    <col min="14339" max="14339" width="11.28515625" bestFit="1" customWidth="1"/>
    <col min="14340" max="14340" width="10.140625" bestFit="1" customWidth="1"/>
    <col min="14342" max="14342" width="10.28515625" customWidth="1"/>
    <col min="14344" max="14344" width="10" customWidth="1"/>
    <col min="14593" max="14593" width="23" bestFit="1" customWidth="1"/>
    <col min="14595" max="14595" width="11.28515625" bestFit="1" customWidth="1"/>
    <col min="14596" max="14596" width="10.140625" bestFit="1" customWidth="1"/>
    <col min="14598" max="14598" width="10.28515625" customWidth="1"/>
    <col min="14600" max="14600" width="10" customWidth="1"/>
    <col min="14849" max="14849" width="23" bestFit="1" customWidth="1"/>
    <col min="14851" max="14851" width="11.28515625" bestFit="1" customWidth="1"/>
    <col min="14852" max="14852" width="10.140625" bestFit="1" customWidth="1"/>
    <col min="14854" max="14854" width="10.28515625" customWidth="1"/>
    <col min="14856" max="14856" width="10" customWidth="1"/>
    <col min="15105" max="15105" width="23" bestFit="1" customWidth="1"/>
    <col min="15107" max="15107" width="11.28515625" bestFit="1" customWidth="1"/>
    <col min="15108" max="15108" width="10.140625" bestFit="1" customWidth="1"/>
    <col min="15110" max="15110" width="10.28515625" customWidth="1"/>
    <col min="15112" max="15112" width="10" customWidth="1"/>
    <col min="15361" max="15361" width="23" bestFit="1" customWidth="1"/>
    <col min="15363" max="15363" width="11.28515625" bestFit="1" customWidth="1"/>
    <col min="15364" max="15364" width="10.140625" bestFit="1" customWidth="1"/>
    <col min="15366" max="15366" width="10.28515625" customWidth="1"/>
    <col min="15368" max="15368" width="10" customWidth="1"/>
    <col min="15617" max="15617" width="23" bestFit="1" customWidth="1"/>
    <col min="15619" max="15619" width="11.28515625" bestFit="1" customWidth="1"/>
    <col min="15620" max="15620" width="10.140625" bestFit="1" customWidth="1"/>
    <col min="15622" max="15622" width="10.28515625" customWidth="1"/>
    <col min="15624" max="15624" width="10" customWidth="1"/>
    <col min="15873" max="15873" width="23" bestFit="1" customWidth="1"/>
    <col min="15875" max="15875" width="11.28515625" bestFit="1" customWidth="1"/>
    <col min="15876" max="15876" width="10.140625" bestFit="1" customWidth="1"/>
    <col min="15878" max="15878" width="10.28515625" customWidth="1"/>
    <col min="15880" max="15880" width="10" customWidth="1"/>
    <col min="16129" max="16129" width="23" bestFit="1" customWidth="1"/>
    <col min="16131" max="16131" width="11.28515625" bestFit="1" customWidth="1"/>
    <col min="16132" max="16132" width="10.140625" bestFit="1" customWidth="1"/>
    <col min="16134" max="16134" width="10.28515625" customWidth="1"/>
    <col min="16136" max="16136" width="10" customWidth="1"/>
  </cols>
  <sheetData>
    <row r="1" spans="1:10" ht="18" customHeight="1" thickBot="1">
      <c r="A1" s="1263" t="s">
        <v>460</v>
      </c>
      <c r="B1" s="1264"/>
      <c r="C1" s="1264"/>
      <c r="D1" s="1264"/>
      <c r="E1" s="1264"/>
      <c r="F1" s="1264"/>
      <c r="G1" s="1264"/>
      <c r="H1" s="1264"/>
      <c r="I1" s="1265"/>
      <c r="J1" s="1266"/>
    </row>
    <row r="2" spans="1:10" ht="30" customHeight="1">
      <c r="A2" s="186" t="s">
        <v>142</v>
      </c>
      <c r="B2" s="1235" t="s">
        <v>457</v>
      </c>
      <c r="C2" s="1235"/>
      <c r="D2" s="1235"/>
      <c r="E2" s="1235"/>
      <c r="F2" s="1235"/>
      <c r="G2" s="1235"/>
      <c r="H2" s="187" t="s">
        <v>219</v>
      </c>
      <c r="I2" s="188"/>
      <c r="J2" s="189" t="s">
        <v>236</v>
      </c>
    </row>
    <row r="3" spans="1:10">
      <c r="A3" s="1210" t="s">
        <v>237</v>
      </c>
      <c r="B3" s="1205"/>
      <c r="C3" s="1205"/>
      <c r="D3" s="1205"/>
      <c r="E3" s="1205" t="s">
        <v>238</v>
      </c>
      <c r="F3" s="1205"/>
      <c r="G3" s="1205" t="s">
        <v>239</v>
      </c>
      <c r="H3" s="1205"/>
      <c r="I3" s="190"/>
      <c r="J3" s="1236" t="s">
        <v>240</v>
      </c>
    </row>
    <row r="4" spans="1:10">
      <c r="A4" s="307" t="s">
        <v>241</v>
      </c>
      <c r="B4" s="305" t="s">
        <v>242</v>
      </c>
      <c r="C4" s="305" t="s">
        <v>243</v>
      </c>
      <c r="D4" s="305" t="s">
        <v>244</v>
      </c>
      <c r="E4" s="305" t="s">
        <v>245</v>
      </c>
      <c r="F4" s="305" t="s">
        <v>246</v>
      </c>
      <c r="G4" s="305" t="s">
        <v>245</v>
      </c>
      <c r="H4" s="305" t="s">
        <v>246</v>
      </c>
      <c r="I4" s="190"/>
      <c r="J4" s="1236"/>
    </row>
    <row r="5" spans="1:10" ht="23.25" customHeight="1">
      <c r="A5" s="191" t="s">
        <v>247</v>
      </c>
      <c r="B5" s="192">
        <v>30082</v>
      </c>
      <c r="C5" s="192" t="s">
        <v>248</v>
      </c>
      <c r="D5" s="193">
        <v>1</v>
      </c>
      <c r="E5" s="193">
        <v>0.5</v>
      </c>
      <c r="F5" s="193">
        <v>0.5</v>
      </c>
      <c r="G5" s="193">
        <v>45.82</v>
      </c>
      <c r="H5" s="193">
        <v>24.08</v>
      </c>
      <c r="I5" s="194"/>
      <c r="J5" s="195">
        <f>((E5*G5)+(F5*H5))*D5</f>
        <v>34.950000000000003</v>
      </c>
    </row>
    <row r="6" spans="1:10">
      <c r="A6" s="1188" t="s">
        <v>249</v>
      </c>
      <c r="B6" s="1189"/>
      <c r="C6" s="1189"/>
      <c r="D6" s="1189"/>
      <c r="E6" s="1189"/>
      <c r="F6" s="1189"/>
      <c r="G6" s="1189"/>
      <c r="H6" s="1189"/>
      <c r="I6" s="196"/>
      <c r="J6" s="306">
        <f>SUM(J5:J5)</f>
        <v>34.950000000000003</v>
      </c>
    </row>
    <row r="7" spans="1:10">
      <c r="A7" s="1200"/>
      <c r="B7" s="1201"/>
      <c r="C7" s="1201"/>
      <c r="D7" s="1201"/>
      <c r="E7" s="1201"/>
      <c r="F7" s="1201"/>
      <c r="G7" s="1201"/>
      <c r="H7" s="1201"/>
      <c r="I7" s="1202"/>
      <c r="J7" s="1203"/>
    </row>
    <row r="8" spans="1:10" ht="22.5">
      <c r="A8" s="1228" t="s">
        <v>250</v>
      </c>
      <c r="B8" s="1229"/>
      <c r="C8" s="190" t="s">
        <v>242</v>
      </c>
      <c r="D8" s="197" t="s">
        <v>243</v>
      </c>
      <c r="E8" s="305" t="s">
        <v>251</v>
      </c>
      <c r="F8" s="305" t="s">
        <v>252</v>
      </c>
      <c r="G8" s="1206" t="s">
        <v>253</v>
      </c>
      <c r="H8" s="1206"/>
      <c r="I8" s="310"/>
      <c r="J8" s="311" t="s">
        <v>240</v>
      </c>
    </row>
    <row r="9" spans="1:10">
      <c r="A9" s="1224" t="s">
        <v>254</v>
      </c>
      <c r="B9" s="1230"/>
      <c r="C9" s="192">
        <v>6160</v>
      </c>
      <c r="D9" s="192" t="s">
        <v>141</v>
      </c>
      <c r="E9" s="303" t="s">
        <v>255</v>
      </c>
      <c r="F9" s="309">
        <v>8</v>
      </c>
      <c r="G9" s="1213">
        <v>21.06</v>
      </c>
      <c r="H9" s="1213"/>
      <c r="I9" s="312"/>
      <c r="J9" s="198">
        <f>G9*F9</f>
        <v>168.48</v>
      </c>
    </row>
    <row r="10" spans="1:10">
      <c r="A10" s="1224" t="s">
        <v>256</v>
      </c>
      <c r="B10" s="1225"/>
      <c r="C10" s="192">
        <v>252</v>
      </c>
      <c r="D10" s="192" t="s">
        <v>141</v>
      </c>
      <c r="E10" s="303" t="s">
        <v>255</v>
      </c>
      <c r="F10" s="309">
        <v>8</v>
      </c>
      <c r="G10" s="1213">
        <v>16.34</v>
      </c>
      <c r="H10" s="1213"/>
      <c r="I10" s="312"/>
      <c r="J10" s="198">
        <f>G10*F10</f>
        <v>130.72</v>
      </c>
    </row>
    <row r="11" spans="1:10">
      <c r="A11" s="1188" t="s">
        <v>257</v>
      </c>
      <c r="B11" s="1189"/>
      <c r="C11" s="1189"/>
      <c r="D11" s="1189"/>
      <c r="E11" s="1189"/>
      <c r="F11" s="1189"/>
      <c r="G11" s="1189"/>
      <c r="H11" s="1189"/>
      <c r="I11" s="196"/>
      <c r="J11" s="306">
        <f>SUM(J9:J10)</f>
        <v>299.2</v>
      </c>
    </row>
    <row r="12" spans="1:10">
      <c r="A12" s="1221"/>
      <c r="B12" s="1222"/>
      <c r="C12" s="1222"/>
      <c r="D12" s="1222"/>
      <c r="E12" s="1222"/>
      <c r="F12" s="1222"/>
      <c r="G12" s="1222"/>
      <c r="H12" s="1222"/>
      <c r="I12" s="1222"/>
      <c r="J12" s="1223"/>
    </row>
    <row r="13" spans="1:10">
      <c r="A13" s="1210" t="s">
        <v>258</v>
      </c>
      <c r="B13" s="1205"/>
      <c r="C13" s="1205"/>
      <c r="D13" s="305" t="s">
        <v>242</v>
      </c>
      <c r="E13" s="305" t="s">
        <v>259</v>
      </c>
      <c r="F13" s="305" t="s">
        <v>260</v>
      </c>
      <c r="G13" s="308" t="s">
        <v>261</v>
      </c>
      <c r="H13" s="308" t="s">
        <v>262</v>
      </c>
      <c r="I13" s="310"/>
      <c r="J13" s="311" t="s">
        <v>263</v>
      </c>
    </row>
    <row r="14" spans="1:10">
      <c r="A14" s="1226" t="s">
        <v>264</v>
      </c>
      <c r="B14" s="1227"/>
      <c r="C14" s="1227"/>
      <c r="D14" s="193"/>
      <c r="E14" s="193">
        <v>0</v>
      </c>
      <c r="F14" s="193" t="s">
        <v>265</v>
      </c>
      <c r="G14" s="199"/>
      <c r="H14" s="199"/>
      <c r="I14" s="200"/>
      <c r="J14" s="198">
        <f>J11*E14%</f>
        <v>0</v>
      </c>
    </row>
    <row r="15" spans="1:10">
      <c r="A15" s="1188" t="s">
        <v>266</v>
      </c>
      <c r="B15" s="1189"/>
      <c r="C15" s="1189"/>
      <c r="D15" s="1189"/>
      <c r="E15" s="1189"/>
      <c r="F15" s="1189"/>
      <c r="G15" s="1189"/>
      <c r="H15" s="1189"/>
      <c r="I15" s="196"/>
      <c r="J15" s="306">
        <f>SUM(J14:J14)</f>
        <v>0</v>
      </c>
    </row>
    <row r="16" spans="1:10">
      <c r="A16" s="1221"/>
      <c r="B16" s="1222"/>
      <c r="C16" s="1222"/>
      <c r="D16" s="1222"/>
      <c r="E16" s="1222"/>
      <c r="F16" s="1222"/>
      <c r="G16" s="1222"/>
      <c r="H16" s="1222"/>
      <c r="I16" s="1222"/>
      <c r="J16" s="1223"/>
    </row>
    <row r="17" spans="1:10">
      <c r="A17" s="1188" t="s">
        <v>267</v>
      </c>
      <c r="B17" s="1189"/>
      <c r="C17" s="1189"/>
      <c r="D17" s="1189"/>
      <c r="E17" s="1189"/>
      <c r="F17" s="1189"/>
      <c r="G17" s="1189"/>
      <c r="H17" s="1189"/>
      <c r="I17" s="201"/>
      <c r="J17" s="306">
        <f>J6+J11+J15</f>
        <v>334.15</v>
      </c>
    </row>
    <row r="18" spans="1:10">
      <c r="A18" s="1188" t="s">
        <v>268</v>
      </c>
      <c r="B18" s="1189"/>
      <c r="C18" s="1189"/>
      <c r="D18" s="1189"/>
      <c r="E18" s="1189"/>
      <c r="F18" s="1189"/>
      <c r="G18" s="1189"/>
      <c r="H18" s="1189"/>
      <c r="I18" s="201"/>
      <c r="J18" s="202">
        <v>1</v>
      </c>
    </row>
    <row r="19" spans="1:10">
      <c r="A19" s="1188" t="s">
        <v>269</v>
      </c>
      <c r="B19" s="1189"/>
      <c r="C19" s="1189"/>
      <c r="D19" s="1189"/>
      <c r="E19" s="1189"/>
      <c r="F19" s="1189"/>
      <c r="G19" s="1189"/>
      <c r="H19" s="1189"/>
      <c r="I19" s="196"/>
      <c r="J19" s="306">
        <f>J17/J18</f>
        <v>334.15</v>
      </c>
    </row>
    <row r="20" spans="1:10">
      <c r="A20" s="1200"/>
      <c r="B20" s="1201"/>
      <c r="C20" s="1201"/>
      <c r="D20" s="1201"/>
      <c r="E20" s="1201"/>
      <c r="F20" s="1201"/>
      <c r="G20" s="1201"/>
      <c r="H20" s="1201"/>
      <c r="I20" s="1202"/>
      <c r="J20" s="1203"/>
    </row>
    <row r="21" spans="1:10" ht="22.5">
      <c r="A21" s="203" t="s">
        <v>270</v>
      </c>
      <c r="B21" s="305" t="s">
        <v>242</v>
      </c>
      <c r="C21" s="305" t="s">
        <v>243</v>
      </c>
      <c r="D21" s="308" t="s">
        <v>146</v>
      </c>
      <c r="E21" s="1217" t="s">
        <v>271</v>
      </c>
      <c r="F21" s="1218"/>
      <c r="G21" s="1206" t="s">
        <v>272</v>
      </c>
      <c r="H21" s="1206"/>
      <c r="I21" s="310" t="s">
        <v>273</v>
      </c>
      <c r="J21" s="311" t="s">
        <v>263</v>
      </c>
    </row>
    <row r="22" spans="1:10">
      <c r="A22" s="321" t="s">
        <v>458</v>
      </c>
      <c r="B22" s="192">
        <v>100195</v>
      </c>
      <c r="C22" s="192" t="s">
        <v>231</v>
      </c>
      <c r="D22" s="324">
        <v>75</v>
      </c>
      <c r="E22" s="1219">
        <v>1.56</v>
      </c>
      <c r="F22" s="1220"/>
      <c r="G22" s="1219">
        <f>E22*D22</f>
        <v>117</v>
      </c>
      <c r="H22" s="1220"/>
      <c r="I22" s="323">
        <v>9.5399999999999991</v>
      </c>
      <c r="J22" s="195">
        <f>I22*G22</f>
        <v>1116.18</v>
      </c>
    </row>
    <row r="23" spans="1:10" ht="33.75">
      <c r="A23" s="322" t="s">
        <v>462</v>
      </c>
      <c r="B23" s="192">
        <v>559</v>
      </c>
      <c r="C23" s="192" t="s">
        <v>141</v>
      </c>
      <c r="D23" s="324">
        <v>12</v>
      </c>
      <c r="E23" s="1219">
        <v>2.5299999999999998</v>
      </c>
      <c r="F23" s="1220"/>
      <c r="G23" s="1219">
        <f>E23*D23</f>
        <v>30.36</v>
      </c>
      <c r="H23" s="1220"/>
      <c r="I23" s="323">
        <v>36.6</v>
      </c>
      <c r="J23" s="195">
        <f>I23*G23</f>
        <v>1111.18</v>
      </c>
    </row>
    <row r="24" spans="1:10" ht="15" customHeight="1">
      <c r="A24" s="204" t="s">
        <v>274</v>
      </c>
      <c r="B24" s="192">
        <v>10145</v>
      </c>
      <c r="C24" s="192" t="s">
        <v>248</v>
      </c>
      <c r="D24" s="325">
        <v>7</v>
      </c>
      <c r="E24" s="1215">
        <v>10.71</v>
      </c>
      <c r="F24" s="1216"/>
      <c r="G24" s="1214">
        <f>D24*E24</f>
        <v>74.97</v>
      </c>
      <c r="H24" s="1214"/>
      <c r="I24" s="693">
        <v>10.5</v>
      </c>
      <c r="J24" s="198">
        <f>G24*I24</f>
        <v>787.19</v>
      </c>
    </row>
    <row r="25" spans="1:10" ht="21.75" customHeight="1">
      <c r="A25" s="204" t="s">
        <v>275</v>
      </c>
      <c r="B25" s="192">
        <v>10185</v>
      </c>
      <c r="C25" s="192" t="s">
        <v>248</v>
      </c>
      <c r="D25" s="325"/>
      <c r="E25" s="1215">
        <f>D22+D23+D24+D26</f>
        <v>100.96</v>
      </c>
      <c r="F25" s="1216"/>
      <c r="G25" s="1214">
        <v>4.0000000000000001E-3</v>
      </c>
      <c r="H25" s="1214"/>
      <c r="I25" s="693">
        <v>30.8</v>
      </c>
      <c r="J25" s="198">
        <f>I25*G25*E25</f>
        <v>12.44</v>
      </c>
    </row>
    <row r="26" spans="1:10" ht="15" customHeight="1">
      <c r="A26" s="204" t="s">
        <v>459</v>
      </c>
      <c r="B26" s="192">
        <v>10169</v>
      </c>
      <c r="C26" s="192" t="s">
        <v>248</v>
      </c>
      <c r="D26" s="325">
        <v>6.96</v>
      </c>
      <c r="E26" s="1215">
        <v>7.44</v>
      </c>
      <c r="F26" s="1216"/>
      <c r="G26" s="1214">
        <f>D26*E26</f>
        <v>51.782400000000003</v>
      </c>
      <c r="H26" s="1214"/>
      <c r="I26" s="693">
        <v>11</v>
      </c>
      <c r="J26" s="198">
        <f>G26*I26</f>
        <v>569.61</v>
      </c>
    </row>
    <row r="27" spans="1:10">
      <c r="A27" s="1188" t="s">
        <v>276</v>
      </c>
      <c r="B27" s="1189"/>
      <c r="C27" s="1189"/>
      <c r="D27" s="1189"/>
      <c r="E27" s="1189"/>
      <c r="F27" s="1189"/>
      <c r="G27" s="1189"/>
      <c r="H27" s="1189"/>
      <c r="I27" s="196"/>
      <c r="J27" s="306">
        <f>SUM(J22:J26)</f>
        <v>3596.6</v>
      </c>
    </row>
    <row r="28" spans="1:10">
      <c r="A28" s="1200"/>
      <c r="B28" s="1201"/>
      <c r="C28" s="1201"/>
      <c r="D28" s="1201"/>
      <c r="E28" s="1201"/>
      <c r="F28" s="1201"/>
      <c r="G28" s="1201"/>
      <c r="H28" s="1201"/>
      <c r="I28" s="1202"/>
      <c r="J28" s="1203"/>
    </row>
    <row r="29" spans="1:10">
      <c r="A29" s="1210" t="s">
        <v>277</v>
      </c>
      <c r="B29" s="1205"/>
      <c r="C29" s="305" t="s">
        <v>242</v>
      </c>
      <c r="D29" s="305" t="s">
        <v>251</v>
      </c>
      <c r="E29" s="1206" t="s">
        <v>278</v>
      </c>
      <c r="F29" s="1206"/>
      <c r="G29" s="1206" t="s">
        <v>272</v>
      </c>
      <c r="H29" s="1206"/>
      <c r="I29" s="310"/>
      <c r="J29" s="311" t="s">
        <v>279</v>
      </c>
    </row>
    <row r="30" spans="1:10">
      <c r="A30" s="1211"/>
      <c r="B30" s="1212"/>
      <c r="C30" s="206"/>
      <c r="D30" s="309"/>
      <c r="E30" s="1213"/>
      <c r="F30" s="1213"/>
      <c r="G30" s="1214"/>
      <c r="H30" s="1214"/>
      <c r="I30" s="207"/>
      <c r="J30" s="198">
        <f>G30*E30</f>
        <v>0</v>
      </c>
    </row>
    <row r="31" spans="1:10">
      <c r="A31" s="1188" t="s">
        <v>280</v>
      </c>
      <c r="B31" s="1189"/>
      <c r="C31" s="1189"/>
      <c r="D31" s="1189"/>
      <c r="E31" s="1189"/>
      <c r="F31" s="1189"/>
      <c r="G31" s="1189"/>
      <c r="H31" s="1189"/>
      <c r="I31" s="196"/>
      <c r="J31" s="306">
        <f>SUM(J30:J30)</f>
        <v>0</v>
      </c>
    </row>
    <row r="32" spans="1:10">
      <c r="A32" s="1200"/>
      <c r="B32" s="1201"/>
      <c r="C32" s="1201"/>
      <c r="D32" s="1201"/>
      <c r="E32" s="1201"/>
      <c r="F32" s="1201"/>
      <c r="G32" s="1201"/>
      <c r="H32" s="1201"/>
      <c r="I32" s="1202"/>
      <c r="J32" s="1203"/>
    </row>
    <row r="33" spans="1:10">
      <c r="A33" s="1204" t="s">
        <v>281</v>
      </c>
      <c r="B33" s="1205" t="s">
        <v>242</v>
      </c>
      <c r="C33" s="1205" t="s">
        <v>282</v>
      </c>
      <c r="D33" s="1205"/>
      <c r="E33" s="1206" t="s">
        <v>278</v>
      </c>
      <c r="F33" s="1206"/>
      <c r="G33" s="1205" t="s">
        <v>283</v>
      </c>
      <c r="H33" s="1205"/>
      <c r="I33" s="1207"/>
      <c r="J33" s="1209" t="s">
        <v>263</v>
      </c>
    </row>
    <row r="34" spans="1:10">
      <c r="A34" s="1204"/>
      <c r="B34" s="1205"/>
      <c r="C34" s="208" t="s">
        <v>284</v>
      </c>
      <c r="D34" s="208" t="s">
        <v>285</v>
      </c>
      <c r="E34" s="1206"/>
      <c r="F34" s="1206"/>
      <c r="G34" s="1205"/>
      <c r="H34" s="1205"/>
      <c r="I34" s="1208"/>
      <c r="J34" s="1209"/>
    </row>
    <row r="35" spans="1:10">
      <c r="A35" s="209"/>
      <c r="B35" s="197"/>
      <c r="C35" s="210"/>
      <c r="D35" s="210"/>
      <c r="E35" s="1186"/>
      <c r="F35" s="1186"/>
      <c r="G35" s="1187"/>
      <c r="H35" s="1187"/>
      <c r="I35" s="211"/>
      <c r="J35" s="198">
        <f>E35*G35</f>
        <v>0</v>
      </c>
    </row>
    <row r="36" spans="1:10">
      <c r="A36" s="212"/>
      <c r="B36" s="192"/>
      <c r="C36" s="213"/>
      <c r="D36" s="213"/>
      <c r="E36" s="193"/>
      <c r="F36" s="193"/>
      <c r="G36" s="214"/>
      <c r="H36" s="214"/>
      <c r="I36" s="215"/>
      <c r="J36" s="198"/>
    </row>
    <row r="37" spans="1:10" ht="15.75" thickBot="1">
      <c r="A37" s="1188" t="s">
        <v>286</v>
      </c>
      <c r="B37" s="1189"/>
      <c r="C37" s="1189"/>
      <c r="D37" s="1189"/>
      <c r="E37" s="1189"/>
      <c r="F37" s="1189"/>
      <c r="G37" s="1189"/>
      <c r="H37" s="1189"/>
      <c r="I37" s="196"/>
      <c r="J37" s="306"/>
    </row>
    <row r="38" spans="1:10" ht="15.75" thickBot="1">
      <c r="A38" s="1257" t="s">
        <v>898</v>
      </c>
      <c r="B38" s="1258"/>
      <c r="C38" s="1258"/>
      <c r="D38" s="1258"/>
      <c r="E38" s="1258"/>
      <c r="F38" s="1259"/>
      <c r="G38" s="1197">
        <f>J35+J31+J19+J27</f>
        <v>3930.75</v>
      </c>
      <c r="H38" s="1197"/>
      <c r="I38" s="1198"/>
      <c r="J38" s="1199"/>
    </row>
    <row r="39" spans="1:10" ht="15.75" thickBot="1">
      <c r="A39" s="1257" t="s">
        <v>899</v>
      </c>
      <c r="B39" s="1258"/>
      <c r="C39" s="1258"/>
      <c r="D39" s="1258"/>
      <c r="E39" s="1258"/>
      <c r="F39" s="1259"/>
      <c r="G39" s="1260">
        <v>0</v>
      </c>
      <c r="H39" s="1260"/>
      <c r="I39" s="1261"/>
      <c r="J39" s="1262"/>
    </row>
    <row r="40" spans="1:10" ht="15.75" thickBot="1">
      <c r="A40" s="1257" t="s">
        <v>896</v>
      </c>
      <c r="B40" s="1258"/>
      <c r="C40" s="1258"/>
      <c r="D40" s="1258"/>
      <c r="E40" s="1258"/>
      <c r="F40" s="1259"/>
      <c r="G40" s="1197">
        <f>G38</f>
        <v>3930.75</v>
      </c>
      <c r="H40" s="1197"/>
      <c r="I40" s="1198"/>
      <c r="J40" s="1199"/>
    </row>
  </sheetData>
  <mergeCells count="62">
    <mergeCell ref="A1:J1"/>
    <mergeCell ref="B2:G2"/>
    <mergeCell ref="A3:D3"/>
    <mergeCell ref="E3:F3"/>
    <mergeCell ref="G3:H3"/>
    <mergeCell ref="J3:J4"/>
    <mergeCell ref="A6:H6"/>
    <mergeCell ref="A7:J7"/>
    <mergeCell ref="A8:B8"/>
    <mergeCell ref="G8:H8"/>
    <mergeCell ref="A9:B9"/>
    <mergeCell ref="G9:H9"/>
    <mergeCell ref="A20:J20"/>
    <mergeCell ref="A10:B10"/>
    <mergeCell ref="G10:H10"/>
    <mergeCell ref="A11:H11"/>
    <mergeCell ref="A12:J12"/>
    <mergeCell ref="A13:C13"/>
    <mergeCell ref="A14:C14"/>
    <mergeCell ref="A15:H15"/>
    <mergeCell ref="A16:J16"/>
    <mergeCell ref="A17:H17"/>
    <mergeCell ref="A18:H18"/>
    <mergeCell ref="A19:H19"/>
    <mergeCell ref="E21:F21"/>
    <mergeCell ref="G21:H21"/>
    <mergeCell ref="E22:F22"/>
    <mergeCell ref="G22:H22"/>
    <mergeCell ref="E23:F23"/>
    <mergeCell ref="G23:H23"/>
    <mergeCell ref="A30:B30"/>
    <mergeCell ref="E30:F30"/>
    <mergeCell ref="G30:H30"/>
    <mergeCell ref="E24:F24"/>
    <mergeCell ref="G24:H24"/>
    <mergeCell ref="E25:F25"/>
    <mergeCell ref="G25:H25"/>
    <mergeCell ref="E26:F26"/>
    <mergeCell ref="G26:H26"/>
    <mergeCell ref="A27:H27"/>
    <mergeCell ref="A28:J28"/>
    <mergeCell ref="A29:B29"/>
    <mergeCell ref="E29:F29"/>
    <mergeCell ref="G29:H29"/>
    <mergeCell ref="A31:H31"/>
    <mergeCell ref="A32:J32"/>
    <mergeCell ref="A33:A34"/>
    <mergeCell ref="B33:B34"/>
    <mergeCell ref="C33:D33"/>
    <mergeCell ref="E33:F34"/>
    <mergeCell ref="G33:H34"/>
    <mergeCell ref="I33:I34"/>
    <mergeCell ref="J33:J34"/>
    <mergeCell ref="E35:F35"/>
    <mergeCell ref="G35:H35"/>
    <mergeCell ref="A37:H37"/>
    <mergeCell ref="A40:F40"/>
    <mergeCell ref="G40:J40"/>
    <mergeCell ref="A38:F38"/>
    <mergeCell ref="A39:F39"/>
    <mergeCell ref="G38:J38"/>
    <mergeCell ref="G39:J39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6237C-959E-4742-BF46-9DE69CF44FD3}">
  <sheetPr codeName="Planilha49">
    <tabColor rgb="FFFF0000"/>
  </sheetPr>
  <dimension ref="B2:P72"/>
  <sheetViews>
    <sheetView workbookViewId="0"/>
  </sheetViews>
  <sheetFormatPr defaultColWidth="9.140625" defaultRowHeight="12.75"/>
  <cols>
    <col min="1" max="1" width="9.140625" style="23"/>
    <col min="2" max="2" width="47.42578125" style="23" customWidth="1"/>
    <col min="3" max="3" width="9.140625" style="23" customWidth="1"/>
    <col min="4" max="4" width="5.42578125" style="23" customWidth="1"/>
    <col min="5" max="5" width="7.42578125" style="23" customWidth="1"/>
    <col min="6" max="6" width="8.42578125" style="23" customWidth="1"/>
    <col min="7" max="7" width="3" style="23" customWidth="1"/>
    <col min="8" max="8" width="7.7109375" style="23" bestFit="1" customWidth="1"/>
    <col min="9" max="9" width="6.71093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2" spans="2:15" ht="13.5">
      <c r="B2" s="1084" t="s">
        <v>157</v>
      </c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6"/>
    </row>
    <row r="3" spans="2:15" ht="13.5">
      <c r="B3" s="1087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9"/>
    </row>
    <row r="4" spans="2:15" ht="13.5">
      <c r="B4" s="1087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9"/>
    </row>
    <row r="5" spans="2:15" ht="13.5">
      <c r="B5" s="1087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9"/>
    </row>
    <row r="6" spans="2:15" ht="15">
      <c r="B6" s="1090" t="s">
        <v>910</v>
      </c>
      <c r="C6" s="1091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092"/>
    </row>
    <row r="7" spans="2:15" ht="12.75" customHeight="1">
      <c r="B7" s="1083" t="s">
        <v>537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</row>
    <row r="8" spans="2:15"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</row>
    <row r="9" spans="2:15">
      <c r="B9" s="1099"/>
      <c r="C9" s="1100"/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1"/>
    </row>
    <row r="10" spans="2:15" ht="15" customHeight="1">
      <c r="B10" s="1102" t="s">
        <v>159</v>
      </c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4"/>
    </row>
    <row r="11" spans="2:15" ht="24">
      <c r="B11" s="141" t="s">
        <v>160</v>
      </c>
      <c r="C11" s="142" t="s">
        <v>161</v>
      </c>
      <c r="D11" s="1105" t="s">
        <v>162</v>
      </c>
      <c r="E11" s="1106"/>
      <c r="F11" s="1107" t="s">
        <v>163</v>
      </c>
      <c r="G11" s="1108"/>
      <c r="H11" s="143" t="s">
        <v>164</v>
      </c>
      <c r="I11" s="1107" t="s">
        <v>165</v>
      </c>
      <c r="J11" s="1108"/>
      <c r="K11" s="1107" t="s">
        <v>166</v>
      </c>
      <c r="L11" s="1109"/>
      <c r="M11" s="1108"/>
      <c r="N11" s="1107" t="s">
        <v>167</v>
      </c>
      <c r="O11" s="1110"/>
    </row>
    <row r="12" spans="2:15" ht="24">
      <c r="B12" s="144" t="s">
        <v>538</v>
      </c>
      <c r="C12" s="145">
        <v>30029</v>
      </c>
      <c r="D12" s="1111">
        <v>1</v>
      </c>
      <c r="E12" s="1112"/>
      <c r="F12" s="1111">
        <v>0.2</v>
      </c>
      <c r="G12" s="1113"/>
      <c r="H12" s="146">
        <f t="shared" ref="H12" si="0">1-F12</f>
        <v>0.8</v>
      </c>
      <c r="I12" s="1114">
        <v>108.37</v>
      </c>
      <c r="J12" s="1115"/>
      <c r="K12" s="1114">
        <v>42.6</v>
      </c>
      <c r="L12" s="1116"/>
      <c r="M12" s="1115"/>
      <c r="N12" s="1114">
        <v>55.75</v>
      </c>
      <c r="O12" s="1117"/>
    </row>
    <row r="13" spans="2:15" ht="15" customHeight="1">
      <c r="B13" s="1093" t="s">
        <v>168</v>
      </c>
      <c r="C13" s="1094"/>
      <c r="D13" s="1094"/>
      <c r="E13" s="1094"/>
      <c r="F13" s="1094"/>
      <c r="G13" s="1094"/>
      <c r="H13" s="1094"/>
      <c r="I13" s="1094"/>
      <c r="J13" s="1094"/>
      <c r="K13" s="1095"/>
      <c r="L13" s="1096">
        <f>SUM(N12:O12)</f>
        <v>55.75</v>
      </c>
      <c r="M13" s="1097"/>
      <c r="N13" s="1097"/>
      <c r="O13" s="1098"/>
    </row>
    <row r="14" spans="2:15" ht="15" customHeight="1">
      <c r="B14" s="147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9"/>
    </row>
    <row r="15" spans="2:15" ht="24">
      <c r="B15" s="159" t="s">
        <v>169</v>
      </c>
      <c r="C15" s="160" t="s">
        <v>161</v>
      </c>
      <c r="D15" s="1122" t="s">
        <v>170</v>
      </c>
      <c r="E15" s="1123"/>
      <c r="F15" s="1122" t="s">
        <v>171</v>
      </c>
      <c r="G15" s="1138"/>
      <c r="H15" s="224" t="s">
        <v>172</v>
      </c>
      <c r="I15" s="1122" t="s">
        <v>173</v>
      </c>
      <c r="J15" s="1123"/>
      <c r="K15" s="1123"/>
      <c r="L15" s="1123"/>
      <c r="M15" s="1138"/>
      <c r="N15" s="1122" t="s">
        <v>167</v>
      </c>
      <c r="O15" s="1139"/>
    </row>
    <row r="16" spans="2:15">
      <c r="B16" s="164" t="s">
        <v>539</v>
      </c>
      <c r="C16" s="165">
        <v>20067</v>
      </c>
      <c r="D16" s="1240">
        <v>2.35</v>
      </c>
      <c r="E16" s="1241"/>
      <c r="F16" s="1240">
        <v>157.27000000000001</v>
      </c>
      <c r="G16" s="1241"/>
      <c r="H16" s="284">
        <v>28.44</v>
      </c>
      <c r="I16" s="1267">
        <v>0.2</v>
      </c>
      <c r="J16" s="1268"/>
      <c r="K16" s="1268"/>
      <c r="L16" s="1268"/>
      <c r="M16" s="1269"/>
      <c r="N16" s="1242">
        <v>5.68</v>
      </c>
      <c r="O16" s="1244"/>
    </row>
    <row r="17" spans="2:15">
      <c r="B17" s="164" t="s">
        <v>128</v>
      </c>
      <c r="C17" s="165">
        <v>20002</v>
      </c>
      <c r="D17" s="1240">
        <v>1</v>
      </c>
      <c r="E17" s="1241"/>
      <c r="F17" s="1240">
        <v>157.27000000000001</v>
      </c>
      <c r="G17" s="1241"/>
      <c r="H17" s="284">
        <v>12.1</v>
      </c>
      <c r="I17" s="1267">
        <v>2.2000000000000002</v>
      </c>
      <c r="J17" s="1268"/>
      <c r="K17" s="1268"/>
      <c r="L17" s="1268"/>
      <c r="M17" s="1269"/>
      <c r="N17" s="1242">
        <v>26.62</v>
      </c>
      <c r="O17" s="1244"/>
    </row>
    <row r="18" spans="2:15" ht="15" customHeight="1">
      <c r="B18" s="1146" t="s">
        <v>174</v>
      </c>
      <c r="C18" s="1121"/>
      <c r="D18" s="1121"/>
      <c r="E18" s="1121"/>
      <c r="F18" s="1121"/>
      <c r="G18" s="1121"/>
      <c r="H18" s="1121"/>
      <c r="I18" s="1121"/>
      <c r="J18" s="1121"/>
      <c r="K18" s="1142"/>
      <c r="L18" s="1143">
        <f>SUM(N16:O17)</f>
        <v>32.299999999999997</v>
      </c>
      <c r="M18" s="1144"/>
      <c r="N18" s="1144"/>
      <c r="O18" s="1145"/>
    </row>
    <row r="19" spans="2:15" ht="15" customHeight="1">
      <c r="B19" s="147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9"/>
    </row>
    <row r="20" spans="2:15" ht="24">
      <c r="B20" s="159" t="s">
        <v>175</v>
      </c>
      <c r="C20" s="160" t="s">
        <v>161</v>
      </c>
      <c r="D20" s="1132" t="s">
        <v>176</v>
      </c>
      <c r="E20" s="1136"/>
      <c r="F20" s="152" t="s">
        <v>177</v>
      </c>
      <c r="G20" s="1132" t="s">
        <v>178</v>
      </c>
      <c r="H20" s="1133"/>
      <c r="I20" s="152" t="s">
        <v>179</v>
      </c>
      <c r="J20" s="1122" t="s">
        <v>180</v>
      </c>
      <c r="K20" s="1123"/>
      <c r="L20" s="1123"/>
      <c r="M20" s="1123"/>
      <c r="N20" s="1123"/>
      <c r="O20" s="1139"/>
    </row>
    <row r="21" spans="2:15">
      <c r="B21" s="164" t="s">
        <v>338</v>
      </c>
      <c r="C21" s="165">
        <v>2000</v>
      </c>
      <c r="D21" s="1238">
        <v>5</v>
      </c>
      <c r="E21" s="1239"/>
      <c r="F21" s="166" t="s">
        <v>212</v>
      </c>
      <c r="G21" s="1240"/>
      <c r="H21" s="1241"/>
      <c r="I21" s="166"/>
      <c r="J21" s="1242">
        <v>1.61</v>
      </c>
      <c r="K21" s="1243"/>
      <c r="L21" s="1243"/>
      <c r="M21" s="1243"/>
      <c r="N21" s="1243"/>
      <c r="O21" s="1244"/>
    </row>
    <row r="22" spans="2:15" ht="15" customHeight="1">
      <c r="B22" s="1146" t="s">
        <v>181</v>
      </c>
      <c r="C22" s="1121"/>
      <c r="D22" s="1121"/>
      <c r="E22" s="1121"/>
      <c r="F22" s="1121"/>
      <c r="G22" s="1121"/>
      <c r="H22" s="1121"/>
      <c r="I22" s="1121"/>
      <c r="J22" s="1121"/>
      <c r="K22" s="1142"/>
      <c r="L22" s="1143">
        <f>J21</f>
        <v>1.61</v>
      </c>
      <c r="M22" s="1144"/>
      <c r="N22" s="1144"/>
      <c r="O22" s="1145"/>
    </row>
    <row r="23" spans="2:15" ht="15" customHeight="1">
      <c r="B23" s="147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9"/>
    </row>
    <row r="24" spans="2:15" ht="15" customHeight="1">
      <c r="B24" s="1118" t="s">
        <v>182</v>
      </c>
      <c r="C24" s="1119"/>
      <c r="D24" s="1119"/>
      <c r="E24" s="1119"/>
      <c r="F24" s="1119"/>
      <c r="G24" s="1119"/>
      <c r="H24" s="1119"/>
      <c r="I24" s="1120"/>
      <c r="J24" s="1097">
        <f>TRUNC(L13+L18+L22,2)</f>
        <v>89.66</v>
      </c>
      <c r="K24" s="1097"/>
      <c r="L24" s="1097"/>
      <c r="M24" s="1097"/>
      <c r="N24" s="1097"/>
      <c r="O24" s="1098"/>
    </row>
    <row r="25" spans="2:15" ht="15" customHeight="1">
      <c r="B25" s="1118" t="s">
        <v>183</v>
      </c>
      <c r="C25" s="1119"/>
      <c r="D25" s="1119"/>
      <c r="E25" s="1119"/>
      <c r="F25" s="1119"/>
      <c r="G25" s="1119"/>
      <c r="H25" s="1119"/>
      <c r="I25" s="1120"/>
      <c r="J25" s="1134">
        <v>15</v>
      </c>
      <c r="K25" s="1134"/>
      <c r="L25" s="1134"/>
      <c r="M25" s="1134"/>
      <c r="N25" s="1134"/>
      <c r="O25" s="1135"/>
    </row>
    <row r="26" spans="2:15" ht="15" customHeight="1">
      <c r="B26" s="1118" t="s">
        <v>184</v>
      </c>
      <c r="C26" s="1119"/>
      <c r="D26" s="1119"/>
      <c r="E26" s="1119"/>
      <c r="F26" s="1119"/>
      <c r="G26" s="1119"/>
      <c r="H26" s="1119"/>
      <c r="I26" s="1120"/>
      <c r="J26" s="1097">
        <f>TRUNC(J24/J25,2)</f>
        <v>5.97</v>
      </c>
      <c r="K26" s="1097"/>
      <c r="L26" s="1097"/>
      <c r="M26" s="1097"/>
      <c r="N26" s="1097"/>
      <c r="O26" s="1098"/>
    </row>
    <row r="27" spans="2:15" ht="15" customHeight="1">
      <c r="B27" s="153"/>
      <c r="C27" s="154"/>
      <c r="D27" s="154"/>
      <c r="E27" s="154"/>
      <c r="F27" s="155"/>
      <c r="G27" s="155"/>
      <c r="H27" s="155"/>
      <c r="I27" s="155"/>
      <c r="J27" s="156"/>
      <c r="K27" s="156"/>
      <c r="L27" s="157"/>
      <c r="M27" s="157"/>
      <c r="N27" s="157"/>
      <c r="O27" s="158"/>
    </row>
    <row r="28" spans="2:15" ht="24">
      <c r="B28" s="159" t="s">
        <v>185</v>
      </c>
      <c r="C28" s="160" t="s">
        <v>161</v>
      </c>
      <c r="D28" s="1132" t="s">
        <v>186</v>
      </c>
      <c r="E28" s="1136"/>
      <c r="F28" s="1137" t="s">
        <v>70</v>
      </c>
      <c r="G28" s="1137"/>
      <c r="H28" s="1137"/>
      <c r="I28" s="1122" t="s">
        <v>173</v>
      </c>
      <c r="J28" s="1123"/>
      <c r="K28" s="1138"/>
      <c r="L28" s="1122" t="s">
        <v>187</v>
      </c>
      <c r="M28" s="1123"/>
      <c r="N28" s="1123"/>
      <c r="O28" s="1139"/>
    </row>
    <row r="29" spans="2:15" ht="15" customHeight="1">
      <c r="B29" s="1146" t="s">
        <v>188</v>
      </c>
      <c r="C29" s="1121"/>
      <c r="D29" s="1121"/>
      <c r="E29" s="1121"/>
      <c r="F29" s="1121"/>
      <c r="G29" s="1121"/>
      <c r="H29" s="1121"/>
      <c r="I29" s="1121"/>
      <c r="J29" s="1121"/>
      <c r="K29" s="1142"/>
      <c r="L29" s="1143"/>
      <c r="M29" s="1144"/>
      <c r="N29" s="1144"/>
      <c r="O29" s="1145"/>
    </row>
    <row r="30" spans="2:15" ht="15" customHeight="1">
      <c r="B30" s="147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9"/>
    </row>
    <row r="31" spans="2:15" ht="24">
      <c r="B31" s="159" t="s">
        <v>189</v>
      </c>
      <c r="C31" s="160" t="s">
        <v>161</v>
      </c>
      <c r="D31" s="1147" t="s">
        <v>186</v>
      </c>
      <c r="E31" s="1147"/>
      <c r="F31" s="1148" t="s">
        <v>70</v>
      </c>
      <c r="G31" s="1148"/>
      <c r="H31" s="1148"/>
      <c r="I31" s="1149" t="s">
        <v>173</v>
      </c>
      <c r="J31" s="1149"/>
      <c r="K31" s="1149"/>
      <c r="L31" s="1149" t="s">
        <v>187</v>
      </c>
      <c r="M31" s="1149"/>
      <c r="N31" s="1149"/>
      <c r="O31" s="1149"/>
    </row>
    <row r="32" spans="2:15" ht="18" customHeight="1">
      <c r="B32" s="1146" t="s">
        <v>190</v>
      </c>
      <c r="C32" s="1121"/>
      <c r="D32" s="1121"/>
      <c r="E32" s="1121"/>
      <c r="F32" s="1121"/>
      <c r="G32" s="1121"/>
      <c r="H32" s="1121"/>
      <c r="I32" s="1121"/>
      <c r="J32" s="1121"/>
      <c r="K32" s="1142"/>
      <c r="L32" s="1143">
        <v>0</v>
      </c>
      <c r="M32" s="1144"/>
      <c r="N32" s="1144"/>
      <c r="O32" s="1145"/>
    </row>
    <row r="33" spans="2:16" ht="15" customHeight="1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9"/>
    </row>
    <row r="34" spans="2:16" ht="24">
      <c r="B34" s="159" t="s">
        <v>191</v>
      </c>
      <c r="C34" s="161" t="s">
        <v>161</v>
      </c>
      <c r="D34" s="162" t="s">
        <v>186</v>
      </c>
      <c r="E34" s="1122" t="s">
        <v>192</v>
      </c>
      <c r="F34" s="1123"/>
      <c r="G34" s="1123"/>
      <c r="H34" s="1138"/>
      <c r="I34" s="163" t="s">
        <v>193</v>
      </c>
      <c r="J34" s="163" t="s">
        <v>194</v>
      </c>
      <c r="K34" s="1150" t="s">
        <v>180</v>
      </c>
      <c r="L34" s="1150"/>
      <c r="M34" s="1150" t="s">
        <v>173</v>
      </c>
      <c r="N34" s="1150"/>
      <c r="O34" s="168" t="s">
        <v>195</v>
      </c>
    </row>
    <row r="35" spans="2:16" ht="15" customHeight="1">
      <c r="B35" s="1140" t="s">
        <v>196</v>
      </c>
      <c r="C35" s="1141"/>
      <c r="D35" s="1141"/>
      <c r="E35" s="1141"/>
      <c r="F35" s="1141"/>
      <c r="G35" s="1141"/>
      <c r="H35" s="1141"/>
      <c r="I35" s="1141"/>
      <c r="J35" s="1141"/>
      <c r="K35" s="1142"/>
      <c r="L35" s="1143"/>
      <c r="M35" s="1144"/>
      <c r="N35" s="1144"/>
      <c r="O35" s="1145"/>
    </row>
    <row r="36" spans="2:16" ht="15" customHeight="1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9"/>
    </row>
    <row r="37" spans="2:16" ht="15" customHeight="1">
      <c r="B37" s="1118" t="s">
        <v>197</v>
      </c>
      <c r="C37" s="1119"/>
      <c r="D37" s="1119"/>
      <c r="E37" s="1119"/>
      <c r="F37" s="1119"/>
      <c r="G37" s="1119"/>
      <c r="H37" s="1119"/>
      <c r="I37" s="1119"/>
      <c r="J37" s="1119"/>
      <c r="K37" s="1119"/>
      <c r="L37" s="1096">
        <f>TRUNC(J26+L29+L32+L35,2)</f>
        <v>5.97</v>
      </c>
      <c r="M37" s="1097"/>
      <c r="N37" s="1097"/>
      <c r="O37" s="1098"/>
      <c r="P37" s="25"/>
    </row>
    <row r="38" spans="2:16" ht="15" customHeight="1">
      <c r="B38" s="1153" t="s">
        <v>1065</v>
      </c>
      <c r="C38" s="1154"/>
      <c r="D38" s="1154"/>
      <c r="E38" s="1154"/>
      <c r="F38" s="1154"/>
      <c r="G38" s="1154"/>
      <c r="H38" s="1154"/>
      <c r="I38" s="1154"/>
      <c r="J38" s="1154"/>
      <c r="K38" s="1154"/>
      <c r="L38" s="1096">
        <f>TRUNC(L37*0.2108,2)</f>
        <v>1.25</v>
      </c>
      <c r="M38" s="1097"/>
      <c r="N38" s="1097"/>
      <c r="O38" s="1098"/>
    </row>
    <row r="39" spans="2:16" ht="15" customHeight="1">
      <c r="B39" s="1118" t="s">
        <v>198</v>
      </c>
      <c r="C39" s="1119"/>
      <c r="D39" s="1119"/>
      <c r="E39" s="1119"/>
      <c r="F39" s="1119"/>
      <c r="G39" s="1119"/>
      <c r="H39" s="1119"/>
      <c r="I39" s="1119"/>
      <c r="J39" s="1119"/>
      <c r="K39" s="1119"/>
      <c r="L39" s="1096">
        <f>L38+L37</f>
        <v>7.22</v>
      </c>
      <c r="M39" s="1097"/>
      <c r="N39" s="1097"/>
      <c r="O39" s="1098"/>
    </row>
    <row r="43" spans="2:16">
      <c r="O43" s="27"/>
    </row>
    <row r="44" spans="2:16">
      <c r="B44" s="28"/>
      <c r="C44" s="28"/>
      <c r="F44" s="30"/>
      <c r="G44" s="28"/>
    </row>
    <row r="51" spans="2:6">
      <c r="B51" s="28"/>
      <c r="C51" s="28"/>
      <c r="F51" s="30"/>
    </row>
    <row r="58" spans="2:6">
      <c r="B58" s="28"/>
      <c r="C58" s="28"/>
      <c r="F58" s="30"/>
    </row>
    <row r="65" spans="2:6">
      <c r="B65" s="28"/>
      <c r="F65" s="30"/>
    </row>
    <row r="72" spans="2:6">
      <c r="F72" s="30"/>
    </row>
  </sheetData>
  <mergeCells count="71">
    <mergeCell ref="N16:O16"/>
    <mergeCell ref="N17:O17"/>
    <mergeCell ref="D21:E21"/>
    <mergeCell ref="G21:H21"/>
    <mergeCell ref="J21:O21"/>
    <mergeCell ref="D20:E20"/>
    <mergeCell ref="G20:H20"/>
    <mergeCell ref="J20:O20"/>
    <mergeCell ref="B37:K37"/>
    <mergeCell ref="L37:O37"/>
    <mergeCell ref="B38:K38"/>
    <mergeCell ref="L38:O38"/>
    <mergeCell ref="B39:K39"/>
    <mergeCell ref="L39:O39"/>
    <mergeCell ref="B35:K35"/>
    <mergeCell ref="L35:O35"/>
    <mergeCell ref="B29:K29"/>
    <mergeCell ref="L29:O29"/>
    <mergeCell ref="D31:E31"/>
    <mergeCell ref="F31:H31"/>
    <mergeCell ref="I31:K31"/>
    <mergeCell ref="L31:O31"/>
    <mergeCell ref="B32:K32"/>
    <mergeCell ref="L32:O32"/>
    <mergeCell ref="E34:H34"/>
    <mergeCell ref="K34:L34"/>
    <mergeCell ref="M34:N34"/>
    <mergeCell ref="B25:I25"/>
    <mergeCell ref="J25:O25"/>
    <mergeCell ref="B26:I26"/>
    <mergeCell ref="J26:O26"/>
    <mergeCell ref="D28:E28"/>
    <mergeCell ref="F28:H28"/>
    <mergeCell ref="I28:K28"/>
    <mergeCell ref="L28:O28"/>
    <mergeCell ref="B22:K22"/>
    <mergeCell ref="L22:O22"/>
    <mergeCell ref="B24:I24"/>
    <mergeCell ref="J24:O24"/>
    <mergeCell ref="D15:E15"/>
    <mergeCell ref="F15:G15"/>
    <mergeCell ref="I15:M15"/>
    <mergeCell ref="N15:O15"/>
    <mergeCell ref="B18:K18"/>
    <mergeCell ref="L18:O18"/>
    <mergeCell ref="D16:E16"/>
    <mergeCell ref="D17:E17"/>
    <mergeCell ref="F16:G16"/>
    <mergeCell ref="F17:G17"/>
    <mergeCell ref="I16:M16"/>
    <mergeCell ref="I17:M17"/>
    <mergeCell ref="B13:K13"/>
    <mergeCell ref="L13:O13"/>
    <mergeCell ref="B9:O9"/>
    <mergeCell ref="B10:O10"/>
    <mergeCell ref="D11:E11"/>
    <mergeCell ref="F11:G11"/>
    <mergeCell ref="I11:J11"/>
    <mergeCell ref="K11:M11"/>
    <mergeCell ref="N11:O11"/>
    <mergeCell ref="D12:E12"/>
    <mergeCell ref="F12:G12"/>
    <mergeCell ref="I12:J12"/>
    <mergeCell ref="K12:M12"/>
    <mergeCell ref="N12:O12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8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1602F-DC38-4A10-8950-72B5B724D23E}">
  <sheetPr codeName="Planilha50">
    <tabColor rgb="FF92D050"/>
    <pageSetUpPr fitToPage="1"/>
  </sheetPr>
  <dimension ref="B1:P94"/>
  <sheetViews>
    <sheetView topLeftCell="A22" workbookViewId="0"/>
  </sheetViews>
  <sheetFormatPr defaultColWidth="9.140625" defaultRowHeight="12.75"/>
  <cols>
    <col min="1" max="1" width="9.140625" style="23"/>
    <col min="2" max="2" width="11.5703125" style="23" customWidth="1"/>
    <col min="3" max="3" width="48.7109375" style="26" customWidth="1"/>
    <col min="4" max="4" width="12.7109375" style="23" bestFit="1" customWidth="1"/>
    <col min="5" max="6" width="13.140625" style="23" bestFit="1" customWidth="1"/>
    <col min="7" max="7" width="16.140625" style="23" customWidth="1"/>
    <col min="8" max="8" width="28.5703125" style="23" customWidth="1"/>
    <col min="9" max="9" width="14.140625" style="23" bestFit="1" customWidth="1"/>
    <col min="10" max="10" width="15.71093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2:15" ht="23.25" thickBot="1">
      <c r="B1" s="113" t="s">
        <v>71</v>
      </c>
      <c r="C1" s="42"/>
      <c r="D1" s="42"/>
      <c r="E1" s="42"/>
      <c r="F1" s="42"/>
      <c r="G1" s="42"/>
      <c r="H1" s="42"/>
      <c r="I1" s="42"/>
      <c r="J1" s="43" t="s">
        <v>72</v>
      </c>
      <c r="K1" s="257"/>
      <c r="L1" s="257"/>
      <c r="M1" s="257"/>
      <c r="N1" s="257"/>
      <c r="O1" s="258"/>
    </row>
    <row r="2" spans="2:15" ht="20.25" customHeight="1" thickTop="1">
      <c r="B2" s="44" t="s">
        <v>73</v>
      </c>
      <c r="C2" s="45"/>
      <c r="D2" s="45"/>
      <c r="E2" s="45"/>
      <c r="F2" s="45"/>
      <c r="G2" s="45"/>
      <c r="H2" s="259"/>
      <c r="I2" s="260"/>
      <c r="J2" s="46"/>
      <c r="K2" s="32"/>
      <c r="L2" s="32"/>
      <c r="M2" s="32"/>
      <c r="N2" s="32"/>
      <c r="O2" s="33"/>
    </row>
    <row r="3" spans="2:15" ht="13.5" customHeight="1">
      <c r="B3" s="47" t="s">
        <v>74</v>
      </c>
      <c r="C3" s="48"/>
      <c r="D3" s="48"/>
      <c r="E3" s="49" t="s">
        <v>1457</v>
      </c>
      <c r="F3" s="48"/>
      <c r="G3" s="48"/>
      <c r="H3" s="50" t="s">
        <v>76</v>
      </c>
      <c r="I3" s="51">
        <v>3.9289900000000002</v>
      </c>
      <c r="J3" s="52" t="s">
        <v>10</v>
      </c>
      <c r="K3" s="32"/>
      <c r="L3" s="32"/>
      <c r="M3" s="32"/>
      <c r="N3" s="32"/>
      <c r="O3" s="33"/>
    </row>
    <row r="4" spans="2:15" ht="32.25" customHeight="1" thickBot="1">
      <c r="B4" s="261">
        <v>1107892</v>
      </c>
      <c r="C4" s="1028" t="s">
        <v>544</v>
      </c>
      <c r="D4" s="1028"/>
      <c r="E4" s="1028"/>
      <c r="F4" s="1028"/>
      <c r="G4" s="1028"/>
      <c r="H4" s="1028"/>
      <c r="I4" s="1029" t="s">
        <v>77</v>
      </c>
      <c r="J4" s="1030"/>
      <c r="K4" s="32" t="s">
        <v>1464</v>
      </c>
      <c r="L4" s="32"/>
      <c r="M4" s="32"/>
      <c r="N4" s="32"/>
      <c r="O4" s="33"/>
    </row>
    <row r="5" spans="2:15" ht="13.5" customHeight="1" thickBot="1">
      <c r="B5" s="1031" t="s">
        <v>78</v>
      </c>
      <c r="C5" s="1032"/>
      <c r="D5" s="1035" t="s">
        <v>79</v>
      </c>
      <c r="E5" s="1037" t="s">
        <v>80</v>
      </c>
      <c r="F5" s="1037"/>
      <c r="G5" s="1037" t="s">
        <v>81</v>
      </c>
      <c r="H5" s="1037"/>
      <c r="I5" s="135"/>
      <c r="J5" s="86" t="s">
        <v>82</v>
      </c>
      <c r="K5" s="32"/>
      <c r="L5" s="32"/>
      <c r="M5" s="32"/>
      <c r="N5" s="32"/>
      <c r="O5" s="33"/>
    </row>
    <row r="6" spans="2:15" ht="15" customHeight="1" thickBot="1">
      <c r="B6" s="1033"/>
      <c r="C6" s="1034"/>
      <c r="D6" s="1036"/>
      <c r="E6" s="38" t="s">
        <v>83</v>
      </c>
      <c r="F6" s="38" t="s">
        <v>84</v>
      </c>
      <c r="G6" s="38" t="s">
        <v>85</v>
      </c>
      <c r="H6" s="38" t="s">
        <v>86</v>
      </c>
      <c r="I6" s="38"/>
      <c r="J6" s="54" t="s">
        <v>87</v>
      </c>
      <c r="K6" s="32"/>
      <c r="L6" s="32"/>
      <c r="M6" s="32"/>
      <c r="N6" s="32"/>
      <c r="O6" s="33"/>
    </row>
    <row r="7" spans="2:15" ht="28.5">
      <c r="B7" s="101" t="s">
        <v>545</v>
      </c>
      <c r="C7" s="115" t="s">
        <v>548</v>
      </c>
      <c r="D7" s="88">
        <v>1</v>
      </c>
      <c r="E7" s="87">
        <v>1</v>
      </c>
      <c r="F7" s="87">
        <v>0</v>
      </c>
      <c r="G7" s="134">
        <v>1.4651000000000001</v>
      </c>
      <c r="H7" s="134">
        <v>0.98419999999999996</v>
      </c>
      <c r="I7" s="268"/>
      <c r="J7" s="170">
        <f>D7*((E7*G7)+(F7*H7))</f>
        <v>1.4651000000000001</v>
      </c>
      <c r="K7" s="32"/>
      <c r="L7" s="32"/>
      <c r="M7" s="32"/>
      <c r="N7" s="32"/>
      <c r="O7" s="33"/>
    </row>
    <row r="8" spans="2:15" ht="28.5">
      <c r="B8" s="101" t="s">
        <v>546</v>
      </c>
      <c r="C8" s="83" t="s">
        <v>549</v>
      </c>
      <c r="D8" s="88">
        <v>1</v>
      </c>
      <c r="E8" s="87">
        <v>1</v>
      </c>
      <c r="F8" s="87">
        <v>0</v>
      </c>
      <c r="G8" s="134">
        <v>50.681100000000001</v>
      </c>
      <c r="H8" s="134">
        <v>24.553999999999998</v>
      </c>
      <c r="I8" s="131"/>
      <c r="J8" s="170">
        <f t="shared" ref="J8:J11" si="0">D8*((E8*G8)+(F8*H8))</f>
        <v>50.681100000000001</v>
      </c>
      <c r="K8" s="32"/>
      <c r="L8" s="32"/>
      <c r="M8" s="32"/>
      <c r="N8" s="32"/>
      <c r="O8" s="33"/>
    </row>
    <row r="9" spans="2:15" ht="14.25">
      <c r="B9" s="101" t="s">
        <v>1462</v>
      </c>
      <c r="C9" s="83" t="s">
        <v>1463</v>
      </c>
      <c r="D9" s="88">
        <v>1</v>
      </c>
      <c r="E9" s="87">
        <v>1</v>
      </c>
      <c r="F9" s="87">
        <v>0</v>
      </c>
      <c r="G9" s="134">
        <v>4.6317000000000004</v>
      </c>
      <c r="H9" s="134">
        <v>0.21379999999999999</v>
      </c>
      <c r="I9" s="131"/>
      <c r="J9" s="170">
        <f t="shared" si="0"/>
        <v>4.6317000000000004</v>
      </c>
      <c r="K9" s="32"/>
      <c r="L9" s="32"/>
      <c r="M9" s="32"/>
      <c r="N9" s="32"/>
      <c r="O9" s="33"/>
    </row>
    <row r="10" spans="2:15" ht="28.5">
      <c r="B10" s="101" t="s">
        <v>405</v>
      </c>
      <c r="C10" s="83" t="s">
        <v>408</v>
      </c>
      <c r="D10" s="88">
        <v>4</v>
      </c>
      <c r="E10" s="87">
        <v>0.9</v>
      </c>
      <c r="F10" s="87">
        <v>0.1</v>
      </c>
      <c r="G10" s="134">
        <v>0.68989999999999996</v>
      </c>
      <c r="H10" s="134">
        <v>0.46899999999999997</v>
      </c>
      <c r="I10" s="131"/>
      <c r="J10" s="170">
        <f t="shared" si="0"/>
        <v>2.6711999999999998</v>
      </c>
      <c r="K10" s="32"/>
      <c r="L10" s="32"/>
      <c r="M10" s="32"/>
      <c r="N10" s="32"/>
      <c r="O10" s="33"/>
    </row>
    <row r="11" spans="2:15" ht="28.5">
      <c r="B11" s="101" t="s">
        <v>547</v>
      </c>
      <c r="C11" s="83" t="s">
        <v>550</v>
      </c>
      <c r="D11" s="88">
        <v>3</v>
      </c>
      <c r="E11" s="87">
        <v>0.41</v>
      </c>
      <c r="F11" s="87">
        <v>0.59</v>
      </c>
      <c r="G11" s="134">
        <v>1.4817</v>
      </c>
      <c r="H11" s="134">
        <v>1.0073000000000001</v>
      </c>
      <c r="I11" s="131"/>
      <c r="J11" s="170">
        <f t="shared" si="0"/>
        <v>3.6053999999999999</v>
      </c>
      <c r="K11" s="32"/>
      <c r="L11" s="32"/>
      <c r="M11" s="32"/>
      <c r="N11" s="32"/>
      <c r="O11" s="33"/>
    </row>
    <row r="12" spans="2:15" ht="15.75" thickBot="1">
      <c r="B12" s="66"/>
      <c r="C12" s="40"/>
      <c r="D12" s="40"/>
      <c r="E12" s="40"/>
      <c r="F12" s="40"/>
      <c r="G12" s="40"/>
      <c r="H12" s="126" t="s">
        <v>88</v>
      </c>
      <c r="I12" s="127"/>
      <c r="J12" s="98">
        <f>SUM(J7:J11)</f>
        <v>63.054499999999997</v>
      </c>
      <c r="K12" s="32"/>
      <c r="L12" s="32"/>
      <c r="M12" s="32"/>
      <c r="N12" s="32"/>
      <c r="O12" s="33"/>
    </row>
    <row r="13" spans="2:15" ht="15.75" thickBot="1">
      <c r="B13" s="57" t="s">
        <v>89</v>
      </c>
      <c r="C13" s="130"/>
      <c r="D13" s="129" t="s">
        <v>79</v>
      </c>
      <c r="E13" s="129" t="s">
        <v>90</v>
      </c>
      <c r="F13" s="1037" t="s">
        <v>81</v>
      </c>
      <c r="G13" s="1038"/>
      <c r="H13" s="1039" t="s">
        <v>91</v>
      </c>
      <c r="I13" s="1039"/>
      <c r="J13" s="1040"/>
      <c r="K13" s="32"/>
      <c r="L13" s="32"/>
      <c r="M13" s="32"/>
      <c r="N13" s="32"/>
      <c r="O13" s="33"/>
    </row>
    <row r="14" spans="2:15" ht="14.25">
      <c r="B14" s="64" t="s">
        <v>152</v>
      </c>
      <c r="C14" s="65" t="s">
        <v>153</v>
      </c>
      <c r="D14" s="111">
        <v>1</v>
      </c>
      <c r="E14" s="110" t="s">
        <v>92</v>
      </c>
      <c r="F14" s="1052">
        <v>23.212199999999999</v>
      </c>
      <c r="G14" s="1052"/>
      <c r="H14" s="131"/>
      <c r="I14" s="131"/>
      <c r="J14" s="137">
        <f>F14*D14</f>
        <v>23.212199999999999</v>
      </c>
      <c r="K14" s="32"/>
      <c r="L14" s="32"/>
      <c r="M14" s="32"/>
      <c r="N14" s="32"/>
      <c r="O14" s="33"/>
    </row>
    <row r="15" spans="2:15" ht="14.25">
      <c r="B15" s="64" t="s">
        <v>127</v>
      </c>
      <c r="C15" s="65" t="s">
        <v>128</v>
      </c>
      <c r="D15" s="111">
        <v>9</v>
      </c>
      <c r="E15" s="110" t="s">
        <v>92</v>
      </c>
      <c r="F15" s="1052">
        <v>18.146100000000001</v>
      </c>
      <c r="G15" s="1052"/>
      <c r="H15" s="131"/>
      <c r="I15" s="131"/>
      <c r="J15" s="137">
        <f>F15*D15</f>
        <v>163.31489999999999</v>
      </c>
      <c r="K15" s="32"/>
      <c r="L15" s="32"/>
      <c r="M15" s="32"/>
      <c r="N15" s="32"/>
      <c r="O15" s="33"/>
    </row>
    <row r="16" spans="2:15" ht="15">
      <c r="B16" s="64"/>
      <c r="C16" s="65"/>
      <c r="D16" s="1042" t="s">
        <v>93</v>
      </c>
      <c r="E16" s="1043"/>
      <c r="F16" s="1043"/>
      <c r="G16" s="1043"/>
      <c r="H16" s="1043"/>
      <c r="I16" s="1044">
        <f>J14+J15</f>
        <v>186.52709999999999</v>
      </c>
      <c r="J16" s="1045"/>
      <c r="K16" s="32"/>
      <c r="L16" s="32"/>
      <c r="M16" s="32"/>
      <c r="N16" s="32"/>
      <c r="O16" s="33"/>
    </row>
    <row r="17" spans="2:15" ht="15.75" thickBot="1">
      <c r="B17" s="64"/>
      <c r="C17" s="65"/>
      <c r="D17" s="1042" t="s">
        <v>95</v>
      </c>
      <c r="E17" s="1043"/>
      <c r="F17" s="1043"/>
      <c r="G17" s="1043"/>
      <c r="H17" s="1043"/>
      <c r="I17" s="1256">
        <f>I16+J12</f>
        <v>249.58160000000001</v>
      </c>
      <c r="J17" s="1058"/>
      <c r="K17" s="32"/>
      <c r="L17" s="32"/>
      <c r="M17" s="32"/>
      <c r="N17" s="32"/>
      <c r="O17" s="33"/>
    </row>
    <row r="18" spans="2:15" ht="15" customHeight="1">
      <c r="B18" s="263"/>
      <c r="C18" s="103"/>
      <c r="D18" s="1054" t="s">
        <v>96</v>
      </c>
      <c r="E18" s="1255"/>
      <c r="F18" s="1255"/>
      <c r="G18" s="1255"/>
      <c r="H18" s="1255"/>
      <c r="I18" s="301"/>
      <c r="J18" s="264">
        <f>I17/I3</f>
        <v>63.523099999999999</v>
      </c>
      <c r="K18" s="32"/>
      <c r="L18" s="32"/>
      <c r="M18" s="32"/>
      <c r="N18" s="32"/>
      <c r="O18" s="33"/>
    </row>
    <row r="19" spans="2:15" ht="15" customHeight="1">
      <c r="B19" s="64"/>
      <c r="C19" s="65"/>
      <c r="D19" s="131"/>
      <c r="E19" s="131"/>
      <c r="F19" s="131"/>
      <c r="G19" s="131"/>
      <c r="H19" s="123" t="s">
        <v>97</v>
      </c>
      <c r="I19" s="131"/>
      <c r="J19" s="265" t="s">
        <v>94</v>
      </c>
      <c r="K19" s="32"/>
      <c r="L19" s="32"/>
      <c r="M19" s="32"/>
      <c r="N19" s="32"/>
      <c r="O19" s="33"/>
    </row>
    <row r="20" spans="2:15" ht="15.75" thickBot="1">
      <c r="B20" s="66"/>
      <c r="C20" s="40"/>
      <c r="D20" s="127"/>
      <c r="E20" s="127"/>
      <c r="F20" s="127"/>
      <c r="G20" s="127"/>
      <c r="H20" s="126" t="s">
        <v>98</v>
      </c>
      <c r="I20" s="127"/>
      <c r="J20" s="68" t="s">
        <v>94</v>
      </c>
      <c r="K20" s="32"/>
      <c r="L20" s="32"/>
      <c r="M20" s="32"/>
      <c r="N20" s="32"/>
      <c r="O20" s="33"/>
    </row>
    <row r="21" spans="2:15" ht="15">
      <c r="B21" s="99" t="s">
        <v>99</v>
      </c>
      <c r="C21" s="100"/>
      <c r="D21" s="135" t="s">
        <v>79</v>
      </c>
      <c r="E21" s="135" t="s">
        <v>90</v>
      </c>
      <c r="F21" s="1054" t="s">
        <v>100</v>
      </c>
      <c r="G21" s="1054"/>
      <c r="H21" s="1054" t="s">
        <v>70</v>
      </c>
      <c r="I21" s="1054"/>
      <c r="J21" s="1055"/>
      <c r="K21" s="32"/>
      <c r="L21" s="32"/>
      <c r="M21" s="32"/>
      <c r="N21" s="32"/>
      <c r="O21" s="33"/>
    </row>
    <row r="22" spans="2:15" ht="28.5">
      <c r="B22" s="85" t="s">
        <v>1093</v>
      </c>
      <c r="C22" s="115" t="s">
        <v>1465</v>
      </c>
      <c r="D22" s="695">
        <v>0.84645999999999999</v>
      </c>
      <c r="E22" s="90" t="s">
        <v>205</v>
      </c>
      <c r="F22" s="318"/>
      <c r="G22" s="318">
        <v>6.8586</v>
      </c>
      <c r="H22" s="318"/>
      <c r="I22" s="271"/>
      <c r="J22" s="170">
        <f>G22*D22</f>
        <v>5.8055000000000003</v>
      </c>
      <c r="K22" s="32"/>
      <c r="L22" s="32"/>
      <c r="M22" s="32"/>
      <c r="N22" s="32"/>
      <c r="O22" s="33"/>
    </row>
    <row r="23" spans="2:15" ht="15">
      <c r="B23" s="64" t="s">
        <v>477</v>
      </c>
      <c r="C23" s="65" t="s">
        <v>479</v>
      </c>
      <c r="D23" s="266">
        <v>0.63334000000000001</v>
      </c>
      <c r="E23" s="110" t="s">
        <v>10</v>
      </c>
      <c r="F23" s="131"/>
      <c r="G23" s="131">
        <v>161.61670000000001</v>
      </c>
      <c r="H23" s="131"/>
      <c r="I23" s="123"/>
      <c r="J23" s="170">
        <f>G23*D23</f>
        <v>102.3583</v>
      </c>
      <c r="K23" s="32"/>
      <c r="L23" s="32"/>
      <c r="M23" s="32"/>
      <c r="N23" s="32"/>
      <c r="O23" s="33"/>
    </row>
    <row r="24" spans="2:15" ht="15">
      <c r="B24" s="64" t="s">
        <v>471</v>
      </c>
      <c r="C24" s="65" t="s">
        <v>472</v>
      </c>
      <c r="D24" s="266">
        <v>0.36753999999999998</v>
      </c>
      <c r="E24" s="110" t="s">
        <v>10</v>
      </c>
      <c r="F24" s="131"/>
      <c r="G24" s="131">
        <v>95.8583</v>
      </c>
      <c r="H24" s="131"/>
      <c r="I24" s="123"/>
      <c r="J24" s="170">
        <f>G24*D24</f>
        <v>35.2318</v>
      </c>
      <c r="K24" s="32"/>
      <c r="L24" s="32"/>
      <c r="M24" s="32"/>
      <c r="N24" s="32"/>
      <c r="O24" s="33"/>
    </row>
    <row r="25" spans="2:15" ht="15">
      <c r="B25" s="64" t="s">
        <v>552</v>
      </c>
      <c r="C25" s="65" t="s">
        <v>551</v>
      </c>
      <c r="D25" s="266">
        <v>0.36753999999999998</v>
      </c>
      <c r="E25" s="110" t="s">
        <v>10</v>
      </c>
      <c r="F25" s="131"/>
      <c r="G25" s="131">
        <v>92.203299999999999</v>
      </c>
      <c r="H25" s="131"/>
      <c r="I25" s="123"/>
      <c r="J25" s="170">
        <f t="shared" ref="J25" si="1">G25*D25</f>
        <v>33.888399999999997</v>
      </c>
      <c r="K25" s="32"/>
      <c r="L25" s="32"/>
      <c r="M25" s="32"/>
      <c r="N25" s="32"/>
      <c r="O25" s="33"/>
    </row>
    <row r="26" spans="2:15" ht="14.25">
      <c r="B26" s="64" t="s">
        <v>478</v>
      </c>
      <c r="C26" s="83" t="s">
        <v>480</v>
      </c>
      <c r="D26" s="266">
        <v>282.15206999999998</v>
      </c>
      <c r="E26" s="110" t="s">
        <v>205</v>
      </c>
      <c r="F26" s="131"/>
      <c r="G26" s="267">
        <v>0.47649999999999998</v>
      </c>
      <c r="H26" s="131"/>
      <c r="I26" s="131"/>
      <c r="J26" s="170">
        <f>G26*D26</f>
        <v>134.44550000000001</v>
      </c>
      <c r="K26" s="32"/>
      <c r="L26" s="32"/>
      <c r="M26" s="32"/>
      <c r="N26" s="32"/>
      <c r="O26" s="33"/>
    </row>
    <row r="27" spans="2:15" ht="15.75" thickBot="1">
      <c r="B27" s="66"/>
      <c r="C27" s="40"/>
      <c r="D27" s="1056" t="s">
        <v>101</v>
      </c>
      <c r="E27" s="1057"/>
      <c r="F27" s="1057"/>
      <c r="G27" s="1057"/>
      <c r="H27" s="1057"/>
      <c r="I27" s="40"/>
      <c r="J27" s="270">
        <f>SUM(J22:J26)</f>
        <v>311.72949999999997</v>
      </c>
      <c r="K27" s="32"/>
      <c r="L27" s="32"/>
      <c r="M27" s="32"/>
      <c r="N27" s="32"/>
      <c r="O27" s="33"/>
    </row>
    <row r="28" spans="2:15" ht="15">
      <c r="B28" s="73" t="s">
        <v>102</v>
      </c>
      <c r="C28" s="74"/>
      <c r="D28" s="268" t="s">
        <v>79</v>
      </c>
      <c r="E28" s="268" t="s">
        <v>90</v>
      </c>
      <c r="F28" s="1042" t="s">
        <v>70</v>
      </c>
      <c r="G28" s="1042"/>
      <c r="H28" s="1042" t="s">
        <v>70</v>
      </c>
      <c r="I28" s="1042"/>
      <c r="J28" s="1058"/>
      <c r="K28" s="32"/>
      <c r="L28" s="32"/>
      <c r="M28" s="32"/>
      <c r="N28" s="32"/>
      <c r="O28" s="33"/>
    </row>
    <row r="29" spans="2:15" ht="15.75" thickBot="1">
      <c r="B29" s="66"/>
      <c r="C29" s="40"/>
      <c r="D29" s="1056" t="s">
        <v>103</v>
      </c>
      <c r="E29" s="1057"/>
      <c r="F29" s="1057"/>
      <c r="G29" s="1057"/>
      <c r="H29" s="1057"/>
      <c r="I29" s="127"/>
      <c r="J29" s="269">
        <v>0</v>
      </c>
      <c r="K29" s="32"/>
      <c r="L29" s="32"/>
      <c r="M29" s="32"/>
      <c r="N29" s="32"/>
      <c r="O29" s="33"/>
    </row>
    <row r="30" spans="2:15" ht="15.75" thickBot="1">
      <c r="B30" s="71"/>
      <c r="C30" s="41"/>
      <c r="D30" s="126"/>
      <c r="E30" s="126"/>
      <c r="F30" s="126"/>
      <c r="G30" s="126"/>
      <c r="H30" s="126" t="s">
        <v>104</v>
      </c>
      <c r="I30" s="126"/>
      <c r="J30" s="72">
        <f>J29+J27+J18</f>
        <v>375.25259999999997</v>
      </c>
      <c r="K30" s="32"/>
      <c r="L30" s="32"/>
      <c r="M30" s="32"/>
      <c r="N30" s="32"/>
      <c r="O30" s="33"/>
    </row>
    <row r="31" spans="2:15" ht="15.75" thickBot="1">
      <c r="B31" s="57" t="s">
        <v>105</v>
      </c>
      <c r="C31" s="130"/>
      <c r="D31" s="129" t="s">
        <v>106</v>
      </c>
      <c r="E31" s="129" t="s">
        <v>79</v>
      </c>
      <c r="F31" s="129" t="s">
        <v>90</v>
      </c>
      <c r="G31" s="1039" t="s">
        <v>70</v>
      </c>
      <c r="H31" s="1039"/>
      <c r="I31" s="1039" t="s">
        <v>70</v>
      </c>
      <c r="J31" s="1040"/>
      <c r="K31" s="32"/>
      <c r="L31" s="32"/>
      <c r="M31" s="32"/>
      <c r="N31" s="32"/>
      <c r="O31" s="33"/>
    </row>
    <row r="32" spans="2:15" ht="28.5">
      <c r="B32" s="101" t="s">
        <v>1093</v>
      </c>
      <c r="C32" s="115" t="s">
        <v>1465</v>
      </c>
      <c r="D32" s="90">
        <v>5914655</v>
      </c>
      <c r="E32" s="88">
        <v>8.4999999999999995E-4</v>
      </c>
      <c r="F32" s="90" t="s">
        <v>57</v>
      </c>
      <c r="G32" s="318"/>
      <c r="H32" s="320">
        <v>31.25</v>
      </c>
      <c r="I32" s="318"/>
      <c r="J32" s="170">
        <f>H32*E32</f>
        <v>2.6599999999999999E-2</v>
      </c>
      <c r="K32" s="32"/>
      <c r="L32" s="32"/>
      <c r="M32" s="32"/>
      <c r="N32" s="32"/>
      <c r="O32" s="33"/>
    </row>
    <row r="33" spans="2:15" ht="14.25">
      <c r="B33" s="101" t="s">
        <v>477</v>
      </c>
      <c r="C33" s="83" t="s">
        <v>481</v>
      </c>
      <c r="D33" s="90">
        <v>5914647</v>
      </c>
      <c r="E33" s="88">
        <v>0.95001000000000002</v>
      </c>
      <c r="F33" s="90" t="s">
        <v>57</v>
      </c>
      <c r="G33" s="318"/>
      <c r="H33" s="320">
        <v>1.63</v>
      </c>
      <c r="I33" s="318"/>
      <c r="J33" s="170">
        <f>H33*E33</f>
        <v>1.5485</v>
      </c>
      <c r="K33" s="32"/>
      <c r="L33" s="32"/>
      <c r="M33" s="32"/>
      <c r="N33" s="32"/>
      <c r="O33" s="33"/>
    </row>
    <row r="34" spans="2:15" ht="14.25">
      <c r="B34" s="101" t="s">
        <v>471</v>
      </c>
      <c r="C34" s="83" t="s">
        <v>474</v>
      </c>
      <c r="D34" s="90">
        <v>5914647</v>
      </c>
      <c r="E34" s="88">
        <v>0.55130999999999997</v>
      </c>
      <c r="F34" s="90" t="s">
        <v>57</v>
      </c>
      <c r="G34" s="318"/>
      <c r="H34" s="320">
        <v>1.63</v>
      </c>
      <c r="I34" s="318"/>
      <c r="J34" s="170">
        <f t="shared" ref="J34:J35" si="2">H34*E34</f>
        <v>0.89859999999999995</v>
      </c>
      <c r="K34" s="32"/>
      <c r="L34" s="32"/>
      <c r="M34" s="32"/>
      <c r="N34" s="32"/>
      <c r="O34" s="33"/>
    </row>
    <row r="35" spans="2:15" ht="14.25">
      <c r="B35" s="101" t="s">
        <v>552</v>
      </c>
      <c r="C35" s="83" t="s">
        <v>553</v>
      </c>
      <c r="D35" s="90">
        <v>5914647</v>
      </c>
      <c r="E35" s="88">
        <v>0.55130999999999997</v>
      </c>
      <c r="F35" s="90" t="s">
        <v>57</v>
      </c>
      <c r="G35" s="318"/>
      <c r="H35" s="320">
        <v>1.63</v>
      </c>
      <c r="I35" s="318"/>
      <c r="J35" s="170">
        <f t="shared" si="2"/>
        <v>0.89859999999999995</v>
      </c>
      <c r="K35" s="32"/>
      <c r="L35" s="32"/>
      <c r="M35" s="32"/>
      <c r="N35" s="32"/>
      <c r="O35" s="33"/>
    </row>
    <row r="36" spans="2:15" ht="28.5">
      <c r="B36" s="101" t="s">
        <v>478</v>
      </c>
      <c r="C36" s="83" t="s">
        <v>482</v>
      </c>
      <c r="D36" s="90">
        <v>5914655</v>
      </c>
      <c r="E36" s="88">
        <v>0.28215000000000001</v>
      </c>
      <c r="F36" s="90" t="s">
        <v>57</v>
      </c>
      <c r="G36" s="318"/>
      <c r="H36" s="320">
        <v>31.25</v>
      </c>
      <c r="I36" s="318"/>
      <c r="J36" s="170">
        <f>H36*E36</f>
        <v>8.8171999999999997</v>
      </c>
      <c r="K36" s="32"/>
      <c r="L36" s="32"/>
      <c r="M36" s="32"/>
      <c r="N36" s="32"/>
      <c r="O36" s="33"/>
    </row>
    <row r="37" spans="2:15" ht="15.75" thickBot="1">
      <c r="B37" s="71"/>
      <c r="C37" s="41"/>
      <c r="D37" s="1056" t="s">
        <v>107</v>
      </c>
      <c r="E37" s="1056"/>
      <c r="F37" s="1056"/>
      <c r="G37" s="1056"/>
      <c r="H37" s="1056"/>
      <c r="I37" s="126"/>
      <c r="J37" s="270">
        <f>SUM(J32:J36)</f>
        <v>12.189500000000001</v>
      </c>
      <c r="K37" s="32"/>
      <c r="L37" s="32"/>
      <c r="M37" s="32"/>
      <c r="N37" s="32"/>
      <c r="O37" s="33"/>
    </row>
    <row r="38" spans="2:15" ht="15" customHeight="1" thickBot="1">
      <c r="B38" s="1031" t="s">
        <v>108</v>
      </c>
      <c r="C38" s="1032"/>
      <c r="D38" s="1035" t="s">
        <v>79</v>
      </c>
      <c r="E38" s="1035" t="s">
        <v>90</v>
      </c>
      <c r="F38" s="1059" t="s">
        <v>109</v>
      </c>
      <c r="G38" s="1059"/>
      <c r="H38" s="1059"/>
      <c r="I38" s="124"/>
      <c r="J38" s="1060" t="s">
        <v>70</v>
      </c>
      <c r="K38" s="32"/>
      <c r="L38" s="32"/>
      <c r="M38" s="32"/>
      <c r="N38" s="32"/>
      <c r="O38" s="33"/>
    </row>
    <row r="39" spans="2:15" ht="15.75" thickBot="1">
      <c r="B39" s="1033"/>
      <c r="C39" s="1034"/>
      <c r="D39" s="1036"/>
      <c r="E39" s="1036"/>
      <c r="F39" s="300" t="s">
        <v>110</v>
      </c>
      <c r="G39" s="300" t="s">
        <v>111</v>
      </c>
      <c r="H39" s="300" t="s">
        <v>112</v>
      </c>
      <c r="I39" s="300"/>
      <c r="J39" s="1050"/>
      <c r="K39" s="32"/>
      <c r="L39" s="32"/>
      <c r="M39" s="32"/>
      <c r="N39" s="32"/>
      <c r="O39" s="33"/>
    </row>
    <row r="40" spans="2:15" ht="15">
      <c r="B40" s="85" t="s">
        <v>477</v>
      </c>
      <c r="C40" s="83" t="s">
        <v>481</v>
      </c>
      <c r="D40" s="88">
        <v>0.92379</v>
      </c>
      <c r="E40" s="90" t="s">
        <v>113</v>
      </c>
      <c r="F40" s="133"/>
      <c r="G40" s="133"/>
      <c r="H40" s="133">
        <v>7.7</v>
      </c>
      <c r="I40" s="133"/>
      <c r="J40" s="299">
        <f t="shared" ref="J40:J42" si="3">H40*D40</f>
        <v>7.1131830000000003</v>
      </c>
      <c r="K40" s="32"/>
      <c r="L40" s="32"/>
      <c r="M40" s="32"/>
      <c r="N40" s="32"/>
      <c r="O40" s="33"/>
    </row>
    <row r="41" spans="2:15" ht="15">
      <c r="B41" s="85" t="s">
        <v>471</v>
      </c>
      <c r="C41" s="83" t="s">
        <v>474</v>
      </c>
      <c r="D41" s="88">
        <v>0.55130999999999997</v>
      </c>
      <c r="E41" s="90" t="s">
        <v>113</v>
      </c>
      <c r="F41" s="133"/>
      <c r="G41" s="133"/>
      <c r="H41" s="133">
        <v>17.38</v>
      </c>
      <c r="I41" s="133"/>
      <c r="J41" s="299">
        <f t="shared" si="3"/>
        <v>9.5817677999999997</v>
      </c>
      <c r="K41" s="32"/>
      <c r="L41" s="32"/>
      <c r="M41" s="32"/>
      <c r="N41" s="32"/>
      <c r="O41" s="33"/>
    </row>
    <row r="42" spans="2:15" ht="15">
      <c r="B42" s="85" t="s">
        <v>552</v>
      </c>
      <c r="C42" s="83" t="s">
        <v>553</v>
      </c>
      <c r="D42" s="88">
        <v>0.55130999999999997</v>
      </c>
      <c r="E42" s="90" t="s">
        <v>113</v>
      </c>
      <c r="F42" s="133"/>
      <c r="G42" s="133"/>
      <c r="H42" s="133">
        <v>17.38</v>
      </c>
      <c r="I42" s="133"/>
      <c r="J42" s="299">
        <f t="shared" si="3"/>
        <v>9.5817677999999997</v>
      </c>
      <c r="K42" s="32"/>
      <c r="L42" s="32"/>
      <c r="M42" s="32"/>
      <c r="N42" s="32"/>
      <c r="O42" s="33"/>
    </row>
    <row r="43" spans="2:15" ht="28.5">
      <c r="B43" s="85" t="s">
        <v>478</v>
      </c>
      <c r="C43" s="83" t="s">
        <v>482</v>
      </c>
      <c r="D43" s="88">
        <v>0.3135</v>
      </c>
      <c r="E43" s="90" t="s">
        <v>113</v>
      </c>
      <c r="F43" s="133"/>
      <c r="G43" s="133"/>
      <c r="H43" s="90">
        <v>4.4400000000000004</v>
      </c>
      <c r="I43" s="133"/>
      <c r="J43" s="299">
        <f>H43*D43</f>
        <v>1.39194</v>
      </c>
      <c r="K43" s="32"/>
      <c r="L43" s="32"/>
      <c r="M43" s="32"/>
      <c r="N43" s="32"/>
      <c r="O43" s="33"/>
    </row>
    <row r="44" spans="2:15" ht="15">
      <c r="B44" s="85"/>
      <c r="C44" s="83"/>
      <c r="D44" s="1042" t="s">
        <v>114</v>
      </c>
      <c r="E44" s="1042"/>
      <c r="F44" s="1042"/>
      <c r="G44" s="1042"/>
      <c r="H44" s="1042"/>
      <c r="I44" s="271"/>
      <c r="J44" s="272">
        <f>SUM(J40:J43)</f>
        <v>27.67</v>
      </c>
      <c r="K44" s="32"/>
      <c r="L44" s="32"/>
      <c r="M44" s="32"/>
      <c r="N44" s="32"/>
      <c r="O44" s="33"/>
    </row>
    <row r="45" spans="2:15" ht="15" customHeight="1" thickBot="1">
      <c r="B45" s="298"/>
      <c r="C45" s="273"/>
      <c r="D45" s="123"/>
      <c r="E45" s="123"/>
      <c r="F45" s="1254" t="s">
        <v>115</v>
      </c>
      <c r="G45" s="1254"/>
      <c r="H45" s="1254"/>
      <c r="I45" s="271"/>
      <c r="J45" s="274">
        <f>J30+J37+J44</f>
        <v>415.11</v>
      </c>
      <c r="K45" s="32"/>
      <c r="L45" s="32"/>
      <c r="M45" s="32"/>
      <c r="N45" s="32"/>
      <c r="O45" s="33"/>
    </row>
    <row r="46" spans="2:15" ht="15" customHeight="1" thickTop="1" thickBot="1">
      <c r="B46" s="298"/>
      <c r="C46" s="273"/>
      <c r="D46" s="123"/>
      <c r="E46" s="123"/>
      <c r="F46" s="302"/>
      <c r="G46" s="302"/>
      <c r="H46" s="302" t="s">
        <v>317</v>
      </c>
      <c r="I46" s="271"/>
      <c r="J46" s="275"/>
      <c r="K46" s="32"/>
      <c r="L46" s="32"/>
      <c r="M46" s="32"/>
      <c r="N46" s="32"/>
      <c r="O46" s="33"/>
    </row>
    <row r="47" spans="2:15" ht="16.5" thickTop="1" thickBot="1">
      <c r="B47" s="276"/>
      <c r="C47" s="277"/>
      <c r="D47" s="302"/>
      <c r="E47" s="302"/>
      <c r="F47" s="1254" t="s">
        <v>318</v>
      </c>
      <c r="G47" s="1254"/>
      <c r="H47" s="1254"/>
      <c r="I47" s="277"/>
      <c r="J47" s="274">
        <f>J45</f>
        <v>415.11</v>
      </c>
      <c r="K47" s="32"/>
      <c r="L47" s="32"/>
      <c r="M47" s="32"/>
      <c r="N47" s="32"/>
      <c r="O47" s="33"/>
    </row>
    <row r="48" spans="2:15" ht="15.75" thickTop="1">
      <c r="B48" s="73"/>
      <c r="C48" s="74"/>
      <c r="D48" s="123"/>
      <c r="E48" s="123"/>
      <c r="F48" s="123"/>
      <c r="G48" s="123"/>
      <c r="H48" s="123"/>
      <c r="I48" s="74"/>
      <c r="J48" s="117"/>
      <c r="K48" s="32"/>
      <c r="L48" s="32"/>
      <c r="M48" s="32"/>
      <c r="N48" s="32"/>
      <c r="O48" s="33"/>
    </row>
    <row r="49" spans="2:16" ht="15">
      <c r="B49" s="73"/>
      <c r="C49" s="74"/>
      <c r="D49" s="123"/>
      <c r="E49" s="123"/>
      <c r="F49" s="123"/>
      <c r="G49" s="123"/>
      <c r="H49" s="123"/>
      <c r="I49" s="74"/>
      <c r="J49" s="117"/>
      <c r="K49" s="32"/>
      <c r="L49" s="32"/>
      <c r="M49" s="32"/>
      <c r="N49" s="32"/>
      <c r="O49" s="33"/>
    </row>
    <row r="50" spans="2:16" ht="12.75" customHeight="1">
      <c r="B50" s="76" t="s">
        <v>319</v>
      </c>
      <c r="C50"/>
      <c r="D50"/>
      <c r="E50"/>
      <c r="F50"/>
      <c r="G50"/>
      <c r="H50"/>
      <c r="I50"/>
      <c r="J50" s="278"/>
      <c r="K50" s="32"/>
      <c r="L50" s="32"/>
      <c r="M50" s="32"/>
      <c r="N50" s="32"/>
      <c r="O50" s="33"/>
    </row>
    <row r="51" spans="2:16" ht="15" customHeight="1" thickBot="1">
      <c r="B51" s="279"/>
      <c r="C51" s="121"/>
      <c r="D51" s="121"/>
      <c r="E51" s="121"/>
      <c r="F51" s="121"/>
      <c r="G51" s="121"/>
      <c r="H51" s="121"/>
      <c r="I51" s="121"/>
      <c r="J51" s="122"/>
      <c r="K51" s="32"/>
      <c r="L51" s="32"/>
      <c r="M51" s="32"/>
      <c r="N51" s="32"/>
      <c r="O51" s="33"/>
    </row>
    <row r="52" spans="2:16" ht="15" customHeight="1">
      <c r="B52" s="31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3"/>
    </row>
    <row r="53" spans="2:16" s="24" customFormat="1" ht="12.75" customHeight="1">
      <c r="B53" s="31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3"/>
    </row>
    <row r="54" spans="2:16" ht="15" customHeight="1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3"/>
    </row>
    <row r="55" spans="2:16" ht="15" customHeight="1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3"/>
    </row>
    <row r="56" spans="2:16" ht="12.75" customHeight="1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3"/>
    </row>
    <row r="57" spans="2:16" ht="15" customHeight="1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3"/>
    </row>
    <row r="58" spans="2:16" ht="15" customHeight="1">
      <c r="B58" s="31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3"/>
    </row>
    <row r="59" spans="2:16" ht="15" customHeight="1">
      <c r="B59" s="31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3"/>
      <c r="P59" s="25"/>
    </row>
    <row r="60" spans="2:16" ht="15" customHeight="1">
      <c r="B60" s="31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3"/>
    </row>
    <row r="61" spans="2:16" ht="15" customHeight="1">
      <c r="B61" s="280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7"/>
    </row>
    <row r="65" spans="2:15">
      <c r="O65" s="27"/>
    </row>
    <row r="66" spans="2:15">
      <c r="B66" s="28"/>
      <c r="C66" s="29"/>
      <c r="F66" s="30"/>
      <c r="G66" s="28"/>
    </row>
    <row r="73" spans="2:15">
      <c r="B73" s="28"/>
      <c r="C73" s="29"/>
      <c r="F73" s="30"/>
    </row>
    <row r="80" spans="2:15">
      <c r="B80" s="28"/>
      <c r="C80" s="29"/>
      <c r="F80" s="30"/>
    </row>
    <row r="87" spans="2:6">
      <c r="B87" s="28"/>
      <c r="F87" s="30"/>
    </row>
    <row r="94" spans="2:6">
      <c r="F94" s="30"/>
    </row>
  </sheetData>
  <mergeCells count="32">
    <mergeCell ref="D44:H44"/>
    <mergeCell ref="F45:H45"/>
    <mergeCell ref="F47:H47"/>
    <mergeCell ref="F15:G15"/>
    <mergeCell ref="D29:H29"/>
    <mergeCell ref="G31:H31"/>
    <mergeCell ref="D18:H18"/>
    <mergeCell ref="F21:G21"/>
    <mergeCell ref="H21:J21"/>
    <mergeCell ref="D27:H27"/>
    <mergeCell ref="F28:G28"/>
    <mergeCell ref="H28:J28"/>
    <mergeCell ref="D17:H17"/>
    <mergeCell ref="I17:J17"/>
    <mergeCell ref="I31:J31"/>
    <mergeCell ref="D37:H37"/>
    <mergeCell ref="B38:C39"/>
    <mergeCell ref="D38:D39"/>
    <mergeCell ref="E38:E39"/>
    <mergeCell ref="F38:H38"/>
    <mergeCell ref="J38:J39"/>
    <mergeCell ref="F13:G13"/>
    <mergeCell ref="H13:J13"/>
    <mergeCell ref="F14:G14"/>
    <mergeCell ref="D16:H16"/>
    <mergeCell ref="I16:J16"/>
    <mergeCell ref="C4:H4"/>
    <mergeCell ref="I4:J4"/>
    <mergeCell ref="B5:C6"/>
    <mergeCell ref="D5:D6"/>
    <mergeCell ref="E5:F5"/>
    <mergeCell ref="G5:H5"/>
  </mergeCells>
  <phoneticPr fontId="1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AB6CC-1529-449D-9F65-945893CFDF18}">
  <sheetPr codeName="Planilha51">
    <tabColor rgb="FF92D050"/>
    <pageSetUpPr fitToPage="1"/>
  </sheetPr>
  <dimension ref="B1:P74"/>
  <sheetViews>
    <sheetView workbookViewId="0"/>
  </sheetViews>
  <sheetFormatPr defaultColWidth="9.140625" defaultRowHeight="12.75"/>
  <cols>
    <col min="1" max="1" width="9.140625" style="23"/>
    <col min="2" max="2" width="11.5703125" style="23" customWidth="1"/>
    <col min="3" max="3" width="48.7109375" style="26" customWidth="1"/>
    <col min="4" max="4" width="12.7109375" style="23" bestFit="1" customWidth="1"/>
    <col min="5" max="6" width="13.140625" style="23" bestFit="1" customWidth="1"/>
    <col min="7" max="7" width="16.140625" style="23" customWidth="1"/>
    <col min="8" max="8" width="28.5703125" style="23" customWidth="1"/>
    <col min="9" max="9" width="14.140625" style="23" bestFit="1" customWidth="1"/>
    <col min="10" max="10" width="15.71093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2:15" ht="23.25" thickBot="1">
      <c r="B1" s="113" t="s">
        <v>71</v>
      </c>
      <c r="C1" s="42"/>
      <c r="D1" s="42"/>
      <c r="E1" s="42"/>
      <c r="F1" s="42"/>
      <c r="G1" s="42"/>
      <c r="H1" s="42"/>
      <c r="I1" s="42"/>
      <c r="J1" s="43" t="s">
        <v>72</v>
      </c>
      <c r="K1" s="257"/>
      <c r="L1" s="257"/>
      <c r="M1" s="257"/>
      <c r="N1" s="257"/>
      <c r="O1" s="258"/>
    </row>
    <row r="2" spans="2:15" ht="20.25" customHeight="1" thickTop="1">
      <c r="B2" s="44" t="s">
        <v>73</v>
      </c>
      <c r="C2" s="45"/>
      <c r="D2" s="45"/>
      <c r="E2" s="45"/>
      <c r="F2" s="45"/>
      <c r="G2" s="45"/>
      <c r="H2" s="259"/>
      <c r="I2" s="260"/>
      <c r="J2" s="46"/>
      <c r="K2" s="32"/>
      <c r="L2" s="32"/>
      <c r="M2" s="32"/>
      <c r="N2" s="32"/>
      <c r="O2" s="33"/>
    </row>
    <row r="3" spans="2:15" ht="13.5" customHeight="1">
      <c r="B3" s="47" t="s">
        <v>74</v>
      </c>
      <c r="C3" s="48"/>
      <c r="D3" s="48"/>
      <c r="E3" s="49" t="s">
        <v>1457</v>
      </c>
      <c r="F3" s="48"/>
      <c r="G3" s="48"/>
      <c r="H3" s="50" t="s">
        <v>76</v>
      </c>
      <c r="I3" s="51">
        <v>5</v>
      </c>
      <c r="J3" s="52" t="s">
        <v>10</v>
      </c>
      <c r="K3" s="32"/>
      <c r="L3" s="32"/>
      <c r="M3" s="32"/>
      <c r="N3" s="32"/>
      <c r="O3" s="33"/>
    </row>
    <row r="4" spans="2:15" ht="32.25" customHeight="1" thickBot="1">
      <c r="B4" s="261">
        <v>4915712</v>
      </c>
      <c r="C4" s="1028" t="s">
        <v>854</v>
      </c>
      <c r="D4" s="1028"/>
      <c r="E4" s="1028"/>
      <c r="F4" s="1028"/>
      <c r="G4" s="1028"/>
      <c r="H4" s="1028"/>
      <c r="I4" s="1029" t="s">
        <v>77</v>
      </c>
      <c r="J4" s="1030"/>
      <c r="K4" s="32"/>
      <c r="L4" s="32"/>
      <c r="M4" s="32"/>
      <c r="N4" s="32"/>
      <c r="O4" s="33"/>
    </row>
    <row r="5" spans="2:15" ht="13.5" customHeight="1" thickBot="1">
      <c r="B5" s="1031" t="s">
        <v>78</v>
      </c>
      <c r="C5" s="1032"/>
      <c r="D5" s="1035" t="s">
        <v>79</v>
      </c>
      <c r="E5" s="1037" t="s">
        <v>80</v>
      </c>
      <c r="F5" s="1037"/>
      <c r="G5" s="1037" t="s">
        <v>81</v>
      </c>
      <c r="H5" s="1037"/>
      <c r="I5" s="135"/>
      <c r="J5" s="86" t="s">
        <v>82</v>
      </c>
      <c r="K5" s="32"/>
      <c r="L5" s="32"/>
      <c r="M5" s="32"/>
      <c r="N5" s="32"/>
      <c r="O5" s="33"/>
    </row>
    <row r="6" spans="2:15" ht="15" customHeight="1" thickBot="1">
      <c r="B6" s="1033"/>
      <c r="C6" s="1034"/>
      <c r="D6" s="1036"/>
      <c r="E6" s="38" t="s">
        <v>83</v>
      </c>
      <c r="F6" s="38" t="s">
        <v>84</v>
      </c>
      <c r="G6" s="38" t="s">
        <v>85</v>
      </c>
      <c r="H6" s="38" t="s">
        <v>86</v>
      </c>
      <c r="I6" s="38"/>
      <c r="J6" s="54" t="s">
        <v>87</v>
      </c>
      <c r="K6" s="32"/>
      <c r="L6" s="32"/>
      <c r="M6" s="32"/>
      <c r="N6" s="32"/>
      <c r="O6" s="33"/>
    </row>
    <row r="7" spans="2:15" ht="15.75" thickBot="1">
      <c r="B7" s="66"/>
      <c r="C7" s="40"/>
      <c r="D7" s="40"/>
      <c r="E7" s="40"/>
      <c r="F7" s="40"/>
      <c r="G7" s="40"/>
      <c r="H7" s="126" t="s">
        <v>88</v>
      </c>
      <c r="I7" s="127"/>
      <c r="J7" s="262">
        <v>0</v>
      </c>
      <c r="K7" s="32"/>
      <c r="L7" s="32"/>
      <c r="M7" s="32"/>
      <c r="N7" s="32"/>
      <c r="O7" s="33"/>
    </row>
    <row r="8" spans="2:15" ht="15.75" thickBot="1">
      <c r="B8" s="57" t="s">
        <v>89</v>
      </c>
      <c r="C8" s="130"/>
      <c r="D8" s="129" t="s">
        <v>79</v>
      </c>
      <c r="E8" s="129" t="s">
        <v>90</v>
      </c>
      <c r="F8" s="1037" t="s">
        <v>81</v>
      </c>
      <c r="G8" s="1038"/>
      <c r="H8" s="1039" t="s">
        <v>91</v>
      </c>
      <c r="I8" s="1039"/>
      <c r="J8" s="1040"/>
      <c r="K8" s="32"/>
      <c r="L8" s="32"/>
      <c r="M8" s="32"/>
      <c r="N8" s="32"/>
      <c r="O8" s="33"/>
    </row>
    <row r="9" spans="2:15" ht="14.25">
      <c r="B9" s="64" t="s">
        <v>127</v>
      </c>
      <c r="C9" s="65" t="s">
        <v>128</v>
      </c>
      <c r="D9" s="111">
        <v>5</v>
      </c>
      <c r="E9" s="110" t="s">
        <v>92</v>
      </c>
      <c r="F9" s="1052">
        <v>18.146100000000001</v>
      </c>
      <c r="G9" s="1052"/>
      <c r="H9" s="131"/>
      <c r="I9" s="131"/>
      <c r="J9" s="137">
        <f>F9*D9</f>
        <v>90.730500000000006</v>
      </c>
      <c r="K9" s="32"/>
      <c r="L9" s="32"/>
      <c r="M9" s="32"/>
      <c r="N9" s="32"/>
      <c r="O9" s="33"/>
    </row>
    <row r="10" spans="2:15" ht="15">
      <c r="B10" s="64"/>
      <c r="C10" s="65"/>
      <c r="D10" s="1042" t="s">
        <v>93</v>
      </c>
      <c r="E10" s="1043"/>
      <c r="F10" s="1043"/>
      <c r="G10" s="1043"/>
      <c r="H10" s="1043"/>
      <c r="I10" s="1044">
        <f>J9</f>
        <v>90.730500000000006</v>
      </c>
      <c r="J10" s="1045"/>
      <c r="K10" s="32"/>
      <c r="L10" s="32"/>
      <c r="M10" s="32"/>
      <c r="N10" s="32"/>
      <c r="O10" s="33"/>
    </row>
    <row r="11" spans="2:15" ht="15.75" thickBot="1">
      <c r="B11" s="64"/>
      <c r="C11" s="65"/>
      <c r="D11" s="1042" t="s">
        <v>95</v>
      </c>
      <c r="E11" s="1043"/>
      <c r="F11" s="1043"/>
      <c r="G11" s="1043"/>
      <c r="H11" s="1043"/>
      <c r="I11" s="1256">
        <f>I10+J7</f>
        <v>90.730500000000006</v>
      </c>
      <c r="J11" s="1058"/>
      <c r="K11" s="32"/>
      <c r="L11" s="32"/>
      <c r="M11" s="32"/>
      <c r="N11" s="32"/>
      <c r="O11" s="33"/>
    </row>
    <row r="12" spans="2:15" ht="15" customHeight="1">
      <c r="B12" s="263"/>
      <c r="C12" s="103"/>
      <c r="D12" s="1054" t="s">
        <v>96</v>
      </c>
      <c r="E12" s="1255"/>
      <c r="F12" s="1255"/>
      <c r="G12" s="1255"/>
      <c r="H12" s="1255"/>
      <c r="I12" s="301"/>
      <c r="J12" s="264">
        <f>I11/I3</f>
        <v>18.146100000000001</v>
      </c>
      <c r="K12" s="32"/>
      <c r="L12" s="32"/>
      <c r="M12" s="32"/>
      <c r="N12" s="32"/>
      <c r="O12" s="33"/>
    </row>
    <row r="13" spans="2:15" ht="15" customHeight="1">
      <c r="B13" s="64"/>
      <c r="C13" s="65"/>
      <c r="D13" s="131"/>
      <c r="E13" s="131"/>
      <c r="F13" s="131"/>
      <c r="G13" s="131"/>
      <c r="H13" s="123" t="s">
        <v>97</v>
      </c>
      <c r="I13" s="131"/>
      <c r="J13" s="265" t="s">
        <v>94</v>
      </c>
      <c r="K13" s="32"/>
      <c r="L13" s="32"/>
      <c r="M13" s="32"/>
      <c r="N13" s="32"/>
      <c r="O13" s="33"/>
    </row>
    <row r="14" spans="2:15" ht="15.75" thickBot="1">
      <c r="B14" s="66"/>
      <c r="C14" s="40"/>
      <c r="D14" s="127"/>
      <c r="E14" s="127"/>
      <c r="F14" s="127"/>
      <c r="G14" s="127"/>
      <c r="H14" s="126" t="s">
        <v>98</v>
      </c>
      <c r="I14" s="127"/>
      <c r="J14" s="68" t="s">
        <v>94</v>
      </c>
      <c r="K14" s="32"/>
      <c r="L14" s="32"/>
      <c r="M14" s="32"/>
      <c r="N14" s="32"/>
      <c r="O14" s="33"/>
    </row>
    <row r="15" spans="2:15" ht="15">
      <c r="B15" s="99" t="s">
        <v>99</v>
      </c>
      <c r="C15" s="100"/>
      <c r="D15" s="135" t="s">
        <v>79</v>
      </c>
      <c r="E15" s="135" t="s">
        <v>90</v>
      </c>
      <c r="F15" s="1054" t="s">
        <v>100</v>
      </c>
      <c r="G15" s="1054"/>
      <c r="H15" s="1054" t="s">
        <v>70</v>
      </c>
      <c r="I15" s="1054"/>
      <c r="J15" s="1055"/>
      <c r="K15" s="32"/>
      <c r="L15" s="32"/>
      <c r="M15" s="32"/>
      <c r="N15" s="32"/>
      <c r="O15" s="33"/>
    </row>
    <row r="16" spans="2:15" ht="15.75" thickBot="1">
      <c r="B16" s="66"/>
      <c r="C16" s="40"/>
      <c r="D16" s="1056" t="s">
        <v>101</v>
      </c>
      <c r="E16" s="1057"/>
      <c r="F16" s="1057"/>
      <c r="G16" s="1057"/>
      <c r="H16" s="1057"/>
      <c r="I16" s="40"/>
      <c r="J16" s="105">
        <v>0</v>
      </c>
      <c r="K16" s="32"/>
      <c r="L16" s="32"/>
      <c r="M16" s="32"/>
      <c r="N16" s="32"/>
      <c r="O16" s="33"/>
    </row>
    <row r="17" spans="2:15" ht="15">
      <c r="B17" s="73" t="s">
        <v>102</v>
      </c>
      <c r="C17" s="74"/>
      <c r="D17" s="268" t="s">
        <v>79</v>
      </c>
      <c r="E17" s="268" t="s">
        <v>90</v>
      </c>
      <c r="F17" s="1042" t="s">
        <v>70</v>
      </c>
      <c r="G17" s="1042"/>
      <c r="H17" s="1042" t="s">
        <v>70</v>
      </c>
      <c r="I17" s="1042"/>
      <c r="J17" s="1058"/>
      <c r="K17" s="32"/>
      <c r="L17" s="32"/>
      <c r="M17" s="32"/>
      <c r="N17" s="32"/>
      <c r="O17" s="33"/>
    </row>
    <row r="18" spans="2:15" ht="15.75" thickBot="1">
      <c r="B18" s="66"/>
      <c r="C18" s="40"/>
      <c r="D18" s="1056" t="s">
        <v>103</v>
      </c>
      <c r="E18" s="1057"/>
      <c r="F18" s="1057"/>
      <c r="G18" s="1057"/>
      <c r="H18" s="1057"/>
      <c r="I18" s="127"/>
      <c r="J18" s="269">
        <v>0</v>
      </c>
      <c r="K18" s="32"/>
      <c r="L18" s="32"/>
      <c r="M18" s="32"/>
      <c r="N18" s="32"/>
      <c r="O18" s="33"/>
    </row>
    <row r="19" spans="2:15" ht="15.75" thickBot="1">
      <c r="B19" s="71"/>
      <c r="C19" s="41"/>
      <c r="D19" s="126"/>
      <c r="E19" s="126"/>
      <c r="F19" s="126"/>
      <c r="G19" s="126"/>
      <c r="H19" s="126" t="s">
        <v>104</v>
      </c>
      <c r="I19" s="126"/>
      <c r="J19" s="72">
        <f>J18+J16+J12</f>
        <v>18.146100000000001</v>
      </c>
      <c r="K19" s="32"/>
      <c r="L19" s="32"/>
      <c r="M19" s="32"/>
      <c r="N19" s="32"/>
      <c r="O19" s="33"/>
    </row>
    <row r="20" spans="2:15" ht="15.75" thickBot="1">
      <c r="B20" s="57" t="s">
        <v>105</v>
      </c>
      <c r="C20" s="130"/>
      <c r="D20" s="129" t="s">
        <v>106</v>
      </c>
      <c r="E20" s="129" t="s">
        <v>79</v>
      </c>
      <c r="F20" s="129" t="s">
        <v>90</v>
      </c>
      <c r="G20" s="1039" t="s">
        <v>70</v>
      </c>
      <c r="H20" s="1039"/>
      <c r="I20" s="1039" t="s">
        <v>70</v>
      </c>
      <c r="J20" s="1040"/>
      <c r="K20" s="32"/>
      <c r="L20" s="32"/>
      <c r="M20" s="32"/>
      <c r="N20" s="32"/>
      <c r="O20" s="33"/>
    </row>
    <row r="21" spans="2:15" ht="15.75" thickBot="1">
      <c r="B21" s="71"/>
      <c r="C21" s="41"/>
      <c r="D21" s="1056" t="s">
        <v>107</v>
      </c>
      <c r="E21" s="1056"/>
      <c r="F21" s="1056"/>
      <c r="G21" s="1056"/>
      <c r="H21" s="1056"/>
      <c r="I21" s="126"/>
      <c r="J21" s="270">
        <v>0</v>
      </c>
      <c r="K21" s="32"/>
      <c r="L21" s="32"/>
      <c r="M21" s="32"/>
      <c r="N21" s="32"/>
      <c r="O21" s="33"/>
    </row>
    <row r="22" spans="2:15" ht="15" customHeight="1" thickBot="1">
      <c r="B22" s="1031" t="s">
        <v>108</v>
      </c>
      <c r="C22" s="1032"/>
      <c r="D22" s="1035" t="s">
        <v>79</v>
      </c>
      <c r="E22" s="1035" t="s">
        <v>90</v>
      </c>
      <c r="F22" s="1059" t="s">
        <v>109</v>
      </c>
      <c r="G22" s="1059"/>
      <c r="H22" s="1059"/>
      <c r="I22" s="124"/>
      <c r="J22" s="1060" t="s">
        <v>70</v>
      </c>
      <c r="K22" s="32"/>
      <c r="L22" s="32"/>
      <c r="M22" s="32"/>
      <c r="N22" s="32"/>
      <c r="O22" s="33"/>
    </row>
    <row r="23" spans="2:15" ht="15.75" thickBot="1">
      <c r="B23" s="1033"/>
      <c r="C23" s="1034"/>
      <c r="D23" s="1036"/>
      <c r="E23" s="1036"/>
      <c r="F23" s="300" t="s">
        <v>110</v>
      </c>
      <c r="G23" s="300" t="s">
        <v>111</v>
      </c>
      <c r="H23" s="300" t="s">
        <v>112</v>
      </c>
      <c r="I23" s="300"/>
      <c r="J23" s="1050"/>
      <c r="K23" s="32"/>
      <c r="L23" s="32"/>
      <c r="M23" s="32"/>
      <c r="N23" s="32"/>
      <c r="O23" s="33"/>
    </row>
    <row r="24" spans="2:15" ht="15">
      <c r="B24" s="85"/>
      <c r="C24" s="83"/>
      <c r="D24" s="1042" t="s">
        <v>114</v>
      </c>
      <c r="E24" s="1042"/>
      <c r="F24" s="1042"/>
      <c r="G24" s="1042"/>
      <c r="H24" s="1042"/>
      <c r="I24" s="271"/>
      <c r="J24" s="272">
        <v>0</v>
      </c>
      <c r="K24" s="32"/>
      <c r="L24" s="32"/>
      <c r="M24" s="32"/>
      <c r="N24" s="32"/>
      <c r="O24" s="33"/>
    </row>
    <row r="25" spans="2:15" ht="15" customHeight="1" thickBot="1">
      <c r="B25" s="298"/>
      <c r="C25" s="273"/>
      <c r="D25" s="123"/>
      <c r="E25" s="123"/>
      <c r="F25" s="1254" t="s">
        <v>115</v>
      </c>
      <c r="G25" s="1254"/>
      <c r="H25" s="1254"/>
      <c r="I25" s="271"/>
      <c r="J25" s="274">
        <f>J19+J21+J24</f>
        <v>18.149999999999999</v>
      </c>
      <c r="K25" s="32"/>
      <c r="L25" s="32"/>
      <c r="M25" s="32"/>
      <c r="N25" s="32"/>
      <c r="O25" s="33"/>
    </row>
    <row r="26" spans="2:15" ht="15" customHeight="1" thickTop="1" thickBot="1">
      <c r="B26" s="298"/>
      <c r="C26" s="273"/>
      <c r="D26" s="123"/>
      <c r="E26" s="123"/>
      <c r="F26" s="302"/>
      <c r="G26" s="302"/>
      <c r="H26" s="302" t="s">
        <v>317</v>
      </c>
      <c r="I26" s="271"/>
      <c r="J26" s="275">
        <v>0</v>
      </c>
      <c r="K26" s="32"/>
      <c r="L26" s="32"/>
      <c r="M26" s="32"/>
      <c r="N26" s="32"/>
      <c r="O26" s="33"/>
    </row>
    <row r="27" spans="2:15" ht="16.5" thickTop="1" thickBot="1">
      <c r="B27" s="276"/>
      <c r="C27" s="277"/>
      <c r="D27" s="302"/>
      <c r="E27" s="302"/>
      <c r="F27" s="1254" t="s">
        <v>318</v>
      </c>
      <c r="G27" s="1254"/>
      <c r="H27" s="1254"/>
      <c r="I27" s="277"/>
      <c r="J27" s="274">
        <f>J25</f>
        <v>18.149999999999999</v>
      </c>
      <c r="K27" s="32"/>
      <c r="L27" s="32"/>
      <c r="M27" s="32"/>
      <c r="N27" s="32"/>
      <c r="O27" s="33"/>
    </row>
    <row r="28" spans="2:15" ht="15.75" thickTop="1">
      <c r="B28" s="73"/>
      <c r="C28" s="74"/>
      <c r="D28" s="123"/>
      <c r="E28" s="123"/>
      <c r="F28" s="123"/>
      <c r="G28" s="123"/>
      <c r="H28" s="123"/>
      <c r="I28" s="74"/>
      <c r="J28" s="117"/>
      <c r="K28" s="32"/>
      <c r="L28" s="32"/>
      <c r="M28" s="32"/>
      <c r="N28" s="32"/>
      <c r="O28" s="33"/>
    </row>
    <row r="29" spans="2:15" ht="15">
      <c r="B29" s="73"/>
      <c r="C29" s="74"/>
      <c r="D29" s="123"/>
      <c r="E29" s="123"/>
      <c r="F29" s="123"/>
      <c r="G29" s="123"/>
      <c r="H29" s="123"/>
      <c r="I29" s="74"/>
      <c r="J29" s="117"/>
      <c r="K29" s="32"/>
      <c r="L29" s="32"/>
      <c r="M29" s="32"/>
      <c r="N29" s="32"/>
      <c r="O29" s="33"/>
    </row>
    <row r="30" spans="2:15" ht="12.75" customHeight="1">
      <c r="B30" s="76" t="s">
        <v>319</v>
      </c>
      <c r="C30"/>
      <c r="D30"/>
      <c r="E30"/>
      <c r="F30"/>
      <c r="G30"/>
      <c r="H30"/>
      <c r="I30"/>
      <c r="J30" s="278"/>
      <c r="K30" s="32"/>
      <c r="L30" s="32"/>
      <c r="M30" s="32"/>
      <c r="N30" s="32"/>
      <c r="O30" s="33"/>
    </row>
    <row r="31" spans="2:15" ht="15" customHeight="1" thickBot="1">
      <c r="B31" s="279"/>
      <c r="C31" s="121"/>
      <c r="D31" s="121"/>
      <c r="E31" s="121"/>
      <c r="F31" s="121"/>
      <c r="G31" s="121"/>
      <c r="H31" s="121"/>
      <c r="I31" s="121"/>
      <c r="J31" s="122"/>
      <c r="K31" s="32"/>
      <c r="L31" s="32"/>
      <c r="M31" s="32"/>
      <c r="N31" s="32"/>
      <c r="O31" s="33"/>
    </row>
    <row r="32" spans="2:15" ht="15" customHeight="1">
      <c r="B32" s="31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3"/>
    </row>
    <row r="33" spans="2:16" s="24" customFormat="1" ht="12.75" customHeight="1">
      <c r="B33" s="31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3"/>
    </row>
    <row r="34" spans="2:16" ht="15" customHeight="1">
      <c r="B34" s="31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3"/>
    </row>
    <row r="35" spans="2:16" ht="15" customHeight="1">
      <c r="B35" s="31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3"/>
    </row>
    <row r="36" spans="2:16" ht="12.75" customHeight="1">
      <c r="B36" s="31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3"/>
    </row>
    <row r="37" spans="2:16" ht="15" customHeight="1">
      <c r="B37" s="31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3"/>
    </row>
    <row r="38" spans="2:16" ht="15" customHeight="1">
      <c r="B38" s="31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3"/>
    </row>
    <row r="39" spans="2:16" ht="15" customHeight="1">
      <c r="B39" s="31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3"/>
      <c r="P39" s="25"/>
    </row>
    <row r="40" spans="2:16" ht="15" customHeight="1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3"/>
    </row>
    <row r="41" spans="2:16" ht="15" customHeight="1">
      <c r="B41" s="280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7"/>
    </row>
    <row r="45" spans="2:16">
      <c r="O45" s="27"/>
    </row>
    <row r="46" spans="2:16">
      <c r="B46" s="28"/>
      <c r="C46" s="29"/>
      <c r="F46" s="30"/>
      <c r="G46" s="28"/>
    </row>
    <row r="53" spans="2:6">
      <c r="B53" s="28"/>
      <c r="C53" s="29"/>
      <c r="F53" s="30"/>
    </row>
    <row r="60" spans="2:6">
      <c r="B60" s="28"/>
      <c r="C60" s="29"/>
      <c r="F60" s="30"/>
    </row>
    <row r="67" spans="2:6">
      <c r="B67" s="28"/>
      <c r="F67" s="30"/>
    </row>
    <row r="74" spans="2:6">
      <c r="F74" s="30"/>
    </row>
  </sheetData>
  <mergeCells count="31">
    <mergeCell ref="F25:H25"/>
    <mergeCell ref="F27:H27"/>
    <mergeCell ref="B22:C23"/>
    <mergeCell ref="D22:D23"/>
    <mergeCell ref="E22:E23"/>
    <mergeCell ref="F22:H22"/>
    <mergeCell ref="J22:J23"/>
    <mergeCell ref="D24:H24"/>
    <mergeCell ref="F17:G17"/>
    <mergeCell ref="H17:J17"/>
    <mergeCell ref="D18:H18"/>
    <mergeCell ref="G20:H20"/>
    <mergeCell ref="I20:J20"/>
    <mergeCell ref="D21:H21"/>
    <mergeCell ref="D16:H16"/>
    <mergeCell ref="F8:G8"/>
    <mergeCell ref="H8:J8"/>
    <mergeCell ref="F9:G9"/>
    <mergeCell ref="D10:H10"/>
    <mergeCell ref="I10:J10"/>
    <mergeCell ref="D11:H11"/>
    <mergeCell ref="I11:J11"/>
    <mergeCell ref="D12:H12"/>
    <mergeCell ref="F15:G15"/>
    <mergeCell ref="H15:J15"/>
    <mergeCell ref="C4:H4"/>
    <mergeCell ref="I4:J4"/>
    <mergeCell ref="B5:C6"/>
    <mergeCell ref="D5:D6"/>
    <mergeCell ref="E5:F5"/>
    <mergeCell ref="G5:H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35A3D-8312-4650-9F09-635E5CFE8EB3}">
  <sheetPr codeName="Planilha52">
    <tabColor rgb="FFFFFF00"/>
    <pageSetUpPr fitToPage="1"/>
  </sheetPr>
  <dimension ref="B1:P74"/>
  <sheetViews>
    <sheetView workbookViewId="0"/>
  </sheetViews>
  <sheetFormatPr defaultColWidth="9.140625" defaultRowHeight="12.75"/>
  <cols>
    <col min="1" max="1" width="9.140625" style="23"/>
    <col min="2" max="2" width="47.42578125" style="23" customWidth="1"/>
    <col min="3" max="3" width="9.140625" style="23" customWidth="1"/>
    <col min="4" max="4" width="5.42578125" style="23" customWidth="1"/>
    <col min="5" max="5" width="7.42578125" style="23" customWidth="1"/>
    <col min="6" max="6" width="8.42578125" style="23" customWidth="1"/>
    <col min="7" max="7" width="3" style="23" customWidth="1"/>
    <col min="8" max="8" width="7.7109375" style="23" bestFit="1" customWidth="1"/>
    <col min="9" max="9" width="6.71093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2:15" ht="13.5" thickBot="1"/>
    <row r="2" spans="2:15" ht="13.5">
      <c r="B2" s="1303" t="s">
        <v>157</v>
      </c>
      <c r="C2" s="1304"/>
      <c r="D2" s="1304"/>
      <c r="E2" s="1304"/>
      <c r="F2" s="1304"/>
      <c r="G2" s="1304"/>
      <c r="H2" s="1304"/>
      <c r="I2" s="1304"/>
      <c r="J2" s="1304"/>
      <c r="K2" s="1304"/>
      <c r="L2" s="1304"/>
      <c r="M2" s="1304"/>
      <c r="N2" s="1304"/>
      <c r="O2" s="1305"/>
    </row>
    <row r="3" spans="2:15" ht="13.5">
      <c r="B3" s="1306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307"/>
    </row>
    <row r="4" spans="2:15" ht="13.5">
      <c r="B4" s="1306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307"/>
    </row>
    <row r="5" spans="2:15" ht="13.5">
      <c r="B5" s="1306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307"/>
    </row>
    <row r="6" spans="2:15" ht="15">
      <c r="B6" s="1308"/>
      <c r="C6" s="1091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309"/>
    </row>
    <row r="7" spans="2:15" ht="12.75" customHeight="1">
      <c r="B7" s="1301" t="s">
        <v>1436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302"/>
    </row>
    <row r="8" spans="2:15">
      <c r="B8" s="1301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302"/>
    </row>
    <row r="9" spans="2:15">
      <c r="B9" s="1296"/>
      <c r="C9" s="1100"/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297"/>
    </row>
    <row r="10" spans="2:15" ht="15" customHeight="1">
      <c r="B10" s="1298" t="s">
        <v>159</v>
      </c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299"/>
    </row>
    <row r="11" spans="2:15" ht="24">
      <c r="B11" s="502" t="s">
        <v>160</v>
      </c>
      <c r="C11" s="142" t="s">
        <v>161</v>
      </c>
      <c r="D11" s="1105" t="s">
        <v>162</v>
      </c>
      <c r="E11" s="1106"/>
      <c r="F11" s="1107" t="s">
        <v>163</v>
      </c>
      <c r="G11" s="1108"/>
      <c r="H11" s="143" t="s">
        <v>164</v>
      </c>
      <c r="I11" s="1107" t="s">
        <v>165</v>
      </c>
      <c r="J11" s="1108"/>
      <c r="K11" s="1107" t="s">
        <v>166</v>
      </c>
      <c r="L11" s="1109"/>
      <c r="M11" s="1108"/>
      <c r="N11" s="1107" t="s">
        <v>167</v>
      </c>
      <c r="O11" s="1300"/>
    </row>
    <row r="12" spans="2:15" ht="15" customHeight="1">
      <c r="B12" s="1295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277"/>
    </row>
    <row r="13" spans="2:15" ht="15" customHeight="1">
      <c r="B13" s="503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237"/>
    </row>
    <row r="14" spans="2:15" ht="24">
      <c r="B14" s="504" t="s">
        <v>169</v>
      </c>
      <c r="C14" s="160" t="s">
        <v>161</v>
      </c>
      <c r="D14" s="1122" t="s">
        <v>170</v>
      </c>
      <c r="E14" s="1123"/>
      <c r="F14" s="1122" t="s">
        <v>171</v>
      </c>
      <c r="G14" s="1138"/>
      <c r="H14" s="224" t="s">
        <v>172</v>
      </c>
      <c r="I14" s="1122" t="s">
        <v>173</v>
      </c>
      <c r="J14" s="1123"/>
      <c r="K14" s="1123"/>
      <c r="L14" s="1123"/>
      <c r="M14" s="1138"/>
      <c r="N14" s="1122" t="s">
        <v>167</v>
      </c>
      <c r="O14" s="1289"/>
    </row>
    <row r="15" spans="2:15">
      <c r="B15" s="505" t="s">
        <v>1437</v>
      </c>
      <c r="C15" s="165">
        <v>20099</v>
      </c>
      <c r="D15" s="1240">
        <v>1.65</v>
      </c>
      <c r="E15" s="1241"/>
      <c r="F15" s="1240">
        <v>157.27000000000001</v>
      </c>
      <c r="G15" s="1241"/>
      <c r="H15" s="284">
        <v>19.97</v>
      </c>
      <c r="I15" s="1291">
        <v>1</v>
      </c>
      <c r="J15" s="1292"/>
      <c r="K15" s="1292"/>
      <c r="L15" s="1292"/>
      <c r="M15" s="1293"/>
      <c r="N15" s="1242">
        <v>19.97</v>
      </c>
      <c r="O15" s="1294"/>
    </row>
    <row r="16" spans="2:15">
      <c r="B16" s="505" t="s">
        <v>128</v>
      </c>
      <c r="C16" s="165">
        <v>20002</v>
      </c>
      <c r="D16" s="1240">
        <v>1</v>
      </c>
      <c r="E16" s="1241"/>
      <c r="F16" s="1240">
        <v>157.27000000000001</v>
      </c>
      <c r="G16" s="1241"/>
      <c r="H16" s="284">
        <v>12.1</v>
      </c>
      <c r="I16" s="1291">
        <v>1</v>
      </c>
      <c r="J16" s="1292"/>
      <c r="K16" s="1292"/>
      <c r="L16" s="1292"/>
      <c r="M16" s="1293"/>
      <c r="N16" s="1242">
        <v>12.1</v>
      </c>
      <c r="O16" s="1294"/>
    </row>
    <row r="17" spans="2:15" ht="15" customHeight="1">
      <c r="B17" s="1286" t="s">
        <v>174</v>
      </c>
      <c r="C17" s="1121"/>
      <c r="D17" s="1121"/>
      <c r="E17" s="1121"/>
      <c r="F17" s="1121"/>
      <c r="G17" s="1121"/>
      <c r="H17" s="1121"/>
      <c r="I17" s="1121"/>
      <c r="J17" s="1121"/>
      <c r="K17" s="1142"/>
      <c r="L17" s="1143">
        <f>SUM(N15:O16)</f>
        <v>32.07</v>
      </c>
      <c r="M17" s="1144"/>
      <c r="N17" s="1144"/>
      <c r="O17" s="1285"/>
    </row>
    <row r="18" spans="2:15" ht="15" customHeight="1">
      <c r="B18" s="503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237"/>
    </row>
    <row r="19" spans="2:15" ht="24">
      <c r="B19" s="504" t="s">
        <v>175</v>
      </c>
      <c r="C19" s="160" t="s">
        <v>161</v>
      </c>
      <c r="D19" s="1132" t="s">
        <v>176</v>
      </c>
      <c r="E19" s="1136"/>
      <c r="F19" s="152" t="s">
        <v>177</v>
      </c>
      <c r="G19" s="1132" t="s">
        <v>178</v>
      </c>
      <c r="H19" s="1133"/>
      <c r="I19" s="152" t="s">
        <v>179</v>
      </c>
      <c r="J19" s="1122" t="s">
        <v>180</v>
      </c>
      <c r="K19" s="1123"/>
      <c r="L19" s="1123"/>
      <c r="M19" s="1123"/>
      <c r="N19" s="1123"/>
      <c r="O19" s="1289"/>
    </row>
    <row r="20" spans="2:15">
      <c r="B20" s="164" t="s">
        <v>338</v>
      </c>
      <c r="C20" s="165">
        <v>2000</v>
      </c>
      <c r="D20" s="1240">
        <v>5</v>
      </c>
      <c r="E20" s="1241"/>
      <c r="F20" s="166" t="s">
        <v>212</v>
      </c>
      <c r="G20" s="1240"/>
      <c r="H20" s="1241"/>
      <c r="I20" s="166"/>
      <c r="J20" s="1240">
        <v>1.6</v>
      </c>
      <c r="K20" s="1250"/>
      <c r="L20" s="1250"/>
      <c r="M20" s="1250"/>
      <c r="N20" s="1250"/>
      <c r="O20" s="1241"/>
    </row>
    <row r="21" spans="2:15" ht="15" customHeight="1">
      <c r="B21" s="1286" t="s">
        <v>181</v>
      </c>
      <c r="C21" s="1121"/>
      <c r="D21" s="1121"/>
      <c r="E21" s="1121"/>
      <c r="F21" s="1121"/>
      <c r="G21" s="1121"/>
      <c r="H21" s="1121"/>
      <c r="I21" s="1121"/>
      <c r="J21" s="1121"/>
      <c r="K21" s="1142"/>
      <c r="L21" s="1143">
        <f>J20</f>
        <v>1.6</v>
      </c>
      <c r="M21" s="1144"/>
      <c r="N21" s="1144"/>
      <c r="O21" s="1285"/>
    </row>
    <row r="22" spans="2:15" ht="15" customHeight="1">
      <c r="B22" s="503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237"/>
    </row>
    <row r="23" spans="2:15" ht="15" customHeight="1">
      <c r="B23" s="1276" t="s">
        <v>182</v>
      </c>
      <c r="C23" s="1119"/>
      <c r="D23" s="1119"/>
      <c r="E23" s="1119"/>
      <c r="F23" s="1119"/>
      <c r="G23" s="1119"/>
      <c r="H23" s="1119"/>
      <c r="I23" s="1120"/>
      <c r="J23" s="1097">
        <f>TRUNC(L12+L17+L21,2)</f>
        <v>33.67</v>
      </c>
      <c r="K23" s="1097"/>
      <c r="L23" s="1097"/>
      <c r="M23" s="1097"/>
      <c r="N23" s="1097"/>
      <c r="O23" s="1277"/>
    </row>
    <row r="24" spans="2:15" ht="15" customHeight="1">
      <c r="B24" s="1276" t="s">
        <v>183</v>
      </c>
      <c r="C24" s="1119"/>
      <c r="D24" s="1119"/>
      <c r="E24" s="1119"/>
      <c r="F24" s="1119"/>
      <c r="G24" s="1119"/>
      <c r="H24" s="1119"/>
      <c r="I24" s="1120"/>
      <c r="J24" s="1134">
        <v>1.66</v>
      </c>
      <c r="K24" s="1134"/>
      <c r="L24" s="1134"/>
      <c r="M24" s="1134"/>
      <c r="N24" s="1134"/>
      <c r="O24" s="1290"/>
    </row>
    <row r="25" spans="2:15" ht="15" customHeight="1">
      <c r="B25" s="1276" t="s">
        <v>184</v>
      </c>
      <c r="C25" s="1119"/>
      <c r="D25" s="1119"/>
      <c r="E25" s="1119"/>
      <c r="F25" s="1119"/>
      <c r="G25" s="1119"/>
      <c r="H25" s="1119"/>
      <c r="I25" s="1120"/>
      <c r="J25" s="1097">
        <f>TRUNC(J23/J24,2)</f>
        <v>20.28</v>
      </c>
      <c r="K25" s="1097"/>
      <c r="L25" s="1097"/>
      <c r="M25" s="1097"/>
      <c r="N25" s="1097"/>
      <c r="O25" s="1277"/>
    </row>
    <row r="26" spans="2:15" ht="15" customHeight="1">
      <c r="B26" s="633"/>
      <c r="C26" s="154"/>
      <c r="D26" s="154"/>
      <c r="E26" s="154"/>
      <c r="F26" s="155"/>
      <c r="G26" s="155"/>
      <c r="H26" s="155"/>
      <c r="I26" s="155"/>
      <c r="J26" s="156"/>
      <c r="K26" s="156"/>
      <c r="L26" s="157"/>
      <c r="M26" s="157"/>
      <c r="N26" s="157"/>
      <c r="O26" s="243"/>
    </row>
    <row r="27" spans="2:15" ht="24">
      <c r="B27" s="504" t="s">
        <v>185</v>
      </c>
      <c r="C27" s="160" t="s">
        <v>161</v>
      </c>
      <c r="D27" s="1132" t="s">
        <v>186</v>
      </c>
      <c r="E27" s="1136"/>
      <c r="F27" s="1137" t="s">
        <v>70</v>
      </c>
      <c r="G27" s="1137"/>
      <c r="H27" s="1137"/>
      <c r="I27" s="1124" t="s">
        <v>173</v>
      </c>
      <c r="J27" s="1288"/>
      <c r="K27" s="1125"/>
      <c r="L27" s="1122" t="s">
        <v>187</v>
      </c>
      <c r="M27" s="1123"/>
      <c r="N27" s="1123"/>
      <c r="O27" s="1289"/>
    </row>
    <row r="28" spans="2:15">
      <c r="B28" s="505" t="s">
        <v>1438</v>
      </c>
      <c r="C28" s="165">
        <v>10662</v>
      </c>
      <c r="D28" s="1240" t="s">
        <v>213</v>
      </c>
      <c r="E28" s="1241"/>
      <c r="F28" s="1270">
        <v>7.52</v>
      </c>
      <c r="G28" s="1271"/>
      <c r="H28" s="1272"/>
      <c r="I28" s="1240">
        <v>0.66</v>
      </c>
      <c r="J28" s="1250"/>
      <c r="K28" s="1241"/>
      <c r="L28" s="1273">
        <f>F28*I28</f>
        <v>4.96</v>
      </c>
      <c r="M28" s="1274"/>
      <c r="N28" s="1274"/>
      <c r="O28" s="1275"/>
    </row>
    <row r="29" spans="2:15">
      <c r="B29" s="505" t="s">
        <v>541</v>
      </c>
      <c r="C29" s="165">
        <v>10629</v>
      </c>
      <c r="D29" s="1240" t="s">
        <v>205</v>
      </c>
      <c r="E29" s="1241"/>
      <c r="F29" s="1270">
        <v>26.42</v>
      </c>
      <c r="G29" s="1271"/>
      <c r="H29" s="1272"/>
      <c r="I29" s="1240">
        <v>2.5000000000000001E-2</v>
      </c>
      <c r="J29" s="1250"/>
      <c r="K29" s="1241"/>
      <c r="L29" s="1273">
        <f t="shared" ref="L29:L30" si="0">F29*I29</f>
        <v>0.66</v>
      </c>
      <c r="M29" s="1274"/>
      <c r="N29" s="1274"/>
      <c r="O29" s="1275"/>
    </row>
    <row r="30" spans="2:15">
      <c r="B30" s="505" t="s">
        <v>541</v>
      </c>
      <c r="C30" s="165">
        <v>10661</v>
      </c>
      <c r="D30" s="1240" t="s">
        <v>146</v>
      </c>
      <c r="E30" s="1241"/>
      <c r="F30" s="1270">
        <v>30.73</v>
      </c>
      <c r="G30" s="1271"/>
      <c r="H30" s="1272"/>
      <c r="I30" s="1240">
        <v>1.3</v>
      </c>
      <c r="J30" s="1250"/>
      <c r="K30" s="1241"/>
      <c r="L30" s="1273">
        <f t="shared" si="0"/>
        <v>39.950000000000003</v>
      </c>
      <c r="M30" s="1274"/>
      <c r="N30" s="1274"/>
      <c r="O30" s="1275"/>
    </row>
    <row r="31" spans="2:15" ht="15" customHeight="1">
      <c r="B31" s="1286" t="s">
        <v>188</v>
      </c>
      <c r="C31" s="1121"/>
      <c r="D31" s="1121"/>
      <c r="E31" s="1121"/>
      <c r="F31" s="1121"/>
      <c r="G31" s="1121"/>
      <c r="H31" s="1121"/>
      <c r="I31" s="1121"/>
      <c r="J31" s="1121"/>
      <c r="K31" s="1142"/>
      <c r="L31" s="1143">
        <f>SUM(L28:O30)</f>
        <v>45.57</v>
      </c>
      <c r="M31" s="1144"/>
      <c r="N31" s="1144"/>
      <c r="O31" s="1285"/>
    </row>
    <row r="32" spans="2:15" ht="15" customHeight="1">
      <c r="B32" s="503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237"/>
    </row>
    <row r="33" spans="2:16" ht="24">
      <c r="B33" s="504" t="s">
        <v>189</v>
      </c>
      <c r="C33" s="160" t="s">
        <v>161</v>
      </c>
      <c r="D33" s="1147" t="s">
        <v>186</v>
      </c>
      <c r="E33" s="1147"/>
      <c r="F33" s="1148" t="s">
        <v>70</v>
      </c>
      <c r="G33" s="1148"/>
      <c r="H33" s="1148"/>
      <c r="I33" s="1149" t="s">
        <v>173</v>
      </c>
      <c r="J33" s="1149"/>
      <c r="K33" s="1149"/>
      <c r="L33" s="1149" t="s">
        <v>187</v>
      </c>
      <c r="M33" s="1149"/>
      <c r="N33" s="1149"/>
      <c r="O33" s="1287"/>
    </row>
    <row r="34" spans="2:16" ht="15" customHeight="1">
      <c r="B34" s="1286" t="s">
        <v>190</v>
      </c>
      <c r="C34" s="1121"/>
      <c r="D34" s="1121"/>
      <c r="E34" s="1121"/>
      <c r="F34" s="1121"/>
      <c r="G34" s="1121"/>
      <c r="H34" s="1121"/>
      <c r="I34" s="1121"/>
      <c r="J34" s="1121"/>
      <c r="K34" s="1142"/>
      <c r="L34" s="1143">
        <v>0</v>
      </c>
      <c r="M34" s="1144"/>
      <c r="N34" s="1144"/>
      <c r="O34" s="1285"/>
    </row>
    <row r="35" spans="2:16" ht="15" customHeight="1">
      <c r="B35" s="503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237"/>
    </row>
    <row r="36" spans="2:16" ht="24">
      <c r="B36" s="504" t="s">
        <v>191</v>
      </c>
      <c r="C36" s="161" t="s">
        <v>161</v>
      </c>
      <c r="D36" s="162" t="s">
        <v>186</v>
      </c>
      <c r="E36" s="1122" t="s">
        <v>192</v>
      </c>
      <c r="F36" s="1123"/>
      <c r="G36" s="1123"/>
      <c r="H36" s="1138"/>
      <c r="I36" s="163" t="s">
        <v>193</v>
      </c>
      <c r="J36" s="163" t="s">
        <v>194</v>
      </c>
      <c r="K36" s="1150" t="s">
        <v>180</v>
      </c>
      <c r="L36" s="1150"/>
      <c r="M36" s="1150" t="s">
        <v>173</v>
      </c>
      <c r="N36" s="1150"/>
      <c r="O36" s="506" t="s">
        <v>195</v>
      </c>
    </row>
    <row r="37" spans="2:16" ht="15" customHeight="1">
      <c r="B37" s="1284" t="s">
        <v>196</v>
      </c>
      <c r="C37" s="1141"/>
      <c r="D37" s="1141"/>
      <c r="E37" s="1141"/>
      <c r="F37" s="1141"/>
      <c r="G37" s="1141"/>
      <c r="H37" s="1141"/>
      <c r="I37" s="1141"/>
      <c r="J37" s="1141"/>
      <c r="K37" s="1142"/>
      <c r="L37" s="1143"/>
      <c r="M37" s="1144"/>
      <c r="N37" s="1144"/>
      <c r="O37" s="1285"/>
    </row>
    <row r="38" spans="2:16" ht="15" customHeight="1">
      <c r="B38" s="503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237"/>
    </row>
    <row r="39" spans="2:16" ht="15" customHeight="1">
      <c r="B39" s="1276" t="s">
        <v>197</v>
      </c>
      <c r="C39" s="1119"/>
      <c r="D39" s="1119"/>
      <c r="E39" s="1119"/>
      <c r="F39" s="1119"/>
      <c r="G39" s="1119"/>
      <c r="H39" s="1119"/>
      <c r="I39" s="1119"/>
      <c r="J39" s="1119"/>
      <c r="K39" s="1119"/>
      <c r="L39" s="1096">
        <f>TRUNC(J25+L31+L34+L37,2)</f>
        <v>65.849999999999994</v>
      </c>
      <c r="M39" s="1097"/>
      <c r="N39" s="1097"/>
      <c r="O39" s="1277"/>
      <c r="P39" s="25"/>
    </row>
    <row r="40" spans="2:16" ht="15" customHeight="1">
      <c r="B40" s="1278" t="s">
        <v>1065</v>
      </c>
      <c r="C40" s="1154"/>
      <c r="D40" s="1154"/>
      <c r="E40" s="1154"/>
      <c r="F40" s="1154"/>
      <c r="G40" s="1154"/>
      <c r="H40" s="1154"/>
      <c r="I40" s="1154"/>
      <c r="J40" s="1154"/>
      <c r="K40" s="1154"/>
      <c r="L40" s="1096">
        <f>TRUNC(L39*0.2108,2)</f>
        <v>13.88</v>
      </c>
      <c r="M40" s="1097"/>
      <c r="N40" s="1097"/>
      <c r="O40" s="1277"/>
    </row>
    <row r="41" spans="2:16" ht="15" customHeight="1" thickBot="1">
      <c r="B41" s="1279" t="s">
        <v>198</v>
      </c>
      <c r="C41" s="1280"/>
      <c r="D41" s="1280"/>
      <c r="E41" s="1280"/>
      <c r="F41" s="1280"/>
      <c r="G41" s="1280"/>
      <c r="H41" s="1280"/>
      <c r="I41" s="1280"/>
      <c r="J41" s="1280"/>
      <c r="K41" s="1280"/>
      <c r="L41" s="1281">
        <f>L40+L39</f>
        <v>79.73</v>
      </c>
      <c r="M41" s="1282"/>
      <c r="N41" s="1282"/>
      <c r="O41" s="1283"/>
    </row>
    <row r="45" spans="2:16">
      <c r="O45" s="27"/>
    </row>
    <row r="46" spans="2:16">
      <c r="B46" s="28"/>
      <c r="C46" s="28"/>
      <c r="F46" s="30"/>
      <c r="G46" s="28"/>
    </row>
    <row r="53" spans="2:6">
      <c r="B53" s="28"/>
      <c r="C53" s="28"/>
      <c r="F53" s="30"/>
    </row>
    <row r="60" spans="2:6">
      <c r="B60" s="28"/>
      <c r="C60" s="28"/>
      <c r="F60" s="30"/>
    </row>
    <row r="67" spans="2:6">
      <c r="B67" s="28"/>
      <c r="F67" s="30"/>
    </row>
    <row r="74" spans="2:6">
      <c r="F74" s="30"/>
    </row>
  </sheetData>
  <mergeCells count="78">
    <mergeCell ref="B7:O8"/>
    <mergeCell ref="B2:O2"/>
    <mergeCell ref="B3:O3"/>
    <mergeCell ref="B4:O4"/>
    <mergeCell ref="B5:O5"/>
    <mergeCell ref="B6:O6"/>
    <mergeCell ref="B9:O9"/>
    <mergeCell ref="B10:O10"/>
    <mergeCell ref="D11:E11"/>
    <mergeCell ref="F11:G11"/>
    <mergeCell ref="I11:J11"/>
    <mergeCell ref="K11:M11"/>
    <mergeCell ref="N11:O11"/>
    <mergeCell ref="B12:K12"/>
    <mergeCell ref="L12:O12"/>
    <mergeCell ref="D14:E14"/>
    <mergeCell ref="F14:G14"/>
    <mergeCell ref="I14:M14"/>
    <mergeCell ref="N14:O14"/>
    <mergeCell ref="D15:E15"/>
    <mergeCell ref="F15:G15"/>
    <mergeCell ref="I15:M15"/>
    <mergeCell ref="N15:O15"/>
    <mergeCell ref="D16:E16"/>
    <mergeCell ref="F16:G16"/>
    <mergeCell ref="I16:M16"/>
    <mergeCell ref="N16:O16"/>
    <mergeCell ref="B21:K21"/>
    <mergeCell ref="L21:O21"/>
    <mergeCell ref="D20:E20"/>
    <mergeCell ref="G20:H20"/>
    <mergeCell ref="J20:O20"/>
    <mergeCell ref="B17:K17"/>
    <mergeCell ref="L17:O17"/>
    <mergeCell ref="D19:E19"/>
    <mergeCell ref="G19:H19"/>
    <mergeCell ref="J19:O19"/>
    <mergeCell ref="B23:I23"/>
    <mergeCell ref="J23:O23"/>
    <mergeCell ref="B24:I24"/>
    <mergeCell ref="J24:O24"/>
    <mergeCell ref="B25:I25"/>
    <mergeCell ref="J25:O25"/>
    <mergeCell ref="D27:E27"/>
    <mergeCell ref="F27:H27"/>
    <mergeCell ref="I27:K27"/>
    <mergeCell ref="L27:O27"/>
    <mergeCell ref="D28:E28"/>
    <mergeCell ref="F28:H28"/>
    <mergeCell ref="I28:K28"/>
    <mergeCell ref="L28:O28"/>
    <mergeCell ref="B37:K37"/>
    <mergeCell ref="L37:O37"/>
    <mergeCell ref="B31:K31"/>
    <mergeCell ref="L31:O31"/>
    <mergeCell ref="D33:E33"/>
    <mergeCell ref="F33:H33"/>
    <mergeCell ref="I33:K33"/>
    <mergeCell ref="L33:O33"/>
    <mergeCell ref="B34:K34"/>
    <mergeCell ref="L34:O34"/>
    <mergeCell ref="E36:H36"/>
    <mergeCell ref="K36:L36"/>
    <mergeCell ref="M36:N36"/>
    <mergeCell ref="B39:K39"/>
    <mergeCell ref="L39:O39"/>
    <mergeCell ref="B40:K40"/>
    <mergeCell ref="L40:O40"/>
    <mergeCell ref="B41:K41"/>
    <mergeCell ref="L41:O41"/>
    <mergeCell ref="D29:E29"/>
    <mergeCell ref="F29:H29"/>
    <mergeCell ref="I29:K29"/>
    <mergeCell ref="L29:O29"/>
    <mergeCell ref="D30:E30"/>
    <mergeCell ref="F30:H30"/>
    <mergeCell ref="I30:K30"/>
    <mergeCell ref="L30:O30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7F1DD-C9B4-4337-AED8-9B190B749383}">
  <sheetPr codeName="Planilha5">
    <tabColor rgb="FF92D050"/>
    <pageSetUpPr fitToPage="1"/>
  </sheetPr>
  <dimension ref="A1:Q69"/>
  <sheetViews>
    <sheetView view="pageBreakPreview" zoomScale="90" zoomScaleNormal="100" zoomScaleSheetLayoutView="90" workbookViewId="0">
      <selection activeCell="A4" sqref="A4"/>
    </sheetView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883"/>
      <c r="K1" s="34"/>
      <c r="L1" s="34"/>
      <c r="M1" s="34"/>
      <c r="N1" s="34"/>
      <c r="O1" s="34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884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507">
        <v>43739</v>
      </c>
      <c r="E3" s="48"/>
      <c r="G3" s="50" t="s">
        <v>76</v>
      </c>
      <c r="H3" s="51">
        <v>4</v>
      </c>
      <c r="I3" s="52" t="s">
        <v>10</v>
      </c>
      <c r="J3" s="884"/>
      <c r="K3" s="32"/>
      <c r="L3" s="32"/>
      <c r="M3" s="32"/>
      <c r="N3" s="32"/>
      <c r="O3" s="32"/>
    </row>
    <row r="4" spans="1:15" ht="13.5" customHeight="1" thickBot="1">
      <c r="A4" s="53">
        <v>1505860</v>
      </c>
      <c r="B4" s="1028" t="s">
        <v>490</v>
      </c>
      <c r="C4" s="1028"/>
      <c r="D4" s="1028"/>
      <c r="E4" s="1028"/>
      <c r="F4" s="1028"/>
      <c r="G4" s="1028"/>
      <c r="H4" s="1029" t="s">
        <v>77</v>
      </c>
      <c r="I4" s="1030"/>
      <c r="J4" s="884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884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884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884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884"/>
      <c r="K8" s="32"/>
      <c r="L8" s="32"/>
      <c r="M8" s="32"/>
      <c r="N8" s="32"/>
      <c r="O8" s="32"/>
    </row>
    <row r="9" spans="1:15" ht="12.75" customHeight="1">
      <c r="A9" s="92" t="s">
        <v>152</v>
      </c>
      <c r="B9" s="93" t="s">
        <v>153</v>
      </c>
      <c r="C9" s="94">
        <v>1</v>
      </c>
      <c r="D9" s="95" t="s">
        <v>92</v>
      </c>
      <c r="E9" s="1041">
        <v>22.708500000000001</v>
      </c>
      <c r="F9" s="1041"/>
      <c r="G9" s="96"/>
      <c r="H9" s="96"/>
      <c r="I9" s="97">
        <f>C9*E9</f>
        <v>22.708500000000001</v>
      </c>
      <c r="J9" s="884"/>
      <c r="K9" s="32"/>
      <c r="L9" s="32"/>
      <c r="M9" s="32"/>
      <c r="N9" s="32"/>
      <c r="O9" s="32"/>
    </row>
    <row r="10" spans="1:15" ht="12.75" customHeight="1">
      <c r="A10" s="58" t="s">
        <v>127</v>
      </c>
      <c r="B10" s="59" t="s">
        <v>128</v>
      </c>
      <c r="C10" s="60">
        <v>8</v>
      </c>
      <c r="D10" s="61" t="s">
        <v>92</v>
      </c>
      <c r="E10" s="1051">
        <v>17.003699999999998</v>
      </c>
      <c r="F10" s="1051"/>
      <c r="G10" s="62"/>
      <c r="H10" s="62"/>
      <c r="I10" s="63">
        <f>E10*C10</f>
        <v>136.02959999999999</v>
      </c>
      <c r="J10" s="884"/>
      <c r="K10" s="32"/>
      <c r="L10" s="32"/>
      <c r="M10" s="32"/>
      <c r="N10" s="32"/>
      <c r="O10" s="32"/>
    </row>
    <row r="11" spans="1:15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SUM(I9:I10)</f>
        <v>158.7381</v>
      </c>
      <c r="I11" s="1045"/>
      <c r="J11" s="884"/>
      <c r="K11" s="32"/>
      <c r="L11" s="32"/>
      <c r="M11" s="32"/>
      <c r="N11" s="32"/>
      <c r="O11" s="32"/>
    </row>
    <row r="12" spans="1:15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98">
        <f>H11+I7</f>
        <v>158.7381</v>
      </c>
      <c r="J12" s="884"/>
      <c r="K12" s="32"/>
      <c r="L12" s="32"/>
      <c r="M12" s="32"/>
      <c r="N12" s="32"/>
      <c r="O12" s="32"/>
    </row>
    <row r="13" spans="1:15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67">
        <v>39.6845</v>
      </c>
      <c r="J13" s="884"/>
      <c r="K13" s="32"/>
      <c r="L13" s="32"/>
      <c r="M13" s="32"/>
      <c r="N13" s="32"/>
      <c r="O13" s="32"/>
    </row>
    <row r="14" spans="1:15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67">
        <v>0</v>
      </c>
      <c r="J14" s="884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68" t="s">
        <v>94</v>
      </c>
      <c r="J15" s="884"/>
      <c r="K15" s="32"/>
      <c r="L15" s="32"/>
      <c r="M15" s="32"/>
      <c r="N15" s="32"/>
      <c r="O15" s="32"/>
    </row>
    <row r="16" spans="1:15" ht="24" customHeight="1">
      <c r="A16" s="99" t="s">
        <v>99</v>
      </c>
      <c r="B16" s="100"/>
      <c r="C16" s="135" t="s">
        <v>79</v>
      </c>
      <c r="D16" s="135" t="s">
        <v>90</v>
      </c>
      <c r="E16" s="1054" t="s">
        <v>100</v>
      </c>
      <c r="F16" s="1054"/>
      <c r="G16" s="1054" t="s">
        <v>70</v>
      </c>
      <c r="H16" s="1054"/>
      <c r="I16" s="1055"/>
      <c r="J16" s="884"/>
      <c r="K16" s="32"/>
      <c r="L16" s="32"/>
      <c r="M16" s="32"/>
      <c r="N16" s="32"/>
      <c r="O16" s="32"/>
    </row>
    <row r="17" spans="1:17" ht="24" customHeight="1">
      <c r="A17" s="101" t="s">
        <v>130</v>
      </c>
      <c r="B17" s="84" t="s">
        <v>489</v>
      </c>
      <c r="C17" s="111">
        <v>1</v>
      </c>
      <c r="D17" s="110" t="s">
        <v>10</v>
      </c>
      <c r="E17" s="1052">
        <v>60.3309</v>
      </c>
      <c r="F17" s="1052"/>
      <c r="G17" s="131"/>
      <c r="H17" s="131"/>
      <c r="I17" s="132">
        <f>E17*C17</f>
        <v>60.3309</v>
      </c>
      <c r="J17" s="885"/>
      <c r="K17" s="327"/>
      <c r="L17" s="327"/>
      <c r="M17" s="327"/>
      <c r="N17" s="327"/>
      <c r="O17" s="327"/>
    </row>
    <row r="18" spans="1:17" ht="15" customHeight="1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69">
        <f>SUM(I17:I17)</f>
        <v>60.3309</v>
      </c>
      <c r="J18" s="884"/>
      <c r="K18" s="32"/>
      <c r="L18" s="32"/>
      <c r="M18" s="32"/>
      <c r="N18" s="32"/>
      <c r="O18" s="32"/>
    </row>
    <row r="19" spans="1:17" ht="15" customHeight="1" thickBot="1">
      <c r="A19" s="57" t="s">
        <v>102</v>
      </c>
      <c r="B19" s="130"/>
      <c r="C19" s="129" t="s">
        <v>79</v>
      </c>
      <c r="D19" s="129" t="s">
        <v>90</v>
      </c>
      <c r="E19" s="1039" t="s">
        <v>70</v>
      </c>
      <c r="F19" s="1039"/>
      <c r="G19" s="1039" t="s">
        <v>70</v>
      </c>
      <c r="H19" s="1039"/>
      <c r="I19" s="1040"/>
      <c r="J19" s="884"/>
      <c r="K19" s="32"/>
      <c r="L19" s="32"/>
      <c r="M19" s="32"/>
      <c r="N19" s="32"/>
      <c r="O19" s="32"/>
    </row>
    <row r="20" spans="1:17" ht="24" customHeight="1" thickBot="1">
      <c r="A20" s="55"/>
      <c r="B20" s="39"/>
      <c r="C20" s="1039" t="s">
        <v>103</v>
      </c>
      <c r="D20" s="1053"/>
      <c r="E20" s="1053"/>
      <c r="F20" s="1053"/>
      <c r="G20" s="1053"/>
      <c r="H20" s="319"/>
      <c r="I20" s="56"/>
      <c r="J20" s="884"/>
      <c r="K20" s="32"/>
      <c r="L20" s="32"/>
      <c r="M20" s="32"/>
      <c r="N20" s="32"/>
      <c r="O20" s="32"/>
    </row>
    <row r="21" spans="1:17" ht="15" customHeight="1" thickBot="1">
      <c r="A21" s="99"/>
      <c r="B21" s="100"/>
      <c r="C21" s="128"/>
      <c r="D21" s="128"/>
      <c r="E21" s="128"/>
      <c r="F21" s="128"/>
      <c r="G21" s="128" t="s">
        <v>104</v>
      </c>
      <c r="H21" s="128"/>
      <c r="I21" s="264">
        <f>I13+I14+I18</f>
        <v>100.0154</v>
      </c>
      <c r="J21" s="884"/>
      <c r="K21" s="32"/>
      <c r="L21" s="32"/>
      <c r="M21" s="32"/>
      <c r="N21" s="32"/>
      <c r="O21" s="32"/>
    </row>
    <row r="22" spans="1:17" ht="15" customHeight="1">
      <c r="A22" s="99" t="s">
        <v>105</v>
      </c>
      <c r="B22" s="100"/>
      <c r="C22" s="135" t="s">
        <v>106</v>
      </c>
      <c r="D22" s="135" t="s">
        <v>79</v>
      </c>
      <c r="E22" s="135" t="s">
        <v>90</v>
      </c>
      <c r="F22" s="1054" t="s">
        <v>70</v>
      </c>
      <c r="G22" s="1054"/>
      <c r="H22" s="1054" t="s">
        <v>70</v>
      </c>
      <c r="I22" s="1055"/>
      <c r="J22" s="884"/>
      <c r="K22" s="32"/>
      <c r="L22" s="32"/>
      <c r="M22" s="32"/>
      <c r="N22" s="32"/>
      <c r="O22" s="32"/>
    </row>
    <row r="23" spans="1:17" ht="15" customHeight="1">
      <c r="A23" s="85" t="s">
        <v>130</v>
      </c>
      <c r="B23" s="84" t="s">
        <v>132</v>
      </c>
      <c r="C23" s="90">
        <v>5914647</v>
      </c>
      <c r="D23" s="90">
        <v>1.5</v>
      </c>
      <c r="E23" s="90" t="s">
        <v>57</v>
      </c>
      <c r="F23" s="123"/>
      <c r="G23" s="267">
        <v>0.9</v>
      </c>
      <c r="H23" s="123"/>
      <c r="I23" s="75">
        <f>G23*D23</f>
        <v>1.35</v>
      </c>
      <c r="J23" s="884"/>
      <c r="K23" s="32"/>
      <c r="L23" s="32"/>
      <c r="M23" s="32"/>
      <c r="N23" s="32"/>
      <c r="O23" s="32"/>
    </row>
    <row r="24" spans="1:17" ht="15" customHeight="1" thickBot="1">
      <c r="A24" s="71"/>
      <c r="B24" s="41"/>
      <c r="C24" s="1056" t="s">
        <v>107</v>
      </c>
      <c r="D24" s="1056"/>
      <c r="E24" s="1056"/>
      <c r="F24" s="1056"/>
      <c r="G24" s="1056"/>
      <c r="H24" s="126"/>
      <c r="I24" s="72">
        <f>SUM(I23:I23)</f>
        <v>1.35</v>
      </c>
      <c r="J24" s="884"/>
      <c r="K24" s="32"/>
      <c r="L24" s="32"/>
      <c r="M24" s="32"/>
      <c r="N24" s="32"/>
      <c r="O24" s="32"/>
    </row>
    <row r="25" spans="1:17" ht="15" customHeight="1" thickBot="1">
      <c r="A25" s="1046" t="s">
        <v>108</v>
      </c>
      <c r="B25" s="1047"/>
      <c r="C25" s="1048" t="s">
        <v>79</v>
      </c>
      <c r="D25" s="1048" t="s">
        <v>90</v>
      </c>
      <c r="E25" s="1036" t="s">
        <v>109</v>
      </c>
      <c r="F25" s="1036"/>
      <c r="G25" s="1036"/>
      <c r="H25" s="133"/>
      <c r="I25" s="1049" t="s">
        <v>70</v>
      </c>
      <c r="J25" s="884"/>
      <c r="K25" s="32"/>
      <c r="L25" s="32"/>
      <c r="M25" s="32"/>
      <c r="N25" s="32"/>
      <c r="O25" s="32"/>
    </row>
    <row r="26" spans="1:17" ht="24" customHeight="1" thickBot="1">
      <c r="A26" s="1033"/>
      <c r="B26" s="1034"/>
      <c r="C26" s="1036"/>
      <c r="D26" s="1036"/>
      <c r="E26" s="300" t="s">
        <v>110</v>
      </c>
      <c r="F26" s="300" t="s">
        <v>111</v>
      </c>
      <c r="G26" s="300" t="s">
        <v>112</v>
      </c>
      <c r="H26" s="300"/>
      <c r="I26" s="1050"/>
      <c r="J26" s="884"/>
      <c r="K26" s="32"/>
      <c r="L26" s="32"/>
      <c r="M26" s="32"/>
      <c r="N26" s="32"/>
      <c r="O26" s="32"/>
    </row>
    <row r="27" spans="1:17" ht="24" customHeight="1">
      <c r="A27" s="85" t="s">
        <v>130</v>
      </c>
      <c r="B27" s="84" t="s">
        <v>132</v>
      </c>
      <c r="C27" s="88">
        <v>1.5</v>
      </c>
      <c r="D27" s="90" t="s">
        <v>113</v>
      </c>
      <c r="E27" s="90">
        <v>0.3</v>
      </c>
      <c r="F27" s="90"/>
      <c r="G27" s="90">
        <v>6.8319999999999999</v>
      </c>
      <c r="H27" s="90"/>
      <c r="I27" s="170">
        <f>(G27+E27)*C27</f>
        <v>10.698</v>
      </c>
      <c r="J27" s="884"/>
      <c r="K27" s="32"/>
      <c r="L27" s="32"/>
      <c r="M27" s="32"/>
      <c r="N27" s="32"/>
      <c r="O27" s="32"/>
    </row>
    <row r="28" spans="1:17" s="24" customFormat="1" ht="15">
      <c r="A28" s="73"/>
      <c r="B28" s="74"/>
      <c r="C28" s="1042" t="s">
        <v>114</v>
      </c>
      <c r="D28" s="1042"/>
      <c r="E28" s="1042"/>
      <c r="F28" s="1042"/>
      <c r="G28" s="1042"/>
      <c r="H28" s="123"/>
      <c r="I28" s="75">
        <f>SUM(I27:I27)</f>
        <v>10.698</v>
      </c>
      <c r="J28" s="884"/>
      <c r="K28" s="32"/>
      <c r="L28" s="32"/>
      <c r="M28" s="32"/>
      <c r="N28" s="32"/>
      <c r="O28" s="32"/>
      <c r="P28" s="32"/>
      <c r="Q28" s="32"/>
    </row>
    <row r="29" spans="1:17" ht="15" customHeight="1">
      <c r="A29" s="73"/>
      <c r="B29" s="74"/>
      <c r="C29" s="123"/>
      <c r="D29" s="123"/>
      <c r="E29" s="1042" t="s">
        <v>115</v>
      </c>
      <c r="F29" s="1042"/>
      <c r="G29" s="1042"/>
      <c r="H29" s="74"/>
      <c r="I29" s="117">
        <f>I21+I24+I28</f>
        <v>112.06</v>
      </c>
      <c r="J29" s="884"/>
      <c r="K29" s="32"/>
      <c r="L29" s="32"/>
      <c r="M29" s="32"/>
      <c r="N29" s="32"/>
      <c r="O29" s="32"/>
      <c r="P29" s="32"/>
      <c r="Q29" s="32"/>
    </row>
    <row r="30" spans="1:17" ht="15" customHeight="1">
      <c r="A30" s="73"/>
      <c r="B30" s="74"/>
      <c r="C30" s="123"/>
      <c r="D30" s="123"/>
      <c r="E30" s="123"/>
      <c r="F30" s="123"/>
      <c r="G30" s="123" t="s">
        <v>151</v>
      </c>
      <c r="H30" s="74"/>
      <c r="I30" s="138">
        <v>0.21079999999999999</v>
      </c>
      <c r="J30" s="884"/>
      <c r="K30" s="32"/>
      <c r="L30" s="32"/>
      <c r="M30" s="32"/>
      <c r="N30" s="32"/>
      <c r="O30" s="32"/>
      <c r="P30" s="32"/>
      <c r="Q30" s="32"/>
    </row>
    <row r="31" spans="1:17" ht="15" customHeight="1">
      <c r="A31" s="76"/>
      <c r="B31"/>
      <c r="C31"/>
      <c r="D31"/>
      <c r="E31"/>
      <c r="F31"/>
      <c r="G31" s="123" t="s">
        <v>140</v>
      </c>
      <c r="H31"/>
      <c r="I31" s="120">
        <f>(I29*1.2108)</f>
        <v>135.68</v>
      </c>
      <c r="J31" s="884"/>
      <c r="K31" s="32"/>
      <c r="L31" s="32"/>
      <c r="M31" s="32"/>
      <c r="N31" s="32"/>
      <c r="O31" s="32"/>
      <c r="P31" s="32"/>
      <c r="Q31" s="32"/>
    </row>
    <row r="32" spans="1:17" ht="15" customHeight="1">
      <c r="A32" s="77"/>
      <c r="B32" s="32"/>
      <c r="C32" s="32"/>
      <c r="D32" s="32"/>
      <c r="E32" s="32"/>
      <c r="F32" s="32"/>
      <c r="G32" s="32"/>
      <c r="H32" s="32"/>
      <c r="I32" s="78"/>
      <c r="J32" s="884"/>
      <c r="K32" s="32"/>
      <c r="L32" s="32"/>
      <c r="M32" s="32"/>
      <c r="N32" s="32"/>
      <c r="O32" s="32"/>
    </row>
    <row r="33" spans="1:16" ht="15" customHeight="1">
      <c r="A33" s="77"/>
      <c r="B33" s="32"/>
      <c r="C33" s="32"/>
      <c r="D33" s="32"/>
      <c r="E33" s="32"/>
      <c r="F33" s="32"/>
      <c r="G33" s="32"/>
      <c r="H33" s="32"/>
      <c r="I33" s="78"/>
      <c r="J33" s="884"/>
      <c r="K33" s="32"/>
      <c r="L33" s="32"/>
      <c r="M33" s="32"/>
      <c r="N33" s="32"/>
      <c r="O33" s="32"/>
    </row>
    <row r="34" spans="1:16" ht="15" customHeight="1">
      <c r="A34" s="77"/>
      <c r="B34" s="32"/>
      <c r="C34" s="32"/>
      <c r="D34" s="32"/>
      <c r="E34" s="32"/>
      <c r="F34" s="32"/>
      <c r="G34" s="32"/>
      <c r="H34" s="32"/>
      <c r="I34" s="78"/>
      <c r="J34" s="884"/>
      <c r="K34" s="32"/>
      <c r="L34" s="32"/>
      <c r="M34" s="32"/>
      <c r="N34" s="32"/>
      <c r="O34" s="32"/>
      <c r="P34" s="25"/>
    </row>
    <row r="35" spans="1:16" ht="15" customHeight="1">
      <c r="A35" s="77"/>
      <c r="B35" s="32"/>
      <c r="C35" s="32"/>
      <c r="D35" s="32"/>
      <c r="E35" s="32"/>
      <c r="F35" s="32"/>
      <c r="G35" s="32"/>
      <c r="H35" s="32"/>
      <c r="I35" s="78"/>
      <c r="J35" s="884"/>
      <c r="K35" s="32"/>
      <c r="L35" s="32"/>
      <c r="M35" s="32"/>
      <c r="N35" s="32"/>
      <c r="O35" s="32"/>
    </row>
    <row r="36" spans="1:16" ht="15" customHeight="1" thickBot="1">
      <c r="A36" s="79"/>
      <c r="B36" s="81"/>
      <c r="C36" s="81"/>
      <c r="D36" s="81"/>
      <c r="E36" s="81"/>
      <c r="F36" s="81"/>
      <c r="G36" s="81"/>
      <c r="H36" s="81"/>
      <c r="I36" s="82"/>
      <c r="J36" s="884"/>
      <c r="K36" s="32"/>
      <c r="L36" s="32"/>
      <c r="M36" s="32"/>
      <c r="N36" s="32"/>
      <c r="O36" s="32"/>
    </row>
    <row r="40" spans="1:16">
      <c r="O40" s="27"/>
    </row>
    <row r="41" spans="1:16">
      <c r="B41" s="28"/>
      <c r="C41" s="29"/>
      <c r="F41" s="30"/>
      <c r="G41" s="28"/>
    </row>
    <row r="48" spans="1:16">
      <c r="B48" s="28"/>
      <c r="C48" s="29"/>
      <c r="F48" s="30"/>
    </row>
    <row r="55" spans="2:6">
      <c r="B55" s="28"/>
      <c r="C55" s="29"/>
      <c r="F55" s="30"/>
    </row>
    <row r="62" spans="2:6">
      <c r="B62" s="28"/>
      <c r="F62" s="30"/>
    </row>
    <row r="69" spans="6:6">
      <c r="F69" s="30"/>
    </row>
  </sheetData>
  <mergeCells count="31">
    <mergeCell ref="C28:G28"/>
    <mergeCell ref="E29:G29"/>
    <mergeCell ref="C24:G24"/>
    <mergeCell ref="A25:B26"/>
    <mergeCell ref="C25:C26"/>
    <mergeCell ref="D25:D26"/>
    <mergeCell ref="E25:G25"/>
    <mergeCell ref="I25:I26"/>
    <mergeCell ref="C18:G18"/>
    <mergeCell ref="E19:F19"/>
    <mergeCell ref="G19:I19"/>
    <mergeCell ref="C20:G20"/>
    <mergeCell ref="F22:G22"/>
    <mergeCell ref="H22:I22"/>
    <mergeCell ref="C12:G12"/>
    <mergeCell ref="C13:G13"/>
    <mergeCell ref="E16:F16"/>
    <mergeCell ref="G16:I16"/>
    <mergeCell ref="E17:F17"/>
    <mergeCell ref="E8:F8"/>
    <mergeCell ref="G8:I8"/>
    <mergeCell ref="E9:F9"/>
    <mergeCell ref="E10:F10"/>
    <mergeCell ref="C11:G11"/>
    <mergeCell ref="H11:I11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4FBA3-8F4E-474D-BBBA-BF8AC68E44F3}">
  <sheetPr codeName="Planilha53">
    <tabColor rgb="FFFFFF00"/>
    <pageSetUpPr fitToPage="1"/>
  </sheetPr>
  <dimension ref="B1:P79"/>
  <sheetViews>
    <sheetView workbookViewId="0"/>
  </sheetViews>
  <sheetFormatPr defaultColWidth="9.140625" defaultRowHeight="12.75"/>
  <cols>
    <col min="1" max="1" width="9.140625" style="23"/>
    <col min="2" max="2" width="11.5703125" style="23" customWidth="1"/>
    <col min="3" max="3" width="48.7109375" style="26" customWidth="1"/>
    <col min="4" max="4" width="12.7109375" style="23" bestFit="1" customWidth="1"/>
    <col min="5" max="6" width="13.140625" style="23" bestFit="1" customWidth="1"/>
    <col min="7" max="7" width="16.140625" style="23" customWidth="1"/>
    <col min="8" max="8" width="28.5703125" style="23" customWidth="1"/>
    <col min="9" max="9" width="14.140625" style="23" bestFit="1" customWidth="1"/>
    <col min="10" max="10" width="15.71093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2:15" ht="23.25" thickBot="1">
      <c r="B1" s="113" t="s">
        <v>71</v>
      </c>
      <c r="C1" s="42"/>
      <c r="D1" s="42"/>
      <c r="E1" s="42"/>
      <c r="F1" s="42"/>
      <c r="G1" s="42"/>
      <c r="H1" s="42"/>
      <c r="I1" s="42"/>
      <c r="J1" s="43" t="s">
        <v>72</v>
      </c>
      <c r="K1" s="257"/>
      <c r="L1" s="257"/>
      <c r="M1" s="257"/>
      <c r="N1" s="257"/>
      <c r="O1" s="258"/>
    </row>
    <row r="2" spans="2:15" ht="20.25" customHeight="1" thickTop="1">
      <c r="B2" s="44" t="s">
        <v>73</v>
      </c>
      <c r="C2" s="45"/>
      <c r="D2" s="45"/>
      <c r="E2" s="45"/>
      <c r="F2" s="45"/>
      <c r="G2" s="45"/>
      <c r="H2" s="259"/>
      <c r="I2" s="260"/>
      <c r="J2" s="46"/>
      <c r="K2" s="32"/>
      <c r="L2" s="32"/>
      <c r="M2" s="32"/>
      <c r="N2" s="32"/>
      <c r="O2" s="33"/>
    </row>
    <row r="3" spans="2:15" ht="13.5" customHeight="1">
      <c r="B3" s="47" t="s">
        <v>74</v>
      </c>
      <c r="C3" s="48"/>
      <c r="D3" s="48"/>
      <c r="E3" s="49" t="s">
        <v>1457</v>
      </c>
      <c r="F3" s="48"/>
      <c r="G3" s="48"/>
      <c r="H3" s="50" t="s">
        <v>76</v>
      </c>
      <c r="I3" s="51">
        <v>1</v>
      </c>
      <c r="J3" s="52" t="s">
        <v>10</v>
      </c>
      <c r="K3" s="32"/>
      <c r="L3" s="32"/>
      <c r="M3" s="32"/>
      <c r="N3" s="32"/>
      <c r="O3" s="33"/>
    </row>
    <row r="4" spans="2:15" ht="32.25" customHeight="1" thickBot="1">
      <c r="B4" s="696" t="s">
        <v>1466</v>
      </c>
      <c r="C4" s="1028" t="s">
        <v>1467</v>
      </c>
      <c r="D4" s="1028"/>
      <c r="E4" s="1028"/>
      <c r="F4" s="1028"/>
      <c r="G4" s="1028"/>
      <c r="H4" s="1028"/>
      <c r="I4" s="1029" t="s">
        <v>77</v>
      </c>
      <c r="J4" s="1030"/>
      <c r="K4" s="32"/>
      <c r="L4" s="32"/>
      <c r="M4" s="32"/>
      <c r="N4" s="32"/>
      <c r="O4" s="33"/>
    </row>
    <row r="5" spans="2:15" ht="13.5" customHeight="1" thickBot="1">
      <c r="B5" s="1031" t="s">
        <v>78</v>
      </c>
      <c r="C5" s="1032"/>
      <c r="D5" s="1035" t="s">
        <v>79</v>
      </c>
      <c r="E5" s="1037" t="s">
        <v>80</v>
      </c>
      <c r="F5" s="1037"/>
      <c r="G5" s="1037" t="s">
        <v>81</v>
      </c>
      <c r="H5" s="1037"/>
      <c r="I5" s="135"/>
      <c r="J5" s="86" t="s">
        <v>82</v>
      </c>
      <c r="K5" s="32"/>
      <c r="L5" s="32"/>
      <c r="M5" s="32"/>
      <c r="N5" s="32"/>
      <c r="O5" s="33"/>
    </row>
    <row r="6" spans="2:15" ht="15" customHeight="1" thickBot="1">
      <c r="B6" s="1033"/>
      <c r="C6" s="1034"/>
      <c r="D6" s="1036"/>
      <c r="E6" s="38" t="s">
        <v>83</v>
      </c>
      <c r="F6" s="38" t="s">
        <v>84</v>
      </c>
      <c r="G6" s="38" t="s">
        <v>85</v>
      </c>
      <c r="H6" s="38" t="s">
        <v>86</v>
      </c>
      <c r="I6" s="38"/>
      <c r="J6" s="54" t="s">
        <v>87</v>
      </c>
      <c r="K6" s="32"/>
      <c r="L6" s="32"/>
      <c r="M6" s="32"/>
      <c r="N6" s="32"/>
      <c r="O6" s="33"/>
    </row>
    <row r="7" spans="2:15" ht="15.75" thickBot="1">
      <c r="B7" s="66"/>
      <c r="C7" s="40"/>
      <c r="D7" s="40"/>
      <c r="E7" s="40"/>
      <c r="F7" s="40"/>
      <c r="G7" s="40"/>
      <c r="H7" s="126" t="s">
        <v>88</v>
      </c>
      <c r="I7" s="127"/>
      <c r="J7" s="98">
        <v>0</v>
      </c>
      <c r="K7" s="32"/>
      <c r="L7" s="32"/>
      <c r="M7" s="32"/>
      <c r="N7" s="32"/>
      <c r="O7" s="33"/>
    </row>
    <row r="8" spans="2:15" ht="15.75" thickBot="1">
      <c r="B8" s="57" t="s">
        <v>89</v>
      </c>
      <c r="C8" s="130"/>
      <c r="D8" s="129" t="s">
        <v>79</v>
      </c>
      <c r="E8" s="129" t="s">
        <v>90</v>
      </c>
      <c r="F8" s="1037" t="s">
        <v>81</v>
      </c>
      <c r="G8" s="1038"/>
      <c r="H8" s="1039" t="s">
        <v>91</v>
      </c>
      <c r="I8" s="1039"/>
      <c r="J8" s="1040"/>
      <c r="K8" s="32"/>
      <c r="L8" s="32"/>
      <c r="M8" s="32"/>
      <c r="N8" s="32"/>
      <c r="O8" s="33"/>
    </row>
    <row r="9" spans="2:15" ht="14.25">
      <c r="B9" s="64" t="s">
        <v>152</v>
      </c>
      <c r="C9" s="65" t="s">
        <v>153</v>
      </c>
      <c r="D9" s="111">
        <v>1</v>
      </c>
      <c r="E9" s="110" t="s">
        <v>92</v>
      </c>
      <c r="F9" s="1052">
        <v>23.212199999999999</v>
      </c>
      <c r="G9" s="1052"/>
      <c r="H9" s="131"/>
      <c r="I9" s="131"/>
      <c r="J9" s="137">
        <f>F9*D9</f>
        <v>23.212199999999999</v>
      </c>
      <c r="K9" s="32"/>
      <c r="L9" s="32"/>
      <c r="M9" s="32"/>
      <c r="N9" s="32"/>
      <c r="O9" s="33"/>
    </row>
    <row r="10" spans="2:15" ht="14.25">
      <c r="B10" s="64" t="s">
        <v>127</v>
      </c>
      <c r="C10" s="65" t="s">
        <v>128</v>
      </c>
      <c r="D10" s="111">
        <v>1</v>
      </c>
      <c r="E10" s="110" t="s">
        <v>92</v>
      </c>
      <c r="F10" s="1052">
        <v>18.146100000000001</v>
      </c>
      <c r="G10" s="1052"/>
      <c r="H10" s="131"/>
      <c r="I10" s="131"/>
      <c r="J10" s="137">
        <f>F10*D10</f>
        <v>18.146100000000001</v>
      </c>
      <c r="K10" s="32"/>
      <c r="L10" s="32"/>
      <c r="M10" s="32"/>
      <c r="N10" s="32"/>
      <c r="O10" s="33"/>
    </row>
    <row r="11" spans="2:15" ht="15">
      <c r="B11" s="64"/>
      <c r="C11" s="65"/>
      <c r="D11" s="1042" t="s">
        <v>93</v>
      </c>
      <c r="E11" s="1043"/>
      <c r="F11" s="1043"/>
      <c r="G11" s="1043"/>
      <c r="H11" s="1043"/>
      <c r="I11" s="1044">
        <f>J9+J10</f>
        <v>41.3583</v>
      </c>
      <c r="J11" s="1045"/>
      <c r="K11" s="32"/>
      <c r="L11" s="32"/>
      <c r="M11" s="32"/>
      <c r="N11" s="32"/>
      <c r="O11" s="33"/>
    </row>
    <row r="12" spans="2:15" ht="15.75" thickBot="1">
      <c r="B12" s="64"/>
      <c r="C12" s="65"/>
      <c r="D12" s="1042" t="s">
        <v>95</v>
      </c>
      <c r="E12" s="1043"/>
      <c r="F12" s="1043"/>
      <c r="G12" s="1043"/>
      <c r="H12" s="1043"/>
      <c r="I12" s="1256">
        <f>I11+J7</f>
        <v>41.3583</v>
      </c>
      <c r="J12" s="1058"/>
      <c r="K12" s="32"/>
      <c r="L12" s="32"/>
      <c r="M12" s="32"/>
      <c r="N12" s="32"/>
      <c r="O12" s="33"/>
    </row>
    <row r="13" spans="2:15" ht="15" customHeight="1">
      <c r="B13" s="263"/>
      <c r="C13" s="103"/>
      <c r="D13" s="1054" t="s">
        <v>96</v>
      </c>
      <c r="E13" s="1255"/>
      <c r="F13" s="1255"/>
      <c r="G13" s="1255"/>
      <c r="H13" s="1255"/>
      <c r="I13" s="301"/>
      <c r="J13" s="264">
        <f>I12/I3</f>
        <v>41.3583</v>
      </c>
      <c r="K13" s="32"/>
      <c r="L13" s="32"/>
      <c r="M13" s="32"/>
      <c r="N13" s="32"/>
      <c r="O13" s="33"/>
    </row>
    <row r="14" spans="2:15" ht="15" customHeight="1">
      <c r="B14" s="64"/>
      <c r="C14" s="65"/>
      <c r="D14" s="131"/>
      <c r="E14" s="131"/>
      <c r="F14" s="131"/>
      <c r="G14" s="131"/>
      <c r="H14" s="123" t="s">
        <v>97</v>
      </c>
      <c r="I14" s="131"/>
      <c r="J14" s="265" t="s">
        <v>94</v>
      </c>
      <c r="K14" s="32"/>
      <c r="L14" s="32"/>
      <c r="M14" s="32"/>
      <c r="N14" s="32"/>
      <c r="O14" s="33"/>
    </row>
    <row r="15" spans="2:15" ht="15.75" thickBot="1">
      <c r="B15" s="66"/>
      <c r="C15" s="40"/>
      <c r="D15" s="127"/>
      <c r="E15" s="127"/>
      <c r="F15" s="127"/>
      <c r="G15" s="127"/>
      <c r="H15" s="126" t="s">
        <v>98</v>
      </c>
      <c r="I15" s="127"/>
      <c r="J15" s="68" t="s">
        <v>94</v>
      </c>
      <c r="K15" s="32"/>
      <c r="L15" s="32"/>
      <c r="M15" s="32"/>
      <c r="N15" s="32"/>
      <c r="O15" s="33"/>
    </row>
    <row r="16" spans="2:15" ht="15">
      <c r="B16" s="99" t="s">
        <v>99</v>
      </c>
      <c r="C16" s="100"/>
      <c r="D16" s="135" t="s">
        <v>79</v>
      </c>
      <c r="E16" s="135" t="s">
        <v>90</v>
      </c>
      <c r="F16" s="1054" t="s">
        <v>100</v>
      </c>
      <c r="G16" s="1054"/>
      <c r="H16" s="1054" t="s">
        <v>70</v>
      </c>
      <c r="I16" s="1054"/>
      <c r="J16" s="1055"/>
      <c r="K16" s="32"/>
      <c r="L16" s="32"/>
      <c r="M16" s="32"/>
      <c r="N16" s="32"/>
      <c r="O16" s="33"/>
    </row>
    <row r="17" spans="2:15" ht="28.5">
      <c r="B17" s="101" t="s">
        <v>615</v>
      </c>
      <c r="C17" s="115" t="s">
        <v>1468</v>
      </c>
      <c r="D17" s="695">
        <v>13</v>
      </c>
      <c r="E17" s="697" t="s">
        <v>299</v>
      </c>
      <c r="F17" s="318"/>
      <c r="G17" s="318">
        <v>3.5767000000000002</v>
      </c>
      <c r="H17" s="318"/>
      <c r="I17" s="271"/>
      <c r="J17" s="170">
        <f>G17*D17</f>
        <v>46.497100000000003</v>
      </c>
      <c r="K17" s="32"/>
      <c r="L17" s="32"/>
      <c r="M17" s="32"/>
      <c r="N17" s="32"/>
      <c r="O17" s="33"/>
    </row>
    <row r="18" spans="2:15" ht="15.75" thickBot="1">
      <c r="B18" s="66"/>
      <c r="C18" s="40"/>
      <c r="D18" s="1056" t="s">
        <v>101</v>
      </c>
      <c r="E18" s="1057"/>
      <c r="F18" s="1057"/>
      <c r="G18" s="1057"/>
      <c r="H18" s="1057"/>
      <c r="I18" s="40"/>
      <c r="J18" s="270">
        <f>SUM(J17:J17)</f>
        <v>46.497100000000003</v>
      </c>
      <c r="K18" s="32"/>
      <c r="L18" s="32"/>
      <c r="M18" s="32"/>
      <c r="N18" s="32"/>
      <c r="O18" s="33"/>
    </row>
    <row r="19" spans="2:15" ht="15">
      <c r="B19" s="73" t="s">
        <v>102</v>
      </c>
      <c r="C19" s="74"/>
      <c r="D19" s="268" t="s">
        <v>79</v>
      </c>
      <c r="E19" s="268" t="s">
        <v>90</v>
      </c>
      <c r="F19" s="1042" t="s">
        <v>70</v>
      </c>
      <c r="G19" s="1042"/>
      <c r="H19" s="1042" t="s">
        <v>70</v>
      </c>
      <c r="I19" s="1042"/>
      <c r="J19" s="1058"/>
      <c r="K19" s="32"/>
      <c r="L19" s="32"/>
      <c r="M19" s="32"/>
      <c r="N19" s="32"/>
      <c r="O19" s="33"/>
    </row>
    <row r="20" spans="2:15" ht="57">
      <c r="B20" s="101">
        <v>1109622</v>
      </c>
      <c r="C20" s="115" t="s">
        <v>1469</v>
      </c>
      <c r="D20" s="695">
        <v>1.4999999999999999E-2</v>
      </c>
      <c r="E20" s="697" t="s">
        <v>1451</v>
      </c>
      <c r="F20" s="318"/>
      <c r="G20" s="318">
        <v>399.99</v>
      </c>
      <c r="H20" s="318"/>
      <c r="I20" s="271"/>
      <c r="J20" s="170">
        <f>G20*D20</f>
        <v>5.9999000000000002</v>
      </c>
      <c r="K20" s="32"/>
      <c r="L20" s="32"/>
      <c r="M20" s="32"/>
      <c r="N20" s="32"/>
      <c r="O20" s="33"/>
    </row>
    <row r="21" spans="2:15" ht="15.75" thickBot="1">
      <c r="B21" s="66"/>
      <c r="C21" s="40"/>
      <c r="D21" s="1056" t="s">
        <v>103</v>
      </c>
      <c r="E21" s="1057"/>
      <c r="F21" s="1057"/>
      <c r="G21" s="1057"/>
      <c r="H21" s="1057"/>
      <c r="I21" s="127"/>
      <c r="J21" s="269">
        <f>J20</f>
        <v>5.9999000000000002</v>
      </c>
      <c r="K21" s="32"/>
      <c r="L21" s="32"/>
      <c r="M21" s="32"/>
      <c r="N21" s="32"/>
      <c r="O21" s="33"/>
    </row>
    <row r="22" spans="2:15" ht="15.75" thickBot="1">
      <c r="B22" s="71"/>
      <c r="C22" s="41"/>
      <c r="D22" s="126"/>
      <c r="E22" s="126"/>
      <c r="F22" s="126"/>
      <c r="G22" s="126"/>
      <c r="H22" s="126" t="s">
        <v>104</v>
      </c>
      <c r="I22" s="126"/>
      <c r="J22" s="72">
        <f>J21+J18+J13</f>
        <v>93.8553</v>
      </c>
      <c r="K22" s="32"/>
      <c r="L22" s="32"/>
      <c r="M22" s="32"/>
      <c r="N22" s="32"/>
      <c r="O22" s="33"/>
    </row>
    <row r="23" spans="2:15" ht="15.75" thickBot="1">
      <c r="B23" s="57" t="s">
        <v>105</v>
      </c>
      <c r="C23" s="130"/>
      <c r="D23" s="129" t="s">
        <v>106</v>
      </c>
      <c r="E23" s="129" t="s">
        <v>79</v>
      </c>
      <c r="F23" s="129" t="s">
        <v>90</v>
      </c>
      <c r="G23" s="1039" t="s">
        <v>70</v>
      </c>
      <c r="H23" s="1039"/>
      <c r="I23" s="1039" t="s">
        <v>70</v>
      </c>
      <c r="J23" s="1040"/>
      <c r="K23" s="32"/>
      <c r="L23" s="32"/>
      <c r="M23" s="32"/>
      <c r="N23" s="32"/>
      <c r="O23" s="33"/>
    </row>
    <row r="24" spans="2:15" ht="28.5">
      <c r="B24" s="101" t="s">
        <v>615</v>
      </c>
      <c r="C24" s="115" t="s">
        <v>1468</v>
      </c>
      <c r="D24" s="90">
        <v>5914655</v>
      </c>
      <c r="E24" s="88">
        <v>0.21060000000000001</v>
      </c>
      <c r="F24" s="90" t="s">
        <v>57</v>
      </c>
      <c r="G24" s="318"/>
      <c r="H24" s="320">
        <v>31.25</v>
      </c>
      <c r="I24" s="318"/>
      <c r="J24" s="170">
        <f>H24*E24</f>
        <v>6.5812999999999997</v>
      </c>
      <c r="K24" s="32"/>
      <c r="L24" s="32"/>
      <c r="M24" s="32"/>
      <c r="N24" s="32"/>
      <c r="O24" s="33"/>
    </row>
    <row r="25" spans="2:15" ht="15.75" thickBot="1">
      <c r="B25" s="71"/>
      <c r="C25" s="41"/>
      <c r="D25" s="1056" t="s">
        <v>107</v>
      </c>
      <c r="E25" s="1056"/>
      <c r="F25" s="1056"/>
      <c r="G25" s="1056"/>
      <c r="H25" s="1056"/>
      <c r="I25" s="126"/>
      <c r="J25" s="270">
        <f>SUM(J24:J24)</f>
        <v>6.5812999999999997</v>
      </c>
      <c r="K25" s="32"/>
      <c r="L25" s="32"/>
      <c r="M25" s="32"/>
      <c r="N25" s="32"/>
      <c r="O25" s="33"/>
    </row>
    <row r="26" spans="2:15" ht="15" customHeight="1" thickBot="1">
      <c r="B26" s="1031" t="s">
        <v>108</v>
      </c>
      <c r="C26" s="1032"/>
      <c r="D26" s="1035" t="s">
        <v>79</v>
      </c>
      <c r="E26" s="1035" t="s">
        <v>90</v>
      </c>
      <c r="F26" s="1059" t="s">
        <v>109</v>
      </c>
      <c r="G26" s="1059"/>
      <c r="H26" s="1059"/>
      <c r="I26" s="124"/>
      <c r="J26" s="1060" t="s">
        <v>70</v>
      </c>
      <c r="K26" s="32"/>
      <c r="L26" s="32"/>
      <c r="M26" s="32"/>
      <c r="N26" s="32"/>
      <c r="O26" s="33"/>
    </row>
    <row r="27" spans="2:15" ht="15.75" thickBot="1">
      <c r="B27" s="1033"/>
      <c r="C27" s="1034"/>
      <c r="D27" s="1036"/>
      <c r="E27" s="1036"/>
      <c r="F27" s="300" t="s">
        <v>110</v>
      </c>
      <c r="G27" s="300" t="s">
        <v>111</v>
      </c>
      <c r="H27" s="300" t="s">
        <v>112</v>
      </c>
      <c r="I27" s="300"/>
      <c r="J27" s="1050"/>
      <c r="K27" s="32"/>
      <c r="L27" s="32"/>
      <c r="M27" s="32"/>
      <c r="N27" s="32"/>
      <c r="O27" s="33"/>
    </row>
    <row r="28" spans="2:15" ht="28.5">
      <c r="B28" s="101" t="s">
        <v>615</v>
      </c>
      <c r="C28" s="115" t="s">
        <v>1468</v>
      </c>
      <c r="D28" s="88">
        <v>0.216</v>
      </c>
      <c r="E28" s="90" t="s">
        <v>113</v>
      </c>
      <c r="F28" s="133"/>
      <c r="G28" s="133"/>
      <c r="H28" s="689">
        <v>17.38</v>
      </c>
      <c r="I28" s="133"/>
      <c r="J28" s="299">
        <f t="shared" ref="J28" si="0">H28*D28</f>
        <v>3.7540800000000001</v>
      </c>
      <c r="K28" s="32"/>
      <c r="L28" s="32"/>
      <c r="M28" s="32"/>
      <c r="N28" s="32"/>
      <c r="O28" s="33"/>
    </row>
    <row r="29" spans="2:15" ht="15">
      <c r="B29" s="85"/>
      <c r="C29" s="83"/>
      <c r="D29" s="1042" t="s">
        <v>114</v>
      </c>
      <c r="E29" s="1042"/>
      <c r="F29" s="1042"/>
      <c r="G29" s="1042"/>
      <c r="H29" s="1042"/>
      <c r="I29" s="271"/>
      <c r="J29" s="272">
        <f>SUM(J28:J28)</f>
        <v>3.75</v>
      </c>
      <c r="K29" s="32"/>
      <c r="L29" s="32"/>
      <c r="M29" s="32"/>
      <c r="N29" s="32"/>
      <c r="O29" s="33"/>
    </row>
    <row r="30" spans="2:15" ht="15" customHeight="1" thickBot="1">
      <c r="B30" s="298"/>
      <c r="C30" s="273"/>
      <c r="D30" s="123"/>
      <c r="E30" s="123"/>
      <c r="F30" s="1254" t="s">
        <v>115</v>
      </c>
      <c r="G30" s="1254"/>
      <c r="H30" s="1254"/>
      <c r="I30" s="271"/>
      <c r="J30" s="274">
        <f>J22+J25+J29</f>
        <v>104.19</v>
      </c>
      <c r="K30" s="32"/>
      <c r="L30" s="32"/>
      <c r="M30" s="32"/>
      <c r="N30" s="32"/>
      <c r="O30" s="33"/>
    </row>
    <row r="31" spans="2:15" ht="15" customHeight="1" thickTop="1" thickBot="1">
      <c r="B31" s="298"/>
      <c r="C31" s="273"/>
      <c r="D31" s="123"/>
      <c r="E31" s="123"/>
      <c r="F31" s="302"/>
      <c r="G31" s="302"/>
      <c r="H31" s="302" t="s">
        <v>317</v>
      </c>
      <c r="I31" s="271"/>
      <c r="J31" s="275"/>
      <c r="K31" s="32"/>
      <c r="L31" s="32"/>
      <c r="M31" s="32"/>
      <c r="N31" s="32"/>
      <c r="O31" s="33"/>
    </row>
    <row r="32" spans="2:15" ht="16.5" thickTop="1" thickBot="1">
      <c r="B32" s="276"/>
      <c r="C32" s="277"/>
      <c r="D32" s="302"/>
      <c r="E32" s="302"/>
      <c r="F32" s="1254" t="s">
        <v>318</v>
      </c>
      <c r="G32" s="1254"/>
      <c r="H32" s="1254"/>
      <c r="I32" s="277"/>
      <c r="J32" s="274">
        <f>J30</f>
        <v>104.19</v>
      </c>
      <c r="K32" s="32"/>
      <c r="L32" s="32"/>
      <c r="M32" s="32"/>
      <c r="N32" s="32"/>
      <c r="O32" s="33"/>
    </row>
    <row r="33" spans="2:16" ht="15.75" thickTop="1">
      <c r="B33" s="73"/>
      <c r="C33" s="74"/>
      <c r="D33" s="123"/>
      <c r="E33" s="123"/>
      <c r="F33" s="123"/>
      <c r="G33" s="123"/>
      <c r="H33" s="123"/>
      <c r="I33" s="74"/>
      <c r="J33" s="117"/>
      <c r="K33" s="32"/>
      <c r="L33" s="32"/>
      <c r="M33" s="32"/>
      <c r="N33" s="32"/>
      <c r="O33" s="33"/>
    </row>
    <row r="34" spans="2:16" ht="15">
      <c r="B34" s="73"/>
      <c r="C34" s="74"/>
      <c r="D34" s="123"/>
      <c r="E34" s="123"/>
      <c r="F34" s="123"/>
      <c r="G34" s="123"/>
      <c r="H34" s="123"/>
      <c r="I34" s="74"/>
      <c r="J34" s="117"/>
      <c r="K34" s="32"/>
      <c r="L34" s="32"/>
      <c r="M34" s="32"/>
      <c r="N34" s="32"/>
      <c r="O34" s="33"/>
    </row>
    <row r="35" spans="2:16" ht="12.75" customHeight="1">
      <c r="B35" s="76" t="s">
        <v>319</v>
      </c>
      <c r="C35"/>
      <c r="D35"/>
      <c r="E35"/>
      <c r="F35"/>
      <c r="G35"/>
      <c r="H35"/>
      <c r="I35"/>
      <c r="J35" s="278"/>
      <c r="K35" s="32"/>
      <c r="L35" s="32"/>
      <c r="M35" s="32"/>
      <c r="N35" s="32"/>
      <c r="O35" s="33"/>
    </row>
    <row r="36" spans="2:16" ht="15" customHeight="1" thickBot="1">
      <c r="B36" s="279"/>
      <c r="C36" s="121"/>
      <c r="D36" s="121"/>
      <c r="E36" s="121"/>
      <c r="F36" s="121"/>
      <c r="G36" s="121"/>
      <c r="H36" s="121"/>
      <c r="I36" s="121"/>
      <c r="J36" s="122"/>
      <c r="K36" s="32"/>
      <c r="L36" s="32"/>
      <c r="M36" s="32"/>
      <c r="N36" s="32"/>
      <c r="O36" s="33"/>
    </row>
    <row r="37" spans="2:16" ht="15" customHeight="1">
      <c r="B37" s="31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3"/>
    </row>
    <row r="38" spans="2:16" s="24" customFormat="1" ht="12.75" customHeight="1">
      <c r="B38" s="31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3"/>
    </row>
    <row r="39" spans="2:16" ht="15" customHeight="1">
      <c r="B39" s="31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3"/>
    </row>
    <row r="40" spans="2:16" ht="15" customHeight="1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3"/>
    </row>
    <row r="41" spans="2:16" ht="12.75" customHeight="1">
      <c r="B41" s="31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3"/>
    </row>
    <row r="42" spans="2:16" ht="15" customHeight="1">
      <c r="B42" s="31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3"/>
    </row>
    <row r="43" spans="2:16" ht="15" customHeight="1">
      <c r="B43" s="31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3"/>
    </row>
    <row r="44" spans="2:16" ht="15" customHeight="1">
      <c r="B44" s="31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3"/>
      <c r="P44" s="25"/>
    </row>
    <row r="45" spans="2:16" ht="15" customHeight="1">
      <c r="B45" s="31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3"/>
    </row>
    <row r="46" spans="2:16" ht="15" customHeight="1">
      <c r="B46" s="280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7"/>
    </row>
    <row r="50" spans="2:15">
      <c r="O50" s="27"/>
    </row>
    <row r="51" spans="2:15">
      <c r="B51" s="28"/>
      <c r="C51" s="29"/>
      <c r="F51" s="30"/>
      <c r="G51" s="28"/>
    </row>
    <row r="58" spans="2:15">
      <c r="B58" s="28"/>
      <c r="C58" s="29"/>
      <c r="F58" s="30"/>
    </row>
    <row r="65" spans="2:6">
      <c r="B65" s="28"/>
      <c r="C65" s="29"/>
      <c r="F65" s="30"/>
    </row>
    <row r="72" spans="2:6">
      <c r="B72" s="28"/>
      <c r="F72" s="30"/>
    </row>
    <row r="79" spans="2:6">
      <c r="F79" s="30"/>
    </row>
  </sheetData>
  <mergeCells count="32">
    <mergeCell ref="F30:H30"/>
    <mergeCell ref="F32:H32"/>
    <mergeCell ref="B26:C27"/>
    <mergeCell ref="D26:D27"/>
    <mergeCell ref="E26:E27"/>
    <mergeCell ref="F26:H26"/>
    <mergeCell ref="J26:J27"/>
    <mergeCell ref="D29:H29"/>
    <mergeCell ref="F19:G19"/>
    <mergeCell ref="H19:J19"/>
    <mergeCell ref="D21:H21"/>
    <mergeCell ref="G23:H23"/>
    <mergeCell ref="I23:J23"/>
    <mergeCell ref="D25:H25"/>
    <mergeCell ref="D18:H18"/>
    <mergeCell ref="F8:G8"/>
    <mergeCell ref="H8:J8"/>
    <mergeCell ref="F9:G9"/>
    <mergeCell ref="F10:G10"/>
    <mergeCell ref="D11:H11"/>
    <mergeCell ref="I11:J11"/>
    <mergeCell ref="D12:H12"/>
    <mergeCell ref="I12:J12"/>
    <mergeCell ref="D13:H13"/>
    <mergeCell ref="F16:G16"/>
    <mergeCell ref="H16:J16"/>
    <mergeCell ref="C4:H4"/>
    <mergeCell ref="I4:J4"/>
    <mergeCell ref="B5:C6"/>
    <mergeCell ref="D5:D6"/>
    <mergeCell ref="E5:F5"/>
    <mergeCell ref="G5:H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BBEC3-5CF1-40D9-AEEE-D8CE8C85AACF}">
  <sheetPr codeName="Planilha54">
    <tabColor rgb="FF92D050"/>
    <pageSetUpPr fitToPage="1"/>
  </sheetPr>
  <dimension ref="A1:Q72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3.1124999999999998</v>
      </c>
      <c r="I3" s="52" t="s">
        <v>146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>
        <v>804039</v>
      </c>
      <c r="B4" s="1028" t="s">
        <v>1470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85" t="s">
        <v>394</v>
      </c>
      <c r="B7" s="115" t="s">
        <v>395</v>
      </c>
      <c r="C7" s="134">
        <v>1</v>
      </c>
      <c r="D7" s="134">
        <v>1</v>
      </c>
      <c r="E7" s="134">
        <v>0</v>
      </c>
      <c r="F7" s="134">
        <v>296.50240000000002</v>
      </c>
      <c r="G7" s="90">
        <v>103.40300000000001</v>
      </c>
      <c r="H7" s="90"/>
      <c r="I7" s="91">
        <f>F7*D7*C7</f>
        <v>296.50240000000002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296.50240000000002</v>
      </c>
      <c r="J8" s="32"/>
      <c r="K8" s="32"/>
      <c r="L8" s="32"/>
      <c r="M8" s="32"/>
      <c r="N8" s="32"/>
      <c r="O8" s="32"/>
      <c r="P8" s="32"/>
      <c r="Q8" s="32"/>
    </row>
    <row r="9" spans="1:17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  <c r="P9" s="32"/>
      <c r="Q9" s="32"/>
    </row>
    <row r="10" spans="1:17" ht="14.25">
      <c r="A10" s="64" t="s">
        <v>127</v>
      </c>
      <c r="B10" s="65" t="s">
        <v>128</v>
      </c>
      <c r="C10" s="111">
        <v>3</v>
      </c>
      <c r="D10" s="110" t="s">
        <v>92</v>
      </c>
      <c r="E10" s="1052">
        <v>18.146100000000001</v>
      </c>
      <c r="F10" s="1052"/>
      <c r="G10" s="131"/>
      <c r="H10" s="131"/>
      <c r="I10" s="132">
        <f>C10*E10</f>
        <v>54.438299999999998</v>
      </c>
      <c r="J10" s="32"/>
      <c r="K10" s="32"/>
      <c r="L10" s="32"/>
      <c r="M10" s="32"/>
      <c r="N10" s="32"/>
      <c r="O10" s="32"/>
      <c r="P10" s="32"/>
      <c r="Q10" s="32"/>
    </row>
    <row r="11" spans="1:17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SUM(I10:I10)</f>
        <v>54.438299999999998</v>
      </c>
      <c r="I11" s="1045"/>
      <c r="J11" s="32"/>
      <c r="K11" s="32"/>
      <c r="L11" s="32"/>
      <c r="M11" s="32"/>
      <c r="N11" s="32"/>
      <c r="O11" s="32"/>
      <c r="P11" s="32"/>
      <c r="Q11" s="32"/>
    </row>
    <row r="12" spans="1:17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139">
        <f>H11+I8</f>
        <v>350.94069999999999</v>
      </c>
      <c r="J12" s="32"/>
      <c r="K12" s="32"/>
      <c r="L12" s="32"/>
      <c r="M12" s="32"/>
      <c r="N12" s="32"/>
      <c r="O12" s="32"/>
      <c r="P12" s="32"/>
      <c r="Q12" s="32"/>
    </row>
    <row r="13" spans="1:17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265">
        <f>I12/H3</f>
        <v>112.752</v>
      </c>
      <c r="J13" s="32"/>
      <c r="K13" s="32"/>
      <c r="L13" s="32"/>
      <c r="M13" s="32"/>
      <c r="N13" s="32"/>
      <c r="O13" s="32"/>
      <c r="P13" s="32"/>
      <c r="Q13" s="32"/>
    </row>
    <row r="14" spans="1:17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67"/>
      <c r="J14" s="32"/>
      <c r="K14" s="32"/>
      <c r="L14" s="32"/>
      <c r="M14" s="32"/>
      <c r="N14" s="32"/>
      <c r="O14" s="32"/>
      <c r="P14" s="32"/>
      <c r="Q14" s="32"/>
    </row>
    <row r="15" spans="1:17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68" t="s">
        <v>94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99" t="s">
        <v>99</v>
      </c>
      <c r="B16" s="100"/>
      <c r="C16" s="135" t="s">
        <v>79</v>
      </c>
      <c r="D16" s="135" t="s">
        <v>90</v>
      </c>
      <c r="E16" s="1054" t="s">
        <v>100</v>
      </c>
      <c r="F16" s="1054"/>
      <c r="G16" s="1054" t="s">
        <v>70</v>
      </c>
      <c r="H16" s="1054"/>
      <c r="I16" s="1055"/>
      <c r="J16" s="32"/>
      <c r="K16" s="32"/>
      <c r="L16" s="32"/>
      <c r="M16" s="32"/>
      <c r="N16" s="32"/>
      <c r="O16" s="32"/>
      <c r="P16" s="32"/>
      <c r="Q16" s="32"/>
    </row>
    <row r="17" spans="1:17" ht="24" customHeight="1">
      <c r="A17" s="64" t="s">
        <v>1471</v>
      </c>
      <c r="B17" s="65" t="s">
        <v>1472</v>
      </c>
      <c r="C17" s="111">
        <v>1</v>
      </c>
      <c r="D17" s="110" t="s">
        <v>146</v>
      </c>
      <c r="E17" s="131"/>
      <c r="F17" s="131">
        <v>404.99489999999997</v>
      </c>
      <c r="G17" s="131"/>
      <c r="H17" s="131"/>
      <c r="I17" s="132">
        <f>F17</f>
        <v>404.99489999999997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69">
        <f>I17</f>
        <v>404.99489999999997</v>
      </c>
      <c r="J18" s="32"/>
      <c r="K18" s="32"/>
      <c r="L18" s="32"/>
      <c r="M18" s="32"/>
      <c r="N18" s="32"/>
      <c r="O18" s="32"/>
      <c r="P18" s="32"/>
      <c r="Q18" s="32"/>
    </row>
    <row r="19" spans="1:17" ht="15" customHeight="1" thickBot="1">
      <c r="A19" s="99" t="s">
        <v>102</v>
      </c>
      <c r="B19" s="100"/>
      <c r="C19" s="135" t="s">
        <v>79</v>
      </c>
      <c r="D19" s="135" t="s">
        <v>90</v>
      </c>
      <c r="E19" s="1054" t="s">
        <v>70</v>
      </c>
      <c r="F19" s="1054"/>
      <c r="G19" s="1054" t="s">
        <v>70</v>
      </c>
      <c r="H19" s="1054"/>
      <c r="I19" s="1055"/>
      <c r="J19" s="32"/>
      <c r="K19" s="32"/>
      <c r="L19" s="32"/>
      <c r="M19" s="32"/>
      <c r="N19" s="32"/>
      <c r="O19" s="32"/>
      <c r="P19" s="32"/>
      <c r="Q19" s="32"/>
    </row>
    <row r="20" spans="1:17" ht="15">
      <c r="A20" s="102">
        <v>1109671</v>
      </c>
      <c r="B20" s="107" t="s">
        <v>398</v>
      </c>
      <c r="C20" s="109">
        <v>7.3499999999999998E-3</v>
      </c>
      <c r="D20" s="108" t="s">
        <v>10</v>
      </c>
      <c r="E20" s="128"/>
      <c r="F20" s="114">
        <v>422.85</v>
      </c>
      <c r="G20" s="128"/>
      <c r="H20" s="128"/>
      <c r="I20" s="106">
        <f>F20*C20</f>
        <v>3.1078999999999999</v>
      </c>
      <c r="J20" s="32"/>
      <c r="K20" s="32"/>
      <c r="L20" s="32"/>
      <c r="M20" s="32"/>
      <c r="N20" s="32"/>
      <c r="O20" s="32"/>
      <c r="P20" s="32"/>
      <c r="Q20" s="32"/>
    </row>
    <row r="21" spans="1:17" ht="43.5">
      <c r="A21" s="101">
        <v>1106165</v>
      </c>
      <c r="B21" s="83" t="s">
        <v>399</v>
      </c>
      <c r="C21" s="88">
        <v>0.40200000000000002</v>
      </c>
      <c r="D21" s="90" t="s">
        <v>10</v>
      </c>
      <c r="E21" s="123"/>
      <c r="F21" s="134">
        <v>327.64999999999998</v>
      </c>
      <c r="G21" s="123"/>
      <c r="H21" s="123"/>
      <c r="I21" s="137">
        <f>F21*C21</f>
        <v>131.71530000000001</v>
      </c>
      <c r="J21" s="32"/>
      <c r="K21" s="32"/>
      <c r="L21" s="32"/>
      <c r="M21" s="32"/>
      <c r="N21" s="32"/>
      <c r="O21" s="32"/>
      <c r="P21" s="32"/>
      <c r="Q21" s="32"/>
    </row>
    <row r="22" spans="1:17" ht="43.5">
      <c r="A22" s="101">
        <v>3103302</v>
      </c>
      <c r="B22" s="83" t="s">
        <v>154</v>
      </c>
      <c r="C22" s="88">
        <v>0.8</v>
      </c>
      <c r="D22" s="90" t="s">
        <v>8</v>
      </c>
      <c r="E22" s="123"/>
      <c r="F22" s="134">
        <v>62.24</v>
      </c>
      <c r="G22" s="123"/>
      <c r="H22" s="123"/>
      <c r="I22" s="137">
        <f>F22*C22</f>
        <v>49.792000000000002</v>
      </c>
      <c r="J22" s="32"/>
      <c r="K22" s="32"/>
      <c r="L22" s="32"/>
      <c r="M22" s="32"/>
      <c r="N22" s="32"/>
      <c r="O22" s="32"/>
      <c r="P22" s="32"/>
      <c r="Q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SUM(I20:I22)</f>
        <v>184.61519999999999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I23+I13+I18</f>
        <v>702.36210000000005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  <c r="P25" s="32"/>
      <c r="Q25" s="32"/>
    </row>
    <row r="26" spans="1:1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/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  <c r="P27" s="32"/>
      <c r="Q27" s="32"/>
    </row>
    <row r="28" spans="1:1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  <c r="P28" s="32"/>
      <c r="Q28" s="32"/>
    </row>
    <row r="29" spans="1:17" ht="14.25">
      <c r="A29" s="64" t="s">
        <v>1471</v>
      </c>
      <c r="B29" s="65" t="s">
        <v>1472</v>
      </c>
      <c r="C29" s="88">
        <v>0.78666999999999998</v>
      </c>
      <c r="D29" s="90" t="s">
        <v>113</v>
      </c>
      <c r="E29" s="90"/>
      <c r="F29" s="90"/>
      <c r="G29" s="90">
        <v>7.41</v>
      </c>
      <c r="H29" s="90"/>
      <c r="I29" s="314">
        <f>G29*C29</f>
        <v>5.8292247000000001</v>
      </c>
      <c r="J29" s="32"/>
      <c r="K29" s="32"/>
      <c r="L29" s="32"/>
      <c r="M29" s="32"/>
      <c r="N29" s="32"/>
      <c r="O29" s="32"/>
      <c r="P29" s="32"/>
      <c r="Q29" s="32"/>
    </row>
    <row r="30" spans="1:17" s="24" customFormat="1" ht="15">
      <c r="A30" s="73"/>
      <c r="B30" s="74"/>
      <c r="C30" s="1042" t="s">
        <v>114</v>
      </c>
      <c r="D30" s="1042"/>
      <c r="E30" s="1042"/>
      <c r="F30" s="1042"/>
      <c r="G30" s="1042"/>
      <c r="H30" s="123"/>
      <c r="I30" s="112">
        <f>I29</f>
        <v>5.8292000000000002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042" t="s">
        <v>115</v>
      </c>
      <c r="F31" s="1042"/>
      <c r="G31" s="1042"/>
      <c r="H31" s="74"/>
      <c r="I31" s="117">
        <f>I24+I30</f>
        <v>708.19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23"/>
      <c r="F32" s="123"/>
      <c r="G32" s="123" t="s">
        <v>151</v>
      </c>
      <c r="H32" s="74"/>
      <c r="I32" s="138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6"/>
      <c r="B33"/>
      <c r="C33"/>
      <c r="D33"/>
      <c r="E33"/>
      <c r="F33"/>
      <c r="G33" s="123" t="s">
        <v>140</v>
      </c>
      <c r="H33"/>
      <c r="I33" s="120">
        <f>I31</f>
        <v>708.19</v>
      </c>
      <c r="J33" s="32"/>
      <c r="K33" s="32"/>
      <c r="L33" s="32"/>
      <c r="M33" s="32"/>
      <c r="N33" s="32"/>
      <c r="O33" s="32"/>
      <c r="P33" s="32"/>
      <c r="Q33" s="32"/>
    </row>
    <row r="34" spans="1:17" ht="24" customHeight="1" thickBot="1">
      <c r="A34" s="118"/>
      <c r="B34" s="119"/>
      <c r="C34" s="81"/>
      <c r="D34" s="81"/>
      <c r="E34" s="81"/>
      <c r="F34" s="81"/>
      <c r="G34" s="81"/>
      <c r="H34" s="81"/>
      <c r="I34" s="82"/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32"/>
      <c r="O36" s="32"/>
      <c r="P36" s="32"/>
      <c r="Q36" s="32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32"/>
      <c r="O37" s="32"/>
      <c r="P37" s="32"/>
      <c r="Q37" s="32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>
      <c r="B44" s="28"/>
      <c r="C44" s="29"/>
      <c r="F44" s="30"/>
      <c r="G44" s="28"/>
    </row>
    <row r="51" spans="2:6">
      <c r="B51" s="28"/>
      <c r="C51" s="29"/>
      <c r="F51" s="30"/>
    </row>
    <row r="58" spans="2:6">
      <c r="B58" s="28"/>
      <c r="C58" s="29"/>
      <c r="F58" s="30"/>
    </row>
    <row r="65" spans="2:6">
      <c r="B65" s="28"/>
      <c r="F65" s="30"/>
    </row>
    <row r="72" spans="2:6">
      <c r="F72" s="30"/>
    </row>
  </sheetData>
  <mergeCells count="29">
    <mergeCell ref="C30:G30"/>
    <mergeCell ref="E31:G31"/>
    <mergeCell ref="C23:G23"/>
    <mergeCell ref="F25:G25"/>
    <mergeCell ref="H25:I25"/>
    <mergeCell ref="C26:G26"/>
    <mergeCell ref="A27:B28"/>
    <mergeCell ref="C27:C28"/>
    <mergeCell ref="D27:D28"/>
    <mergeCell ref="E27:G27"/>
    <mergeCell ref="I27:I28"/>
    <mergeCell ref="C13:G13"/>
    <mergeCell ref="E16:F16"/>
    <mergeCell ref="G16:I16"/>
    <mergeCell ref="C18:G18"/>
    <mergeCell ref="E19:F19"/>
    <mergeCell ref="G19:I19"/>
    <mergeCell ref="C12:G12"/>
    <mergeCell ref="B4:G4"/>
    <mergeCell ref="H4:I4"/>
    <mergeCell ref="A5:B6"/>
    <mergeCell ref="C5:C6"/>
    <mergeCell ref="D5:E5"/>
    <mergeCell ref="F5:G5"/>
    <mergeCell ref="E9:F9"/>
    <mergeCell ref="G9:I9"/>
    <mergeCell ref="E10:F10"/>
    <mergeCell ref="C11:G11"/>
    <mergeCell ref="H11:I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7843B-4CF9-445D-9F59-8804A1C62C64}">
  <sheetPr codeName="Planilha55">
    <tabColor rgb="FF92D050"/>
    <pageSetUpPr fitToPage="1"/>
  </sheetPr>
  <dimension ref="A1:Q72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1.2450000000000001</v>
      </c>
      <c r="I3" s="52" t="s">
        <v>146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>
        <v>804039</v>
      </c>
      <c r="B4" s="1028" t="s">
        <v>1470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85" t="s">
        <v>394</v>
      </c>
      <c r="B7" s="115" t="s">
        <v>395</v>
      </c>
      <c r="C7" s="134">
        <v>1</v>
      </c>
      <c r="D7" s="134">
        <v>1</v>
      </c>
      <c r="E7" s="134">
        <v>0</v>
      </c>
      <c r="F7" s="134">
        <v>296.50240000000002</v>
      </c>
      <c r="G7" s="90">
        <v>103.40300000000001</v>
      </c>
      <c r="H7" s="90"/>
      <c r="I7" s="91">
        <f>F7*D7*C7</f>
        <v>296.50240000000002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296.50240000000002</v>
      </c>
      <c r="J8" s="32"/>
      <c r="K8" s="32"/>
      <c r="L8" s="32"/>
      <c r="M8" s="32"/>
      <c r="N8" s="32"/>
      <c r="O8" s="32"/>
      <c r="P8" s="32"/>
      <c r="Q8" s="32"/>
    </row>
    <row r="9" spans="1:17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  <c r="P9" s="32"/>
      <c r="Q9" s="32"/>
    </row>
    <row r="10" spans="1:17" ht="14.25">
      <c r="A10" s="64" t="s">
        <v>127</v>
      </c>
      <c r="B10" s="65" t="s">
        <v>128</v>
      </c>
      <c r="C10" s="111">
        <v>3</v>
      </c>
      <c r="D10" s="110" t="s">
        <v>92</v>
      </c>
      <c r="E10" s="1052">
        <v>18.146100000000001</v>
      </c>
      <c r="F10" s="1052"/>
      <c r="G10" s="131"/>
      <c r="H10" s="131"/>
      <c r="I10" s="132">
        <f>C10*E10</f>
        <v>54.438299999999998</v>
      </c>
      <c r="J10" s="32"/>
      <c r="K10" s="32"/>
      <c r="L10" s="32"/>
      <c r="M10" s="32"/>
      <c r="N10" s="32"/>
      <c r="O10" s="32"/>
      <c r="P10" s="32"/>
      <c r="Q10" s="32"/>
    </row>
    <row r="11" spans="1:17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SUM(I10:I10)</f>
        <v>54.438299999999998</v>
      </c>
      <c r="I11" s="1045"/>
      <c r="J11" s="32"/>
      <c r="K11" s="32"/>
      <c r="L11" s="32"/>
      <c r="M11" s="32"/>
      <c r="N11" s="32"/>
      <c r="O11" s="32"/>
      <c r="P11" s="32"/>
      <c r="Q11" s="32"/>
    </row>
    <row r="12" spans="1:17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139">
        <f>H11+I8</f>
        <v>350.94069999999999</v>
      </c>
      <c r="J12" s="32"/>
      <c r="K12" s="32"/>
      <c r="L12" s="32"/>
      <c r="M12" s="32"/>
      <c r="N12" s="32"/>
      <c r="O12" s="32"/>
      <c r="P12" s="32"/>
      <c r="Q12" s="32"/>
    </row>
    <row r="13" spans="1:17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265">
        <f>I12/H3</f>
        <v>281.88010000000003</v>
      </c>
      <c r="J13" s="32"/>
      <c r="K13" s="32"/>
      <c r="L13" s="32"/>
      <c r="M13" s="32"/>
      <c r="N13" s="32"/>
      <c r="O13" s="32"/>
      <c r="P13" s="32"/>
      <c r="Q13" s="32"/>
    </row>
    <row r="14" spans="1:17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67"/>
      <c r="J14" s="32"/>
      <c r="K14" s="32"/>
      <c r="L14" s="32"/>
      <c r="M14" s="32"/>
      <c r="N14" s="32"/>
      <c r="O14" s="32"/>
      <c r="P14" s="32"/>
      <c r="Q14" s="32"/>
    </row>
    <row r="15" spans="1:17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68" t="s">
        <v>94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99" t="s">
        <v>99</v>
      </c>
      <c r="B16" s="100"/>
      <c r="C16" s="135" t="s">
        <v>79</v>
      </c>
      <c r="D16" s="135" t="s">
        <v>90</v>
      </c>
      <c r="E16" s="1054" t="s">
        <v>100</v>
      </c>
      <c r="F16" s="1054"/>
      <c r="G16" s="1054" t="s">
        <v>70</v>
      </c>
      <c r="H16" s="1054"/>
      <c r="I16" s="1055"/>
      <c r="J16" s="32"/>
      <c r="K16" s="32"/>
      <c r="L16" s="32"/>
      <c r="M16" s="32"/>
      <c r="N16" s="32"/>
      <c r="O16" s="32"/>
      <c r="P16" s="32"/>
      <c r="Q16" s="32"/>
    </row>
    <row r="17" spans="1:17" ht="24" customHeight="1">
      <c r="A17" s="64" t="s">
        <v>1473</v>
      </c>
      <c r="B17" s="65" t="s">
        <v>1474</v>
      </c>
      <c r="C17" s="111">
        <v>2</v>
      </c>
      <c r="D17" s="110" t="s">
        <v>146</v>
      </c>
      <c r="E17" s="131"/>
      <c r="F17" s="131">
        <v>616.38210000000004</v>
      </c>
      <c r="G17" s="131"/>
      <c r="H17" s="131"/>
      <c r="I17" s="132">
        <f>F17*C17</f>
        <v>1232.7642000000001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69">
        <f>I17</f>
        <v>1232.7642000000001</v>
      </c>
      <c r="J18" s="32"/>
      <c r="K18" s="32"/>
      <c r="L18" s="32"/>
      <c r="M18" s="32"/>
      <c r="N18" s="32"/>
      <c r="O18" s="32"/>
      <c r="P18" s="32"/>
      <c r="Q18" s="32"/>
    </row>
    <row r="19" spans="1:17" ht="15" customHeight="1" thickBot="1">
      <c r="A19" s="99" t="s">
        <v>102</v>
      </c>
      <c r="B19" s="100"/>
      <c r="C19" s="135" t="s">
        <v>79</v>
      </c>
      <c r="D19" s="135" t="s">
        <v>90</v>
      </c>
      <c r="E19" s="1054" t="s">
        <v>70</v>
      </c>
      <c r="F19" s="1054"/>
      <c r="G19" s="1054" t="s">
        <v>70</v>
      </c>
      <c r="H19" s="1054"/>
      <c r="I19" s="1055"/>
      <c r="J19" s="32"/>
      <c r="K19" s="32"/>
      <c r="L19" s="32"/>
      <c r="M19" s="32"/>
      <c r="N19" s="32"/>
      <c r="O19" s="32"/>
      <c r="P19" s="32"/>
      <c r="Q19" s="32"/>
    </row>
    <row r="20" spans="1:17" ht="15">
      <c r="A20" s="102">
        <v>1109671</v>
      </c>
      <c r="B20" s="107" t="s">
        <v>398</v>
      </c>
      <c r="C20" s="109">
        <v>2.503E-2</v>
      </c>
      <c r="D20" s="108" t="s">
        <v>10</v>
      </c>
      <c r="E20" s="128"/>
      <c r="F20" s="114">
        <v>422.85</v>
      </c>
      <c r="G20" s="128"/>
      <c r="H20" s="128"/>
      <c r="I20" s="106">
        <f>F20*C20</f>
        <v>10.5839</v>
      </c>
      <c r="J20" s="32"/>
      <c r="K20" s="32"/>
      <c r="L20" s="32"/>
      <c r="M20" s="32"/>
      <c r="N20" s="32"/>
      <c r="O20" s="32"/>
      <c r="P20" s="32"/>
      <c r="Q20" s="32"/>
    </row>
    <row r="21" spans="1:17" ht="43.5">
      <c r="A21" s="101">
        <v>1106165</v>
      </c>
      <c r="B21" s="83" t="s">
        <v>1475</v>
      </c>
      <c r="C21" s="88">
        <v>1.044</v>
      </c>
      <c r="D21" s="90" t="s">
        <v>10</v>
      </c>
      <c r="E21" s="123"/>
      <c r="F21" s="134">
        <v>327.64999999999998</v>
      </c>
      <c r="G21" s="123"/>
      <c r="H21" s="123"/>
      <c r="I21" s="137">
        <f>F21*C21</f>
        <v>342.06659999999999</v>
      </c>
      <c r="J21" s="32"/>
      <c r="K21" s="32"/>
      <c r="L21" s="32"/>
      <c r="M21" s="32"/>
      <c r="N21" s="32"/>
      <c r="O21" s="32"/>
      <c r="P21" s="32"/>
      <c r="Q21" s="32"/>
    </row>
    <row r="22" spans="1:17" ht="43.5">
      <c r="A22" s="101">
        <v>3103302</v>
      </c>
      <c r="B22" s="83" t="s">
        <v>154</v>
      </c>
      <c r="C22" s="88">
        <v>0.9</v>
      </c>
      <c r="D22" s="90" t="s">
        <v>8</v>
      </c>
      <c r="E22" s="123"/>
      <c r="F22" s="134">
        <v>62.24</v>
      </c>
      <c r="G22" s="123"/>
      <c r="H22" s="123"/>
      <c r="I22" s="137">
        <f>F22*C22</f>
        <v>56.015999999999998</v>
      </c>
      <c r="J22" s="32"/>
      <c r="K22" s="32"/>
      <c r="L22" s="32"/>
      <c r="M22" s="32"/>
      <c r="N22" s="32"/>
      <c r="O22" s="32"/>
      <c r="P22" s="32"/>
      <c r="Q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SUM(I20:I22)</f>
        <v>408.66649999999998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I23+I13+I18</f>
        <v>1923.3108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  <c r="P25" s="32"/>
      <c r="Q25" s="32"/>
    </row>
    <row r="26" spans="1:1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/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  <c r="P27" s="32"/>
      <c r="Q27" s="32"/>
    </row>
    <row r="28" spans="1:1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  <c r="P28" s="32"/>
      <c r="Q28" s="32"/>
    </row>
    <row r="29" spans="1:17" ht="28.5">
      <c r="A29" s="64" t="s">
        <v>1473</v>
      </c>
      <c r="B29" s="83" t="s">
        <v>1476</v>
      </c>
      <c r="C29" s="88">
        <v>2.36</v>
      </c>
      <c r="D29" s="90" t="s">
        <v>113</v>
      </c>
      <c r="E29" s="90"/>
      <c r="F29" s="90"/>
      <c r="G29" s="90">
        <v>7.41</v>
      </c>
      <c r="H29" s="90"/>
      <c r="I29" s="314">
        <f>G29*C29</f>
        <v>17.4876</v>
      </c>
      <c r="J29" s="32"/>
      <c r="K29" s="32"/>
      <c r="L29" s="32"/>
      <c r="M29" s="32"/>
      <c r="N29" s="32"/>
      <c r="O29" s="32"/>
      <c r="P29" s="32"/>
      <c r="Q29" s="32"/>
    </row>
    <row r="30" spans="1:17" s="24" customFormat="1" ht="15">
      <c r="A30" s="73"/>
      <c r="B30" s="74"/>
      <c r="C30" s="1042" t="s">
        <v>114</v>
      </c>
      <c r="D30" s="1042"/>
      <c r="E30" s="1042"/>
      <c r="F30" s="1042"/>
      <c r="G30" s="1042"/>
      <c r="H30" s="123"/>
      <c r="I30" s="112">
        <f>I29</f>
        <v>17.4876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042" t="s">
        <v>115</v>
      </c>
      <c r="F31" s="1042"/>
      <c r="G31" s="1042"/>
      <c r="H31" s="74"/>
      <c r="I31" s="117">
        <f>I24+I30</f>
        <v>1940.8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23"/>
      <c r="F32" s="123"/>
      <c r="G32" s="123" t="s">
        <v>151</v>
      </c>
      <c r="H32" s="74"/>
      <c r="I32" s="138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6"/>
      <c r="B33"/>
      <c r="C33"/>
      <c r="D33"/>
      <c r="E33"/>
      <c r="F33"/>
      <c r="G33" s="123" t="s">
        <v>140</v>
      </c>
      <c r="H33"/>
      <c r="I33" s="120">
        <f>I31</f>
        <v>1940.8</v>
      </c>
      <c r="J33" s="32"/>
      <c r="K33" s="32"/>
      <c r="L33" s="32"/>
      <c r="M33" s="32"/>
      <c r="N33" s="32"/>
      <c r="O33" s="32"/>
      <c r="P33" s="32"/>
      <c r="Q33" s="32"/>
    </row>
    <row r="34" spans="1:17" ht="24" customHeight="1" thickBot="1">
      <c r="A34" s="118"/>
      <c r="B34" s="119"/>
      <c r="C34" s="81"/>
      <c r="D34" s="81"/>
      <c r="E34" s="81"/>
      <c r="F34" s="81"/>
      <c r="G34" s="81"/>
      <c r="H34" s="81"/>
      <c r="I34" s="82"/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32"/>
      <c r="O36" s="32"/>
      <c r="P36" s="32"/>
      <c r="Q36" s="32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32"/>
      <c r="O37" s="32"/>
      <c r="P37" s="32"/>
      <c r="Q37" s="32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>
      <c r="B44" s="28"/>
      <c r="C44" s="29"/>
      <c r="F44" s="30"/>
      <c r="G44" s="28"/>
    </row>
    <row r="51" spans="2:6">
      <c r="B51" s="28"/>
      <c r="C51" s="29"/>
      <c r="F51" s="30"/>
    </row>
    <row r="58" spans="2:6">
      <c r="B58" s="28"/>
      <c r="C58" s="29"/>
      <c r="F58" s="30"/>
    </row>
    <row r="65" spans="2:6">
      <c r="B65" s="28"/>
      <c r="F65" s="30"/>
    </row>
    <row r="72" spans="2:6">
      <c r="F72" s="30"/>
    </row>
  </sheetData>
  <mergeCells count="29">
    <mergeCell ref="C30:G30"/>
    <mergeCell ref="E31:G31"/>
    <mergeCell ref="C23:G23"/>
    <mergeCell ref="F25:G25"/>
    <mergeCell ref="H25:I25"/>
    <mergeCell ref="C26:G26"/>
    <mergeCell ref="A27:B28"/>
    <mergeCell ref="C27:C28"/>
    <mergeCell ref="D27:D28"/>
    <mergeCell ref="E27:G27"/>
    <mergeCell ref="I27:I28"/>
    <mergeCell ref="C13:G13"/>
    <mergeCell ref="E16:F16"/>
    <mergeCell ref="G16:I16"/>
    <mergeCell ref="C18:G18"/>
    <mergeCell ref="E19:F19"/>
    <mergeCell ref="G19:I19"/>
    <mergeCell ref="C12:G12"/>
    <mergeCell ref="B4:G4"/>
    <mergeCell ref="H4:I4"/>
    <mergeCell ref="A5:B6"/>
    <mergeCell ref="C5:C6"/>
    <mergeCell ref="D5:E5"/>
    <mergeCell ref="F5:G5"/>
    <mergeCell ref="E9:F9"/>
    <mergeCell ref="G9:I9"/>
    <mergeCell ref="E10:F10"/>
    <mergeCell ref="C11:G11"/>
    <mergeCell ref="H11:I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5FA9D-70C4-430C-8BA4-A1EE2F7EBB8F}">
  <sheetPr codeName="Planilha56">
    <tabColor rgb="FF92D050"/>
    <pageSetUpPr fitToPage="1"/>
  </sheetPr>
  <dimension ref="B1:P89"/>
  <sheetViews>
    <sheetView workbookViewId="0"/>
  </sheetViews>
  <sheetFormatPr defaultColWidth="9.140625" defaultRowHeight="12.75"/>
  <cols>
    <col min="1" max="1" width="9.140625" style="23"/>
    <col min="2" max="2" width="11.5703125" style="23" customWidth="1"/>
    <col min="3" max="3" width="48.7109375" style="26" customWidth="1"/>
    <col min="4" max="4" width="12.7109375" style="23" bestFit="1" customWidth="1"/>
    <col min="5" max="6" width="13.140625" style="23" bestFit="1" customWidth="1"/>
    <col min="7" max="7" width="16.140625" style="23" customWidth="1"/>
    <col min="8" max="8" width="28.5703125" style="23" customWidth="1"/>
    <col min="9" max="9" width="14.140625" style="23" bestFit="1" customWidth="1"/>
    <col min="10" max="10" width="15.71093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2:15" ht="23.25" thickBot="1">
      <c r="B1" s="113" t="s">
        <v>71</v>
      </c>
      <c r="C1" s="42"/>
      <c r="D1" s="42"/>
      <c r="E1" s="42"/>
      <c r="F1" s="42"/>
      <c r="G1" s="42"/>
      <c r="H1" s="42"/>
      <c r="I1" s="42"/>
      <c r="J1" s="43" t="s">
        <v>72</v>
      </c>
      <c r="K1" s="257"/>
      <c r="L1" s="257"/>
      <c r="M1" s="257"/>
      <c r="N1" s="257"/>
      <c r="O1" s="258"/>
    </row>
    <row r="2" spans="2:15" ht="20.25" customHeight="1" thickTop="1">
      <c r="B2" s="44" t="s">
        <v>73</v>
      </c>
      <c r="C2" s="45"/>
      <c r="D2" s="45"/>
      <c r="E2" s="45"/>
      <c r="F2" s="45"/>
      <c r="G2" s="45"/>
      <c r="H2" s="259"/>
      <c r="I2" s="260"/>
      <c r="J2" s="46"/>
      <c r="K2" s="32"/>
      <c r="L2" s="32"/>
      <c r="M2" s="32"/>
      <c r="N2" s="32"/>
      <c r="O2" s="33"/>
    </row>
    <row r="3" spans="2:15" ht="13.5" customHeight="1">
      <c r="B3" s="47" t="s">
        <v>74</v>
      </c>
      <c r="C3" s="48"/>
      <c r="D3" s="48"/>
      <c r="E3" s="49" t="s">
        <v>1457</v>
      </c>
      <c r="F3" s="48"/>
      <c r="G3" s="48"/>
      <c r="H3" s="50" t="s">
        <v>76</v>
      </c>
      <c r="I3" s="51">
        <v>1.3280000000000001</v>
      </c>
      <c r="J3" s="52" t="s">
        <v>10</v>
      </c>
      <c r="K3" s="32"/>
      <c r="L3" s="32"/>
      <c r="M3" s="32"/>
      <c r="N3" s="32"/>
      <c r="O3" s="33"/>
    </row>
    <row r="4" spans="2:15" ht="32.25" customHeight="1" thickBot="1">
      <c r="B4" s="261">
        <v>2306068</v>
      </c>
      <c r="C4" s="1028" t="s">
        <v>1559</v>
      </c>
      <c r="D4" s="1028"/>
      <c r="E4" s="1028"/>
      <c r="F4" s="1028"/>
      <c r="G4" s="1028"/>
      <c r="H4" s="1028"/>
      <c r="I4" s="1029" t="s">
        <v>77</v>
      </c>
      <c r="J4" s="1030"/>
      <c r="K4" s="32"/>
      <c r="L4" s="32"/>
      <c r="M4" s="32"/>
      <c r="N4" s="32"/>
      <c r="O4" s="33"/>
    </row>
    <row r="5" spans="2:15" ht="13.5" customHeight="1" thickBot="1">
      <c r="B5" s="1031" t="s">
        <v>78</v>
      </c>
      <c r="C5" s="1032"/>
      <c r="D5" s="1035" t="s">
        <v>79</v>
      </c>
      <c r="E5" s="1037" t="s">
        <v>80</v>
      </c>
      <c r="F5" s="1037"/>
      <c r="G5" s="1037" t="s">
        <v>81</v>
      </c>
      <c r="H5" s="1037"/>
      <c r="I5" s="135"/>
      <c r="J5" s="86" t="s">
        <v>82</v>
      </c>
      <c r="K5" s="32"/>
      <c r="L5" s="32"/>
      <c r="M5" s="32"/>
      <c r="N5" s="32"/>
      <c r="O5" s="33"/>
    </row>
    <row r="6" spans="2:15" ht="15" customHeight="1" thickBot="1">
      <c r="B6" s="1033"/>
      <c r="C6" s="1034"/>
      <c r="D6" s="1036"/>
      <c r="E6" s="38" t="s">
        <v>83</v>
      </c>
      <c r="F6" s="38" t="s">
        <v>84</v>
      </c>
      <c r="G6" s="38" t="s">
        <v>85</v>
      </c>
      <c r="H6" s="38" t="s">
        <v>86</v>
      </c>
      <c r="I6" s="38"/>
      <c r="J6" s="54" t="s">
        <v>87</v>
      </c>
      <c r="K6" s="32"/>
      <c r="L6" s="32"/>
      <c r="M6" s="32"/>
      <c r="N6" s="32"/>
      <c r="O6" s="33"/>
    </row>
    <row r="7" spans="2:15" ht="28.5">
      <c r="B7" s="101" t="s">
        <v>1561</v>
      </c>
      <c r="C7" s="115" t="s">
        <v>1560</v>
      </c>
      <c r="D7" s="88">
        <v>1.6760000000000001E-2</v>
      </c>
      <c r="E7" s="87">
        <v>1</v>
      </c>
      <c r="F7" s="87">
        <v>0</v>
      </c>
      <c r="G7" s="134">
        <v>6.1383000000000001</v>
      </c>
      <c r="H7" s="134">
        <v>3.5884</v>
      </c>
      <c r="I7" s="268"/>
      <c r="J7" s="170">
        <f>D7*((E7*G7)+(F7*H7))</f>
        <v>0.10290000000000001</v>
      </c>
      <c r="K7" s="32"/>
      <c r="L7" s="32"/>
      <c r="M7" s="32"/>
      <c r="N7" s="32"/>
      <c r="O7" s="33"/>
    </row>
    <row r="8" spans="2:15" ht="28.5">
      <c r="B8" s="101" t="s">
        <v>476</v>
      </c>
      <c r="C8" s="83" t="s">
        <v>1562</v>
      </c>
      <c r="D8" s="88">
        <v>1</v>
      </c>
      <c r="E8" s="87">
        <v>0.01</v>
      </c>
      <c r="F8" s="87">
        <v>0.99</v>
      </c>
      <c r="G8" s="134">
        <v>247.21629999999999</v>
      </c>
      <c r="H8" s="134">
        <v>65.047700000000006</v>
      </c>
      <c r="I8" s="131"/>
      <c r="J8" s="170">
        <f t="shared" ref="J8:J13" si="0">D8*((E8*G8)+(F8*H8))</f>
        <v>66.869399999999999</v>
      </c>
      <c r="K8" s="32"/>
      <c r="L8" s="32"/>
      <c r="M8" s="32"/>
      <c r="N8" s="32"/>
      <c r="O8" s="33"/>
    </row>
    <row r="9" spans="2:15" ht="28.5">
      <c r="B9" s="101" t="s">
        <v>1564</v>
      </c>
      <c r="C9" s="83" t="s">
        <v>1563</v>
      </c>
      <c r="D9" s="88">
        <v>1</v>
      </c>
      <c r="E9" s="87">
        <v>1</v>
      </c>
      <c r="F9" s="87">
        <v>0</v>
      </c>
      <c r="G9" s="134">
        <v>291.83449999999999</v>
      </c>
      <c r="H9" s="134">
        <v>50.452599999999997</v>
      </c>
      <c r="I9" s="131"/>
      <c r="J9" s="170">
        <f t="shared" si="0"/>
        <v>291.83449999999999</v>
      </c>
      <c r="K9" s="32"/>
      <c r="L9" s="32"/>
      <c r="M9" s="32"/>
      <c r="N9" s="32"/>
      <c r="O9" s="33"/>
    </row>
    <row r="10" spans="2:15" ht="14.25">
      <c r="B10" s="101" t="s">
        <v>1565</v>
      </c>
      <c r="C10" s="83" t="s">
        <v>1566</v>
      </c>
      <c r="D10" s="88">
        <v>1.789E-2</v>
      </c>
      <c r="E10" s="87">
        <v>1</v>
      </c>
      <c r="F10" s="87">
        <v>0</v>
      </c>
      <c r="G10" s="134">
        <v>97.022300000000001</v>
      </c>
      <c r="H10" s="134">
        <v>5.3276000000000003</v>
      </c>
      <c r="I10" s="131"/>
      <c r="J10" s="170">
        <f t="shared" si="0"/>
        <v>1.7357</v>
      </c>
      <c r="K10" s="32"/>
      <c r="L10" s="32"/>
      <c r="M10" s="32"/>
      <c r="N10" s="32"/>
      <c r="O10" s="33"/>
    </row>
    <row r="11" spans="2:15" ht="28.5">
      <c r="B11" s="101" t="s">
        <v>1568</v>
      </c>
      <c r="C11" s="83" t="s">
        <v>1567</v>
      </c>
      <c r="D11" s="88">
        <v>1.789E-2</v>
      </c>
      <c r="E11" s="87">
        <v>1</v>
      </c>
      <c r="F11" s="87">
        <v>0</v>
      </c>
      <c r="G11" s="134">
        <v>25.359400000000001</v>
      </c>
      <c r="H11" s="134">
        <v>23.673999999999999</v>
      </c>
      <c r="I11" s="131"/>
      <c r="J11" s="170">
        <f t="shared" si="0"/>
        <v>0.45369999999999999</v>
      </c>
      <c r="K11" s="32"/>
      <c r="L11" s="32"/>
      <c r="M11" s="32"/>
      <c r="N11" s="32"/>
      <c r="O11" s="33"/>
    </row>
    <row r="12" spans="2:15" ht="28.5">
      <c r="B12" s="101" t="s">
        <v>1570</v>
      </c>
      <c r="C12" s="83" t="s">
        <v>1569</v>
      </c>
      <c r="D12" s="88">
        <v>1</v>
      </c>
      <c r="E12" s="87">
        <v>1</v>
      </c>
      <c r="F12" s="87">
        <v>0</v>
      </c>
      <c r="G12" s="134">
        <v>249.57499999999999</v>
      </c>
      <c r="H12" s="134">
        <v>134.3056</v>
      </c>
      <c r="I12" s="131"/>
      <c r="J12" s="170">
        <f t="shared" si="0"/>
        <v>249.57499999999999</v>
      </c>
      <c r="K12" s="32"/>
      <c r="L12" s="32"/>
      <c r="M12" s="32"/>
      <c r="N12" s="32"/>
      <c r="O12" s="33"/>
    </row>
    <row r="13" spans="2:15" ht="28.5">
      <c r="B13" s="101" t="s">
        <v>405</v>
      </c>
      <c r="C13" s="83" t="s">
        <v>408</v>
      </c>
      <c r="D13" s="88">
        <v>6.1870000000000001E-2</v>
      </c>
      <c r="E13" s="87">
        <v>1</v>
      </c>
      <c r="F13" s="87">
        <v>0</v>
      </c>
      <c r="G13" s="134">
        <v>0.68989999999999996</v>
      </c>
      <c r="H13" s="134">
        <v>0.46899999999999997</v>
      </c>
      <c r="I13" s="131"/>
      <c r="J13" s="170">
        <f t="shared" si="0"/>
        <v>4.2700000000000002E-2</v>
      </c>
      <c r="K13" s="32"/>
      <c r="L13" s="32"/>
      <c r="M13" s="32"/>
      <c r="N13" s="32"/>
      <c r="O13" s="33"/>
    </row>
    <row r="14" spans="2:15" ht="15.75" thickBot="1">
      <c r="B14" s="66"/>
      <c r="C14" s="40"/>
      <c r="D14" s="40"/>
      <c r="E14" s="40"/>
      <c r="F14" s="40"/>
      <c r="G14" s="40"/>
      <c r="H14" s="126" t="s">
        <v>88</v>
      </c>
      <c r="I14" s="127"/>
      <c r="J14" s="98">
        <f>SUM(J7:J13)</f>
        <v>610.61389999999994</v>
      </c>
      <c r="K14" s="32"/>
      <c r="L14" s="32"/>
      <c r="M14" s="32"/>
      <c r="N14" s="32"/>
      <c r="O14" s="33"/>
    </row>
    <row r="15" spans="2:15" ht="15.75" thickBot="1">
      <c r="B15" s="57" t="s">
        <v>89</v>
      </c>
      <c r="C15" s="130"/>
      <c r="D15" s="129" t="s">
        <v>79</v>
      </c>
      <c r="E15" s="129" t="s">
        <v>90</v>
      </c>
      <c r="F15" s="1037" t="s">
        <v>81</v>
      </c>
      <c r="G15" s="1038"/>
      <c r="H15" s="1039" t="s">
        <v>91</v>
      </c>
      <c r="I15" s="1039"/>
      <c r="J15" s="1040"/>
      <c r="K15" s="32"/>
      <c r="L15" s="32"/>
      <c r="M15" s="32"/>
      <c r="N15" s="32"/>
      <c r="O15" s="33"/>
    </row>
    <row r="16" spans="2:15" ht="14.25">
      <c r="B16" s="64" t="s">
        <v>127</v>
      </c>
      <c r="C16" s="65" t="s">
        <v>128</v>
      </c>
      <c r="D16" s="111">
        <v>4.0618999999999996</v>
      </c>
      <c r="E16" s="110" t="s">
        <v>92</v>
      </c>
      <c r="F16" s="1052">
        <v>18.146100000000001</v>
      </c>
      <c r="G16" s="1052"/>
      <c r="H16" s="131"/>
      <c r="I16" s="131"/>
      <c r="J16" s="137">
        <f>F16*D16</f>
        <v>73.707599999999999</v>
      </c>
      <c r="K16" s="32"/>
      <c r="L16" s="32"/>
      <c r="M16" s="32"/>
      <c r="N16" s="32"/>
      <c r="O16" s="33"/>
    </row>
    <row r="17" spans="2:15" ht="15">
      <c r="B17" s="64"/>
      <c r="C17" s="65"/>
      <c r="D17" s="1042" t="s">
        <v>93</v>
      </c>
      <c r="E17" s="1043"/>
      <c r="F17" s="1043"/>
      <c r="G17" s="1043"/>
      <c r="H17" s="1043"/>
      <c r="I17" s="1044">
        <f>J16</f>
        <v>73.707599999999999</v>
      </c>
      <c r="J17" s="1045"/>
      <c r="K17" s="32"/>
      <c r="L17" s="32"/>
      <c r="M17" s="32"/>
      <c r="N17" s="32"/>
      <c r="O17" s="33"/>
    </row>
    <row r="18" spans="2:15" ht="15.75" thickBot="1">
      <c r="B18" s="64"/>
      <c r="C18" s="65"/>
      <c r="D18" s="1042" t="s">
        <v>95</v>
      </c>
      <c r="E18" s="1043"/>
      <c r="F18" s="1043"/>
      <c r="G18" s="1043"/>
      <c r="H18" s="1043"/>
      <c r="I18" s="1256">
        <v>684.32100000000003</v>
      </c>
      <c r="J18" s="1058"/>
      <c r="K18" s="32"/>
      <c r="L18" s="32"/>
      <c r="M18" s="32"/>
      <c r="N18" s="32"/>
      <c r="O18" s="33"/>
    </row>
    <row r="19" spans="2:15" ht="15" customHeight="1">
      <c r="B19" s="263"/>
      <c r="C19" s="103"/>
      <c r="D19" s="1054" t="s">
        <v>96</v>
      </c>
      <c r="E19" s="1255"/>
      <c r="F19" s="1255"/>
      <c r="G19" s="1255"/>
      <c r="H19" s="1255"/>
      <c r="I19" s="301"/>
      <c r="J19" s="264">
        <f>I18/I3</f>
        <v>515.30200000000002</v>
      </c>
      <c r="K19" s="32"/>
      <c r="L19" s="32"/>
      <c r="M19" s="32"/>
      <c r="N19" s="32"/>
      <c r="O19" s="33"/>
    </row>
    <row r="20" spans="2:15" ht="15" customHeight="1">
      <c r="B20" s="64"/>
      <c r="C20" s="65"/>
      <c r="D20" s="131"/>
      <c r="E20" s="131"/>
      <c r="F20" s="131"/>
      <c r="G20" s="131"/>
      <c r="H20" s="123" t="s">
        <v>97</v>
      </c>
      <c r="I20" s="131"/>
      <c r="J20" s="265" t="s">
        <v>94</v>
      </c>
      <c r="K20" s="32"/>
      <c r="L20" s="32"/>
      <c r="M20" s="32"/>
      <c r="N20" s="32"/>
      <c r="O20" s="33"/>
    </row>
    <row r="21" spans="2:15" ht="15.75" thickBot="1">
      <c r="B21" s="66"/>
      <c r="C21" s="40"/>
      <c r="D21" s="127"/>
      <c r="E21" s="127"/>
      <c r="F21" s="127"/>
      <c r="G21" s="127"/>
      <c r="H21" s="126" t="s">
        <v>98</v>
      </c>
      <c r="I21" s="127"/>
      <c r="J21" s="68" t="s">
        <v>94</v>
      </c>
      <c r="K21" s="32"/>
      <c r="L21" s="32"/>
      <c r="M21" s="32"/>
      <c r="N21" s="32"/>
      <c r="O21" s="33"/>
    </row>
    <row r="22" spans="2:15" ht="15">
      <c r="B22" s="99" t="s">
        <v>99</v>
      </c>
      <c r="C22" s="100"/>
      <c r="D22" s="135" t="s">
        <v>79</v>
      </c>
      <c r="E22" s="135" t="s">
        <v>90</v>
      </c>
      <c r="F22" s="1054" t="s">
        <v>100</v>
      </c>
      <c r="G22" s="1054"/>
      <c r="H22" s="1054" t="s">
        <v>70</v>
      </c>
      <c r="I22" s="1054"/>
      <c r="J22" s="1055"/>
      <c r="K22" s="32"/>
      <c r="L22" s="32"/>
      <c r="M22" s="32"/>
      <c r="N22" s="32"/>
      <c r="O22" s="33"/>
    </row>
    <row r="23" spans="2:15" ht="15">
      <c r="B23" s="64" t="s">
        <v>477</v>
      </c>
      <c r="C23" s="65" t="s">
        <v>479</v>
      </c>
      <c r="D23" s="266">
        <v>2.6950000000000002E-2</v>
      </c>
      <c r="E23" s="110" t="s">
        <v>10</v>
      </c>
      <c r="F23" s="131"/>
      <c r="G23" s="131">
        <v>161.61670000000001</v>
      </c>
      <c r="H23" s="131"/>
      <c r="I23" s="123"/>
      <c r="J23" s="170">
        <f>G23*D23</f>
        <v>4.3555999999999999</v>
      </c>
      <c r="K23" s="32"/>
      <c r="L23" s="32"/>
      <c r="M23" s="32"/>
      <c r="N23" s="32"/>
      <c r="O23" s="33"/>
    </row>
    <row r="24" spans="2:15" ht="15">
      <c r="B24" s="64" t="s">
        <v>478</v>
      </c>
      <c r="C24" s="65" t="s">
        <v>1571</v>
      </c>
      <c r="D24" s="266">
        <v>20.73451</v>
      </c>
      <c r="E24" s="110" t="s">
        <v>205</v>
      </c>
      <c r="F24" s="131"/>
      <c r="G24" s="131">
        <v>0.47649999999999998</v>
      </c>
      <c r="H24" s="131"/>
      <c r="I24" s="123"/>
      <c r="J24" s="170">
        <f>G24*D24</f>
        <v>9.8800000000000008</v>
      </c>
      <c r="K24" s="32"/>
      <c r="L24" s="32"/>
      <c r="M24" s="32"/>
      <c r="N24" s="32"/>
      <c r="O24" s="33"/>
    </row>
    <row r="25" spans="2:15" ht="15">
      <c r="B25" s="64" t="s">
        <v>1573</v>
      </c>
      <c r="C25" s="65" t="s">
        <v>1572</v>
      </c>
      <c r="D25" s="266">
        <v>2.5000000000000001E-3</v>
      </c>
      <c r="E25" s="110" t="s">
        <v>145</v>
      </c>
      <c r="F25" s="131"/>
      <c r="G25" s="131">
        <v>3528.5635000000002</v>
      </c>
      <c r="H25" s="131"/>
      <c r="I25" s="123"/>
      <c r="J25" s="170">
        <f t="shared" ref="J25" si="1">G25*D25</f>
        <v>8.8214000000000006</v>
      </c>
      <c r="K25" s="32"/>
      <c r="L25" s="32"/>
      <c r="M25" s="32"/>
      <c r="N25" s="32"/>
      <c r="O25" s="33"/>
    </row>
    <row r="26" spans="2:15" ht="14.25">
      <c r="B26" s="64" t="s">
        <v>1575</v>
      </c>
      <c r="C26" s="83" t="s">
        <v>1574</v>
      </c>
      <c r="D26" s="266">
        <v>2.0000000000000001E-4</v>
      </c>
      <c r="E26" s="110" t="s">
        <v>145</v>
      </c>
      <c r="F26" s="131"/>
      <c r="G26" s="267">
        <v>11768.5069</v>
      </c>
      <c r="H26" s="131"/>
      <c r="I26" s="131"/>
      <c r="J26" s="170">
        <f>G26*D26</f>
        <v>2.3536999999999999</v>
      </c>
      <c r="K26" s="32"/>
      <c r="L26" s="32"/>
      <c r="M26" s="32"/>
      <c r="N26" s="32"/>
      <c r="O26" s="33"/>
    </row>
    <row r="27" spans="2:15" ht="15.75" thickBot="1">
      <c r="B27" s="66"/>
      <c r="C27" s="40"/>
      <c r="D27" s="1056" t="s">
        <v>101</v>
      </c>
      <c r="E27" s="1057"/>
      <c r="F27" s="1057"/>
      <c r="G27" s="1057"/>
      <c r="H27" s="1057"/>
      <c r="I27" s="40"/>
      <c r="J27" s="270">
        <f>SUM(J23:J26)</f>
        <v>25.410699999999999</v>
      </c>
      <c r="K27" s="32"/>
      <c r="L27" s="32"/>
      <c r="M27" s="32"/>
      <c r="N27" s="32"/>
      <c r="O27" s="33"/>
    </row>
    <row r="28" spans="2:15" ht="15">
      <c r="B28" s="73" t="s">
        <v>102</v>
      </c>
      <c r="C28" s="74"/>
      <c r="D28" s="268" t="s">
        <v>79</v>
      </c>
      <c r="E28" s="268" t="s">
        <v>90</v>
      </c>
      <c r="F28" s="1042" t="s">
        <v>70</v>
      </c>
      <c r="G28" s="1042"/>
      <c r="H28" s="1042" t="s">
        <v>70</v>
      </c>
      <c r="I28" s="1042"/>
      <c r="J28" s="1058"/>
      <c r="K28" s="32"/>
      <c r="L28" s="32"/>
      <c r="M28" s="32"/>
      <c r="N28" s="32"/>
      <c r="O28" s="33"/>
    </row>
    <row r="29" spans="2:15" ht="15.75" thickBot="1">
      <c r="B29" s="66"/>
      <c r="C29" s="40"/>
      <c r="D29" s="1056" t="s">
        <v>103</v>
      </c>
      <c r="E29" s="1057"/>
      <c r="F29" s="1057"/>
      <c r="G29" s="1057"/>
      <c r="H29" s="1057"/>
      <c r="I29" s="127"/>
      <c r="J29" s="269">
        <v>0</v>
      </c>
      <c r="K29" s="32"/>
      <c r="L29" s="32"/>
      <c r="M29" s="32"/>
      <c r="N29" s="32"/>
      <c r="O29" s="33"/>
    </row>
    <row r="30" spans="2:15" ht="15.75" thickBot="1">
      <c r="B30" s="71"/>
      <c r="C30" s="41"/>
      <c r="D30" s="126"/>
      <c r="E30" s="126"/>
      <c r="F30" s="126"/>
      <c r="G30" s="126"/>
      <c r="H30" s="126" t="s">
        <v>104</v>
      </c>
      <c r="I30" s="126"/>
      <c r="J30" s="72">
        <f>J29+J27+J19</f>
        <v>540.71270000000004</v>
      </c>
      <c r="K30" s="32"/>
      <c r="L30" s="32"/>
      <c r="M30" s="32"/>
      <c r="N30" s="32"/>
      <c r="O30" s="33"/>
    </row>
    <row r="31" spans="2:15" ht="15.75" thickBot="1">
      <c r="B31" s="57" t="s">
        <v>105</v>
      </c>
      <c r="C31" s="130"/>
      <c r="D31" s="129" t="s">
        <v>106</v>
      </c>
      <c r="E31" s="129" t="s">
        <v>79</v>
      </c>
      <c r="F31" s="129" t="s">
        <v>90</v>
      </c>
      <c r="G31" s="1039" t="s">
        <v>70</v>
      </c>
      <c r="H31" s="1039"/>
      <c r="I31" s="1039" t="s">
        <v>70</v>
      </c>
      <c r="J31" s="1040"/>
      <c r="K31" s="32"/>
      <c r="L31" s="32"/>
      <c r="M31" s="32"/>
      <c r="N31" s="32"/>
      <c r="O31" s="33"/>
    </row>
    <row r="32" spans="2:15" ht="14.25">
      <c r="B32" s="101" t="s">
        <v>477</v>
      </c>
      <c r="C32" s="83" t="s">
        <v>481</v>
      </c>
      <c r="D32" s="90">
        <v>5914647</v>
      </c>
      <c r="E32" s="88">
        <v>4.0430000000000001E-2</v>
      </c>
      <c r="F32" s="90" t="s">
        <v>57</v>
      </c>
      <c r="G32" s="318"/>
      <c r="H32" s="320">
        <v>1.63</v>
      </c>
      <c r="I32" s="318"/>
      <c r="J32" s="170">
        <f>H32*E32</f>
        <v>6.59E-2</v>
      </c>
      <c r="K32" s="32"/>
      <c r="L32" s="32"/>
      <c r="M32" s="32"/>
      <c r="N32" s="32"/>
      <c r="O32" s="33"/>
    </row>
    <row r="33" spans="2:15" ht="28.5">
      <c r="B33" s="101" t="s">
        <v>478</v>
      </c>
      <c r="C33" s="83" t="s">
        <v>1576</v>
      </c>
      <c r="D33" s="90">
        <v>5914655</v>
      </c>
      <c r="E33" s="88">
        <v>2.0729999999999998E-2</v>
      </c>
      <c r="F33" s="90" t="s">
        <v>57</v>
      </c>
      <c r="G33" s="318"/>
      <c r="H33" s="320">
        <v>31.25</v>
      </c>
      <c r="I33" s="318"/>
      <c r="J33" s="170">
        <f>H33*E33</f>
        <v>0.64780000000000004</v>
      </c>
      <c r="K33" s="32"/>
      <c r="L33" s="32"/>
      <c r="M33" s="32"/>
      <c r="N33" s="32"/>
      <c r="O33" s="33"/>
    </row>
    <row r="34" spans="2:15" ht="15.75" thickBot="1">
      <c r="B34" s="71"/>
      <c r="C34" s="41"/>
      <c r="D34" s="1056" t="s">
        <v>107</v>
      </c>
      <c r="E34" s="1056"/>
      <c r="F34" s="1056"/>
      <c r="G34" s="1056"/>
      <c r="H34" s="1056"/>
      <c r="I34" s="126"/>
      <c r="J34" s="270">
        <f>SUM(J32:J33)</f>
        <v>0.7137</v>
      </c>
      <c r="K34" s="32"/>
      <c r="L34" s="32"/>
      <c r="M34" s="32"/>
      <c r="N34" s="32"/>
      <c r="O34" s="33"/>
    </row>
    <row r="35" spans="2:15" ht="15" customHeight="1" thickBot="1">
      <c r="B35" s="1031" t="s">
        <v>108</v>
      </c>
      <c r="C35" s="1032"/>
      <c r="D35" s="1035" t="s">
        <v>79</v>
      </c>
      <c r="E35" s="1035" t="s">
        <v>90</v>
      </c>
      <c r="F35" s="1059" t="s">
        <v>109</v>
      </c>
      <c r="G35" s="1059"/>
      <c r="H35" s="1059"/>
      <c r="I35" s="124"/>
      <c r="J35" s="1060" t="s">
        <v>70</v>
      </c>
      <c r="K35" s="32"/>
      <c r="L35" s="32"/>
      <c r="M35" s="32"/>
      <c r="N35" s="32"/>
      <c r="O35" s="33"/>
    </row>
    <row r="36" spans="2:15" ht="15.75" thickBot="1">
      <c r="B36" s="1033"/>
      <c r="C36" s="1034"/>
      <c r="D36" s="1036"/>
      <c r="E36" s="1036"/>
      <c r="F36" s="300" t="s">
        <v>110</v>
      </c>
      <c r="G36" s="300" t="s">
        <v>111</v>
      </c>
      <c r="H36" s="300" t="s">
        <v>112</v>
      </c>
      <c r="I36" s="300"/>
      <c r="J36" s="1050"/>
      <c r="K36" s="32"/>
      <c r="L36" s="32"/>
      <c r="M36" s="32"/>
      <c r="N36" s="32"/>
      <c r="O36" s="33"/>
    </row>
    <row r="37" spans="2:15" ht="15">
      <c r="B37" s="85" t="s">
        <v>477</v>
      </c>
      <c r="C37" s="83" t="s">
        <v>481</v>
      </c>
      <c r="D37" s="88">
        <v>4.0430000000000001E-2</v>
      </c>
      <c r="E37" s="90" t="s">
        <v>113</v>
      </c>
      <c r="F37" s="133"/>
      <c r="G37" s="133"/>
      <c r="H37" s="133">
        <v>7.7</v>
      </c>
      <c r="I37" s="133"/>
      <c r="J37" s="299">
        <f t="shared" ref="J37" si="2">H37*D37</f>
        <v>0.311311</v>
      </c>
      <c r="K37" s="32"/>
      <c r="L37" s="32"/>
      <c r="M37" s="32"/>
      <c r="N37" s="32"/>
      <c r="O37" s="33"/>
    </row>
    <row r="38" spans="2:15" ht="28.5">
      <c r="B38" s="85" t="s">
        <v>478</v>
      </c>
      <c r="C38" s="83" t="s">
        <v>1576</v>
      </c>
      <c r="D38" s="88">
        <v>2.0729999999999998E-2</v>
      </c>
      <c r="E38" s="90" t="s">
        <v>113</v>
      </c>
      <c r="F38" s="133"/>
      <c r="G38" s="133"/>
      <c r="H38" s="90">
        <v>4.4400000000000004</v>
      </c>
      <c r="I38" s="133"/>
      <c r="J38" s="299">
        <f>H38*D38</f>
        <v>9.2041200000000004E-2</v>
      </c>
      <c r="K38" s="32"/>
      <c r="L38" s="32"/>
      <c r="M38" s="32"/>
      <c r="N38" s="32"/>
      <c r="O38" s="33"/>
    </row>
    <row r="39" spans="2:15" ht="15">
      <c r="B39" s="85"/>
      <c r="C39" s="83"/>
      <c r="D39" s="1042" t="s">
        <v>114</v>
      </c>
      <c r="E39" s="1042"/>
      <c r="F39" s="1042"/>
      <c r="G39" s="1042"/>
      <c r="H39" s="1042"/>
      <c r="I39" s="271"/>
      <c r="J39" s="272">
        <f>SUM(J37:J38)</f>
        <v>0.4</v>
      </c>
      <c r="K39" s="32"/>
      <c r="L39" s="32"/>
      <c r="M39" s="32"/>
      <c r="N39" s="32"/>
      <c r="O39" s="33"/>
    </row>
    <row r="40" spans="2:15" ht="15" customHeight="1" thickBot="1">
      <c r="B40" s="298"/>
      <c r="C40" s="273"/>
      <c r="D40" s="123"/>
      <c r="E40" s="123"/>
      <c r="F40" s="1254" t="s">
        <v>115</v>
      </c>
      <c r="G40" s="1254"/>
      <c r="H40" s="1254"/>
      <c r="I40" s="271"/>
      <c r="J40" s="274">
        <f>J30+J34+J39</f>
        <v>541.83000000000004</v>
      </c>
      <c r="K40" s="32"/>
      <c r="L40" s="32"/>
      <c r="M40" s="32"/>
      <c r="N40" s="32"/>
      <c r="O40" s="33"/>
    </row>
    <row r="41" spans="2:15" ht="15" customHeight="1" thickTop="1" thickBot="1">
      <c r="B41" s="298"/>
      <c r="C41" s="273"/>
      <c r="D41" s="123"/>
      <c r="E41" s="123"/>
      <c r="F41" s="302"/>
      <c r="G41" s="302"/>
      <c r="H41" s="302" t="s">
        <v>317</v>
      </c>
      <c r="I41" s="271"/>
      <c r="J41" s="275"/>
      <c r="K41" s="32"/>
      <c r="L41" s="32"/>
      <c r="M41" s="32"/>
      <c r="N41" s="32"/>
      <c r="O41" s="33"/>
    </row>
    <row r="42" spans="2:15" ht="16.5" thickTop="1" thickBot="1">
      <c r="B42" s="276"/>
      <c r="C42" s="277"/>
      <c r="D42" s="302"/>
      <c r="E42" s="302"/>
      <c r="F42" s="1254" t="s">
        <v>318</v>
      </c>
      <c r="G42" s="1254"/>
      <c r="H42" s="1254"/>
      <c r="I42" s="277"/>
      <c r="J42" s="274">
        <f>J40</f>
        <v>541.83000000000004</v>
      </c>
      <c r="K42" s="32"/>
      <c r="L42" s="32"/>
      <c r="M42" s="32"/>
      <c r="N42" s="32"/>
      <c r="O42" s="33"/>
    </row>
    <row r="43" spans="2:15" ht="15.75" thickTop="1">
      <c r="B43" s="73"/>
      <c r="C43" s="74"/>
      <c r="D43" s="123"/>
      <c r="E43" s="123"/>
      <c r="F43" s="123"/>
      <c r="G43" s="123"/>
      <c r="H43" s="123"/>
      <c r="I43" s="74"/>
      <c r="J43" s="117"/>
      <c r="K43" s="32"/>
      <c r="L43" s="32"/>
      <c r="M43" s="32"/>
      <c r="N43" s="32"/>
      <c r="O43" s="33"/>
    </row>
    <row r="44" spans="2:15" ht="15">
      <c r="B44" s="73"/>
      <c r="C44" s="74"/>
      <c r="D44" s="123"/>
      <c r="E44" s="123"/>
      <c r="F44" s="123"/>
      <c r="G44" s="123"/>
      <c r="H44" s="123"/>
      <c r="I44" s="74"/>
      <c r="J44" s="117"/>
      <c r="K44" s="32"/>
      <c r="L44" s="32"/>
      <c r="M44" s="32"/>
      <c r="N44" s="32"/>
      <c r="O44" s="33"/>
    </row>
    <row r="45" spans="2:15" ht="12.75" customHeight="1">
      <c r="B45" s="76" t="s">
        <v>319</v>
      </c>
      <c r="C45"/>
      <c r="D45"/>
      <c r="E45"/>
      <c r="F45"/>
      <c r="G45"/>
      <c r="H45"/>
      <c r="I45"/>
      <c r="J45" s="278"/>
      <c r="K45" s="32"/>
      <c r="L45" s="32"/>
      <c r="M45" s="32"/>
      <c r="N45" s="32"/>
      <c r="O45" s="33"/>
    </row>
    <row r="46" spans="2:15" ht="15" customHeight="1" thickBot="1">
      <c r="B46" s="279"/>
      <c r="C46" s="121"/>
      <c r="D46" s="121"/>
      <c r="E46" s="121"/>
      <c r="F46" s="121"/>
      <c r="G46" s="121"/>
      <c r="H46" s="121"/>
      <c r="I46" s="121"/>
      <c r="J46" s="122"/>
      <c r="K46" s="32"/>
      <c r="L46" s="32"/>
      <c r="M46" s="32"/>
      <c r="N46" s="32"/>
      <c r="O46" s="33"/>
    </row>
    <row r="47" spans="2:15" ht="15" customHeight="1">
      <c r="B47" s="31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3"/>
    </row>
    <row r="48" spans="2:15" s="24" customFormat="1" ht="12.75" customHeight="1">
      <c r="B48" s="31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3"/>
    </row>
    <row r="49" spans="2:16" ht="15" customHeight="1">
      <c r="B49" s="31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3"/>
    </row>
    <row r="50" spans="2:16" ht="15" customHeight="1">
      <c r="B50" s="31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3"/>
    </row>
    <row r="51" spans="2:16" ht="12.75" customHeight="1">
      <c r="B51" s="31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3"/>
    </row>
    <row r="52" spans="2:16" ht="15" customHeight="1">
      <c r="B52" s="31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3"/>
    </row>
    <row r="53" spans="2:16" ht="15" customHeight="1">
      <c r="B53" s="31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3"/>
    </row>
    <row r="54" spans="2:16" ht="15" customHeight="1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3"/>
      <c r="P54" s="25"/>
    </row>
    <row r="55" spans="2:16" ht="15" customHeight="1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3"/>
    </row>
    <row r="56" spans="2:16" ht="15" customHeight="1">
      <c r="B56" s="280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</row>
    <row r="60" spans="2:16">
      <c r="O60" s="27"/>
    </row>
    <row r="61" spans="2:16">
      <c r="B61" s="28"/>
      <c r="C61" s="29"/>
      <c r="F61" s="30"/>
      <c r="G61" s="28"/>
    </row>
    <row r="68" spans="2:6">
      <c r="B68" s="28"/>
      <c r="C68" s="29"/>
      <c r="F68" s="30"/>
    </row>
    <row r="75" spans="2:6">
      <c r="B75" s="28"/>
      <c r="C75" s="29"/>
      <c r="F75" s="30"/>
    </row>
    <row r="82" spans="2:6">
      <c r="B82" s="28"/>
      <c r="F82" s="30"/>
    </row>
    <row r="89" spans="2:6">
      <c r="F89" s="30"/>
    </row>
  </sheetData>
  <mergeCells count="31">
    <mergeCell ref="F40:H40"/>
    <mergeCell ref="F42:H42"/>
    <mergeCell ref="B35:C36"/>
    <mergeCell ref="D35:D36"/>
    <mergeCell ref="E35:E36"/>
    <mergeCell ref="F35:H35"/>
    <mergeCell ref="J35:J36"/>
    <mergeCell ref="D39:H39"/>
    <mergeCell ref="F28:G28"/>
    <mergeCell ref="H28:J28"/>
    <mergeCell ref="D29:H29"/>
    <mergeCell ref="G31:H31"/>
    <mergeCell ref="I31:J31"/>
    <mergeCell ref="D34:H34"/>
    <mergeCell ref="D27:H27"/>
    <mergeCell ref="F15:G15"/>
    <mergeCell ref="H15:J15"/>
    <mergeCell ref="F16:G16"/>
    <mergeCell ref="D17:H17"/>
    <mergeCell ref="I17:J17"/>
    <mergeCell ref="D18:H18"/>
    <mergeCell ref="I18:J18"/>
    <mergeCell ref="D19:H19"/>
    <mergeCell ref="F22:G22"/>
    <mergeCell ref="H22:J22"/>
    <mergeCell ref="C4:H4"/>
    <mergeCell ref="I4:J4"/>
    <mergeCell ref="B5:C6"/>
    <mergeCell ref="D5:D6"/>
    <mergeCell ref="E5:F5"/>
    <mergeCell ref="G5:H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DCEE1-8902-4C99-B2B3-A4CA70ADD067}">
  <sheetPr codeName="Planilha57">
    <tabColor rgb="FF002060"/>
    <pageSetUpPr fitToPage="1"/>
  </sheetPr>
  <dimension ref="B2:P79"/>
  <sheetViews>
    <sheetView workbookViewId="0"/>
  </sheetViews>
  <sheetFormatPr defaultColWidth="9.140625" defaultRowHeight="12.75"/>
  <cols>
    <col min="1" max="1" width="9.140625" style="23"/>
    <col min="2" max="2" width="47.42578125" style="23" customWidth="1"/>
    <col min="3" max="3" width="9.140625" style="23" customWidth="1"/>
    <col min="4" max="4" width="5.42578125" style="23" customWidth="1"/>
    <col min="5" max="5" width="7.42578125" style="23" customWidth="1"/>
    <col min="6" max="6" width="8.42578125" style="23" customWidth="1"/>
    <col min="7" max="7" width="3" style="23" customWidth="1"/>
    <col min="8" max="8" width="7.7109375" style="23" bestFit="1" customWidth="1"/>
    <col min="9" max="9" width="6.71093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2" spans="2:15" ht="13.5">
      <c r="B2" s="1084" t="s">
        <v>157</v>
      </c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6"/>
    </row>
    <row r="3" spans="2:15" ht="13.5">
      <c r="B3" s="1087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9"/>
    </row>
    <row r="4" spans="2:15" ht="13.5">
      <c r="B4" s="1087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9"/>
    </row>
    <row r="5" spans="2:15" ht="13.5">
      <c r="B5" s="1087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9"/>
    </row>
    <row r="6" spans="2:15" ht="15">
      <c r="B6" s="1090" t="s">
        <v>906</v>
      </c>
      <c r="C6" s="1091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092"/>
    </row>
    <row r="7" spans="2:15" ht="12.75" customHeight="1">
      <c r="B7" s="1083" t="s">
        <v>492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</row>
    <row r="8" spans="2:15"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</row>
    <row r="9" spans="2:15">
      <c r="B9" s="1099"/>
      <c r="C9" s="1100"/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1"/>
    </row>
    <row r="10" spans="2:15" ht="15" customHeight="1">
      <c r="B10" s="1102" t="s">
        <v>159</v>
      </c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4"/>
    </row>
    <row r="11" spans="2:15" ht="24">
      <c r="B11" s="159" t="s">
        <v>160</v>
      </c>
      <c r="C11" s="160" t="s">
        <v>161</v>
      </c>
      <c r="D11" s="1316" t="s">
        <v>162</v>
      </c>
      <c r="E11" s="1317"/>
      <c r="F11" s="1318" t="s">
        <v>163</v>
      </c>
      <c r="G11" s="1319"/>
      <c r="H11" s="326" t="s">
        <v>164</v>
      </c>
      <c r="I11" s="1318" t="s">
        <v>165</v>
      </c>
      <c r="J11" s="1319"/>
      <c r="K11" s="1318" t="s">
        <v>166</v>
      </c>
      <c r="L11" s="1320"/>
      <c r="M11" s="1319"/>
      <c r="N11" s="1318" t="s">
        <v>167</v>
      </c>
      <c r="O11" s="1321"/>
    </row>
    <row r="12" spans="2:15">
      <c r="B12" s="164" t="s">
        <v>493</v>
      </c>
      <c r="C12" s="165">
        <v>30101</v>
      </c>
      <c r="D12" s="1312">
        <v>1</v>
      </c>
      <c r="E12" s="1313"/>
      <c r="F12" s="1312">
        <v>0.4</v>
      </c>
      <c r="G12" s="1313"/>
      <c r="H12" s="295">
        <v>0.6</v>
      </c>
      <c r="I12" s="1151">
        <v>118.32</v>
      </c>
      <c r="J12" s="1152"/>
      <c r="K12" s="1151">
        <v>31.26</v>
      </c>
      <c r="L12" s="1311"/>
      <c r="M12" s="1152"/>
      <c r="N12" s="1155">
        <v>66.069999999999993</v>
      </c>
      <c r="O12" s="1157"/>
    </row>
    <row r="13" spans="2:15" ht="24">
      <c r="B13" s="167" t="s">
        <v>494</v>
      </c>
      <c r="C13" s="165">
        <v>30092</v>
      </c>
      <c r="D13" s="1312">
        <v>1</v>
      </c>
      <c r="E13" s="1313"/>
      <c r="F13" s="1312">
        <v>1</v>
      </c>
      <c r="G13" s="1313"/>
      <c r="H13" s="295">
        <v>0</v>
      </c>
      <c r="I13" s="1151">
        <v>199.89</v>
      </c>
      <c r="J13" s="1152"/>
      <c r="K13" s="1151">
        <v>97.55</v>
      </c>
      <c r="L13" s="1311"/>
      <c r="M13" s="1152"/>
      <c r="N13" s="1155">
        <v>199.89</v>
      </c>
      <c r="O13" s="1157"/>
    </row>
    <row r="14" spans="2:15" ht="15" customHeight="1">
      <c r="B14" s="1146" t="s">
        <v>168</v>
      </c>
      <c r="C14" s="1121"/>
      <c r="D14" s="1121"/>
      <c r="E14" s="1121"/>
      <c r="F14" s="1121"/>
      <c r="G14" s="1121"/>
      <c r="H14" s="1121"/>
      <c r="I14" s="1121"/>
      <c r="J14" s="1121"/>
      <c r="K14" s="1142"/>
      <c r="L14" s="1143">
        <f>SUM(N12:O13)</f>
        <v>265.95999999999998</v>
      </c>
      <c r="M14" s="1144"/>
      <c r="N14" s="1144"/>
      <c r="O14" s="1145"/>
    </row>
    <row r="15" spans="2:15" ht="15" customHeight="1">
      <c r="B15" s="147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9"/>
    </row>
    <row r="16" spans="2:15" ht="24">
      <c r="B16" s="159" t="s">
        <v>169</v>
      </c>
      <c r="C16" s="160" t="s">
        <v>161</v>
      </c>
      <c r="D16" s="1149" t="s">
        <v>170</v>
      </c>
      <c r="E16" s="1149"/>
      <c r="F16" s="1123" t="s">
        <v>171</v>
      </c>
      <c r="G16" s="1138"/>
      <c r="H16" s="224" t="s">
        <v>172</v>
      </c>
      <c r="I16" s="1122" t="s">
        <v>173</v>
      </c>
      <c r="J16" s="1123"/>
      <c r="K16" s="1123"/>
      <c r="L16" s="1123"/>
      <c r="M16" s="1138"/>
      <c r="N16" s="1122" t="s">
        <v>167</v>
      </c>
      <c r="O16" s="1139"/>
    </row>
    <row r="17" spans="2:15">
      <c r="B17" s="164" t="s">
        <v>337</v>
      </c>
      <c r="C17" s="165">
        <v>20065</v>
      </c>
      <c r="D17" s="1240">
        <v>2.2599999999999998</v>
      </c>
      <c r="E17" s="1241"/>
      <c r="F17" s="1240">
        <v>157.27000000000001</v>
      </c>
      <c r="G17" s="1241"/>
      <c r="H17" s="171">
        <v>27.35</v>
      </c>
      <c r="I17" s="1245">
        <v>2</v>
      </c>
      <c r="J17" s="1246"/>
      <c r="K17" s="1246"/>
      <c r="L17" s="1246"/>
      <c r="M17" s="1247"/>
      <c r="N17" s="1242">
        <v>54.7</v>
      </c>
      <c r="O17" s="1244"/>
    </row>
    <row r="18" spans="2:15">
      <c r="B18" s="164" t="s">
        <v>495</v>
      </c>
      <c r="C18" s="165">
        <v>20002</v>
      </c>
      <c r="D18" s="1248">
        <v>1</v>
      </c>
      <c r="E18" s="1249"/>
      <c r="F18" s="1240">
        <v>157.27000000000001</v>
      </c>
      <c r="G18" s="1241"/>
      <c r="H18" s="171">
        <v>12.1</v>
      </c>
      <c r="I18" s="1245">
        <v>8</v>
      </c>
      <c r="J18" s="1246"/>
      <c r="K18" s="1246"/>
      <c r="L18" s="1246"/>
      <c r="M18" s="1247"/>
      <c r="N18" s="1242">
        <v>96.8</v>
      </c>
      <c r="O18" s="1244"/>
    </row>
    <row r="19" spans="2:15" ht="15" customHeight="1">
      <c r="B19" s="1146" t="s">
        <v>174</v>
      </c>
      <c r="C19" s="1121"/>
      <c r="D19" s="1121"/>
      <c r="E19" s="1121"/>
      <c r="F19" s="1121"/>
      <c r="G19" s="1121"/>
      <c r="H19" s="1121"/>
      <c r="I19" s="1121"/>
      <c r="J19" s="1121"/>
      <c r="K19" s="1142"/>
      <c r="L19" s="1143">
        <f>SUM(N17:O18)</f>
        <v>151.5</v>
      </c>
      <c r="M19" s="1144"/>
      <c r="N19" s="1144"/>
      <c r="O19" s="1145"/>
    </row>
    <row r="20" spans="2:15" ht="15" customHeight="1">
      <c r="B20" s="147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9"/>
    </row>
    <row r="21" spans="2:15" ht="24">
      <c r="B21" s="159" t="s">
        <v>175</v>
      </c>
      <c r="C21" s="160" t="s">
        <v>161</v>
      </c>
      <c r="D21" s="1132" t="s">
        <v>176</v>
      </c>
      <c r="E21" s="1136"/>
      <c r="F21" s="152" t="s">
        <v>177</v>
      </c>
      <c r="G21" s="1132" t="s">
        <v>178</v>
      </c>
      <c r="H21" s="1133"/>
      <c r="I21" s="152" t="s">
        <v>179</v>
      </c>
      <c r="J21" s="1122" t="s">
        <v>180</v>
      </c>
      <c r="K21" s="1123"/>
      <c r="L21" s="1123"/>
      <c r="M21" s="1123"/>
      <c r="N21" s="1123"/>
      <c r="O21" s="1139"/>
    </row>
    <row r="22" spans="2:15">
      <c r="B22" s="164" t="s">
        <v>211</v>
      </c>
      <c r="C22" s="165">
        <v>2000</v>
      </c>
      <c r="D22" s="1251">
        <v>5</v>
      </c>
      <c r="E22" s="1253"/>
      <c r="F22" s="166" t="s">
        <v>212</v>
      </c>
      <c r="G22" s="1240"/>
      <c r="H22" s="1241"/>
      <c r="I22" s="166"/>
      <c r="J22" s="1242">
        <v>7.57</v>
      </c>
      <c r="K22" s="1243"/>
      <c r="L22" s="1243"/>
      <c r="M22" s="1243"/>
      <c r="N22" s="1243"/>
      <c r="O22" s="1244"/>
    </row>
    <row r="23" spans="2:15" ht="15" customHeight="1">
      <c r="B23" s="1146" t="s">
        <v>181</v>
      </c>
      <c r="C23" s="1121"/>
      <c r="D23" s="1121"/>
      <c r="E23" s="1121"/>
      <c r="F23" s="1121"/>
      <c r="G23" s="1121"/>
      <c r="H23" s="1121"/>
      <c r="I23" s="1121"/>
      <c r="J23" s="1121"/>
      <c r="K23" s="1142"/>
      <c r="L23" s="1143">
        <f>SUM(J22)</f>
        <v>7.57</v>
      </c>
      <c r="M23" s="1144"/>
      <c r="N23" s="1144"/>
      <c r="O23" s="1145"/>
    </row>
    <row r="24" spans="2:15" ht="15" customHeight="1">
      <c r="B24" s="147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9"/>
    </row>
    <row r="25" spans="2:15" ht="15" customHeight="1">
      <c r="B25" s="1118" t="s">
        <v>182</v>
      </c>
      <c r="C25" s="1119"/>
      <c r="D25" s="1119"/>
      <c r="E25" s="1119"/>
      <c r="F25" s="1119"/>
      <c r="G25" s="1119"/>
      <c r="H25" s="1119"/>
      <c r="I25" s="1120"/>
      <c r="J25" s="1097">
        <f>TRUNC(L14+L19+L23,2)</f>
        <v>425.03</v>
      </c>
      <c r="K25" s="1097"/>
      <c r="L25" s="1097"/>
      <c r="M25" s="1097"/>
      <c r="N25" s="1097"/>
      <c r="O25" s="1098"/>
    </row>
    <row r="26" spans="2:15" ht="15" customHeight="1">
      <c r="B26" s="1118" t="s">
        <v>183</v>
      </c>
      <c r="C26" s="1119"/>
      <c r="D26" s="1119"/>
      <c r="E26" s="1119"/>
      <c r="F26" s="1119"/>
      <c r="G26" s="1119"/>
      <c r="H26" s="1119"/>
      <c r="I26" s="1120"/>
      <c r="J26" s="1134">
        <v>300</v>
      </c>
      <c r="K26" s="1134"/>
      <c r="L26" s="1134"/>
      <c r="M26" s="1134"/>
      <c r="N26" s="1134"/>
      <c r="O26" s="1135"/>
    </row>
    <row r="27" spans="2:15" ht="15" customHeight="1">
      <c r="B27" s="1118" t="s">
        <v>184</v>
      </c>
      <c r="C27" s="1119"/>
      <c r="D27" s="1119"/>
      <c r="E27" s="1119"/>
      <c r="F27" s="1119"/>
      <c r="G27" s="1119"/>
      <c r="H27" s="1119"/>
      <c r="I27" s="1120"/>
      <c r="J27" s="1097">
        <f>TRUNC(J25/J26,2)</f>
        <v>1.41</v>
      </c>
      <c r="K27" s="1097"/>
      <c r="L27" s="1097"/>
      <c r="M27" s="1097"/>
      <c r="N27" s="1097"/>
      <c r="O27" s="1098"/>
    </row>
    <row r="28" spans="2:15" ht="15" customHeight="1">
      <c r="B28" s="174"/>
      <c r="C28" s="155"/>
      <c r="D28" s="155"/>
      <c r="E28" s="155"/>
      <c r="F28" s="155"/>
      <c r="G28" s="155"/>
      <c r="H28" s="155"/>
      <c r="I28" s="155"/>
      <c r="J28" s="156"/>
      <c r="K28" s="156"/>
      <c r="L28" s="156"/>
      <c r="M28" s="156"/>
      <c r="N28" s="156"/>
      <c r="O28" s="175"/>
    </row>
    <row r="29" spans="2:15" ht="24">
      <c r="B29" s="172" t="s">
        <v>185</v>
      </c>
      <c r="C29" s="173" t="s">
        <v>161</v>
      </c>
      <c r="D29" s="1314" t="s">
        <v>186</v>
      </c>
      <c r="E29" s="1314"/>
      <c r="F29" s="1315" t="s">
        <v>70</v>
      </c>
      <c r="G29" s="1315"/>
      <c r="H29" s="1315"/>
      <c r="I29" s="1150" t="s">
        <v>173</v>
      </c>
      <c r="J29" s="1150"/>
      <c r="K29" s="1150"/>
      <c r="L29" s="1150" t="s">
        <v>187</v>
      </c>
      <c r="M29" s="1150"/>
      <c r="N29" s="1150"/>
      <c r="O29" s="1150"/>
    </row>
    <row r="30" spans="2:15">
      <c r="B30" s="164" t="s">
        <v>496</v>
      </c>
      <c r="C30" s="165">
        <v>10346</v>
      </c>
      <c r="D30" s="1240" t="s">
        <v>205</v>
      </c>
      <c r="E30" s="1241"/>
      <c r="F30" s="1242">
        <v>12.22</v>
      </c>
      <c r="G30" s="1243"/>
      <c r="H30" s="1244"/>
      <c r="I30" s="1240">
        <v>0.38500000000000001</v>
      </c>
      <c r="J30" s="1250"/>
      <c r="K30" s="1241"/>
      <c r="L30" s="1273">
        <v>4.7</v>
      </c>
      <c r="M30" s="1274"/>
      <c r="N30" s="1274"/>
      <c r="O30" s="1310"/>
    </row>
    <row r="31" spans="2:15">
      <c r="B31" s="164" t="s">
        <v>497</v>
      </c>
      <c r="C31" s="165">
        <v>10317</v>
      </c>
      <c r="D31" s="1240" t="s">
        <v>499</v>
      </c>
      <c r="E31" s="1241"/>
      <c r="F31" s="1242">
        <v>298.98</v>
      </c>
      <c r="G31" s="1243"/>
      <c r="H31" s="1244"/>
      <c r="I31" s="1240">
        <v>1E-3</v>
      </c>
      <c r="J31" s="1250"/>
      <c r="K31" s="1241"/>
      <c r="L31" s="1273">
        <v>0.28999999999999998</v>
      </c>
      <c r="M31" s="1274"/>
      <c r="N31" s="1274"/>
      <c r="O31" s="1310"/>
    </row>
    <row r="32" spans="2:15" ht="24">
      <c r="B32" s="167" t="s">
        <v>498</v>
      </c>
      <c r="C32" s="165">
        <v>10339</v>
      </c>
      <c r="D32" s="1240" t="s">
        <v>499</v>
      </c>
      <c r="E32" s="1241"/>
      <c r="F32" s="1242">
        <v>261.72000000000003</v>
      </c>
      <c r="G32" s="1243"/>
      <c r="H32" s="1244"/>
      <c r="I32" s="1240">
        <v>3.3300000000000003E-2</v>
      </c>
      <c r="J32" s="1250"/>
      <c r="K32" s="1241"/>
      <c r="L32" s="1273">
        <v>8.7100000000000009</v>
      </c>
      <c r="M32" s="1274"/>
      <c r="N32" s="1274"/>
      <c r="O32" s="1310"/>
    </row>
    <row r="33" spans="2:16" ht="15" customHeight="1">
      <c r="B33" s="1146" t="s">
        <v>188</v>
      </c>
      <c r="C33" s="1121"/>
      <c r="D33" s="1121"/>
      <c r="E33" s="1121"/>
      <c r="F33" s="1121"/>
      <c r="G33" s="1121"/>
      <c r="H33" s="1121"/>
      <c r="I33" s="1121"/>
      <c r="J33" s="1121"/>
      <c r="K33" s="1142"/>
      <c r="L33" s="1143">
        <f>SUM(L30:O32)</f>
        <v>13.7</v>
      </c>
      <c r="M33" s="1144"/>
      <c r="N33" s="1144"/>
      <c r="O33" s="1145"/>
    </row>
    <row r="34" spans="2:16" ht="15" customHeight="1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9"/>
    </row>
    <row r="35" spans="2:16" ht="24">
      <c r="B35" s="159" t="s">
        <v>189</v>
      </c>
      <c r="C35" s="160" t="s">
        <v>161</v>
      </c>
      <c r="D35" s="1147" t="s">
        <v>186</v>
      </c>
      <c r="E35" s="1147"/>
      <c r="F35" s="1148" t="s">
        <v>70</v>
      </c>
      <c r="G35" s="1148"/>
      <c r="H35" s="1148"/>
      <c r="I35" s="1149" t="s">
        <v>173</v>
      </c>
      <c r="J35" s="1149"/>
      <c r="K35" s="1149"/>
      <c r="L35" s="1149" t="s">
        <v>187</v>
      </c>
      <c r="M35" s="1149"/>
      <c r="N35" s="1149"/>
      <c r="O35" s="1149"/>
    </row>
    <row r="36" spans="2:16" ht="15" customHeight="1">
      <c r="B36" s="1146" t="s">
        <v>190</v>
      </c>
      <c r="C36" s="1121"/>
      <c r="D36" s="1121"/>
      <c r="E36" s="1121"/>
      <c r="F36" s="1121"/>
      <c r="G36" s="1121"/>
      <c r="H36" s="1121"/>
      <c r="I36" s="1121"/>
      <c r="J36" s="1121"/>
      <c r="K36" s="1142"/>
      <c r="L36" s="1143">
        <v>0</v>
      </c>
      <c r="M36" s="1144"/>
      <c r="N36" s="1144"/>
      <c r="O36" s="1145"/>
    </row>
    <row r="37" spans="2:16" ht="15" customHeight="1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9"/>
    </row>
    <row r="38" spans="2:16" ht="24">
      <c r="B38" s="159" t="s">
        <v>191</v>
      </c>
      <c r="C38" s="161" t="s">
        <v>161</v>
      </c>
      <c r="D38" s="224" t="s">
        <v>186</v>
      </c>
      <c r="E38" s="1122" t="s">
        <v>192</v>
      </c>
      <c r="F38" s="1123"/>
      <c r="G38" s="1123"/>
      <c r="H38" s="1138"/>
      <c r="I38" s="163" t="s">
        <v>193</v>
      </c>
      <c r="J38" s="163" t="s">
        <v>194</v>
      </c>
      <c r="K38" s="1149" t="s">
        <v>180</v>
      </c>
      <c r="L38" s="1149"/>
      <c r="M38" s="1149" t="s">
        <v>173</v>
      </c>
      <c r="N38" s="1149"/>
      <c r="O38" s="225" t="s">
        <v>195</v>
      </c>
    </row>
    <row r="39" spans="2:16">
      <c r="B39" s="164" t="s">
        <v>500</v>
      </c>
      <c r="C39" s="165">
        <v>1090</v>
      </c>
      <c r="D39" s="166" t="s">
        <v>57</v>
      </c>
      <c r="E39" s="1240" t="s">
        <v>911</v>
      </c>
      <c r="F39" s="1250"/>
      <c r="G39" s="1250"/>
      <c r="H39" s="1241"/>
      <c r="I39" s="329">
        <v>4.4400000000000004</v>
      </c>
      <c r="J39" s="329"/>
      <c r="K39" s="1240">
        <f>(0.717*I39)+(0.745*J39)</f>
        <v>3.1834799999999999</v>
      </c>
      <c r="L39" s="1241"/>
      <c r="M39" s="1240">
        <v>4.0000000000000002E-4</v>
      </c>
      <c r="N39" s="1241"/>
      <c r="O39" s="284">
        <f>M39*K39</f>
        <v>1.2733919999999999E-3</v>
      </c>
    </row>
    <row r="40" spans="2:16">
      <c r="B40" s="164" t="s">
        <v>501</v>
      </c>
      <c r="C40" s="165">
        <v>1088</v>
      </c>
      <c r="D40" s="166" t="s">
        <v>57</v>
      </c>
      <c r="E40" s="1240" t="s">
        <v>911</v>
      </c>
      <c r="F40" s="1250"/>
      <c r="G40" s="1250"/>
      <c r="H40" s="1241"/>
      <c r="I40" s="329">
        <v>4.4400000000000004</v>
      </c>
      <c r="J40" s="329"/>
      <c r="K40" s="1240">
        <f t="shared" ref="K40:K41" si="0">(0.717*I40)+(0.745*J40)</f>
        <v>3.1834799999999999</v>
      </c>
      <c r="L40" s="1241"/>
      <c r="M40" s="1240">
        <v>1E-4</v>
      </c>
      <c r="N40" s="1241"/>
      <c r="O40" s="284">
        <f t="shared" ref="O40:O41" si="1">M40*K40</f>
        <v>3.1834799999999998E-4</v>
      </c>
    </row>
    <row r="41" spans="2:16">
      <c r="B41" s="164" t="s">
        <v>502</v>
      </c>
      <c r="C41" s="165">
        <v>1089</v>
      </c>
      <c r="D41" s="166" t="s">
        <v>57</v>
      </c>
      <c r="E41" s="1240" t="s">
        <v>911</v>
      </c>
      <c r="F41" s="1250"/>
      <c r="G41" s="1250"/>
      <c r="H41" s="1241"/>
      <c r="I41" s="329">
        <v>4.4400000000000004</v>
      </c>
      <c r="J41" s="329"/>
      <c r="K41" s="1240">
        <f t="shared" si="0"/>
        <v>3.1834799999999999</v>
      </c>
      <c r="L41" s="1241"/>
      <c r="M41" s="1240">
        <v>5.9999999999999995E-4</v>
      </c>
      <c r="N41" s="1241"/>
      <c r="O41" s="284">
        <f t="shared" si="1"/>
        <v>1.9100880000000001E-3</v>
      </c>
    </row>
    <row r="42" spans="2:16" ht="15" customHeight="1">
      <c r="B42" s="1146" t="s">
        <v>196</v>
      </c>
      <c r="C42" s="1121"/>
      <c r="D42" s="1121"/>
      <c r="E42" s="1121"/>
      <c r="F42" s="1121"/>
      <c r="G42" s="1121"/>
      <c r="H42" s="1121"/>
      <c r="I42" s="1121"/>
      <c r="J42" s="1121"/>
      <c r="K42" s="1142"/>
      <c r="L42" s="1143">
        <f>SUM(O39:O41)</f>
        <v>0</v>
      </c>
      <c r="M42" s="1144"/>
      <c r="N42" s="1144"/>
      <c r="O42" s="1145"/>
    </row>
    <row r="43" spans="2:16" ht="15" customHeight="1">
      <c r="B43" s="147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9"/>
    </row>
    <row r="44" spans="2:16" ht="15" customHeight="1">
      <c r="B44" s="1118" t="s">
        <v>197</v>
      </c>
      <c r="C44" s="1119"/>
      <c r="D44" s="1119"/>
      <c r="E44" s="1119"/>
      <c r="F44" s="1119"/>
      <c r="G44" s="1119"/>
      <c r="H44" s="1119"/>
      <c r="I44" s="1119"/>
      <c r="J44" s="1119"/>
      <c r="K44" s="1119"/>
      <c r="L44" s="1096">
        <f>TRUNC(J27+L33+L36+L42,2)</f>
        <v>15.11</v>
      </c>
      <c r="M44" s="1097"/>
      <c r="N44" s="1097"/>
      <c r="O44" s="1098"/>
      <c r="P44" s="25"/>
    </row>
    <row r="45" spans="2:16" ht="15" customHeight="1">
      <c r="B45" s="1153" t="s">
        <v>1065</v>
      </c>
      <c r="C45" s="1154"/>
      <c r="D45" s="1154"/>
      <c r="E45" s="1154"/>
      <c r="F45" s="1154"/>
      <c r="G45" s="1154"/>
      <c r="H45" s="1154"/>
      <c r="I45" s="1154"/>
      <c r="J45" s="1154"/>
      <c r="K45" s="1154"/>
      <c r="L45" s="1096">
        <f>TRUNC(L44*0.2108,2)</f>
        <v>3.18</v>
      </c>
      <c r="M45" s="1097"/>
      <c r="N45" s="1097"/>
      <c r="O45" s="1098"/>
    </row>
    <row r="46" spans="2:16" ht="15" customHeight="1">
      <c r="B46" s="1118" t="s">
        <v>198</v>
      </c>
      <c r="C46" s="1119"/>
      <c r="D46" s="1119"/>
      <c r="E46" s="1119"/>
      <c r="F46" s="1119"/>
      <c r="G46" s="1119"/>
      <c r="H46" s="1119"/>
      <c r="I46" s="1119"/>
      <c r="J46" s="1119"/>
      <c r="K46" s="1119"/>
      <c r="L46" s="1096">
        <f>L45+L44</f>
        <v>18.29</v>
      </c>
      <c r="M46" s="1097"/>
      <c r="N46" s="1097"/>
      <c r="O46" s="1098"/>
    </row>
    <row r="50" spans="2:15">
      <c r="O50" s="27"/>
    </row>
    <row r="51" spans="2:15">
      <c r="B51" s="28"/>
      <c r="C51" s="28"/>
      <c r="F51" s="30"/>
      <c r="G51" s="28"/>
    </row>
    <row r="58" spans="2:15">
      <c r="B58" s="28"/>
      <c r="C58" s="28"/>
      <c r="F58" s="30"/>
    </row>
    <row r="65" spans="2:6">
      <c r="B65" s="28"/>
      <c r="C65" s="28"/>
      <c r="F65" s="30"/>
    </row>
    <row r="72" spans="2:6">
      <c r="B72" s="28"/>
      <c r="F72" s="30"/>
    </row>
    <row r="79" spans="2:6">
      <c r="F79" s="30"/>
    </row>
  </sheetData>
  <mergeCells count="97">
    <mergeCell ref="B7:O8"/>
    <mergeCell ref="B2:O2"/>
    <mergeCell ref="B3:O3"/>
    <mergeCell ref="B4:O4"/>
    <mergeCell ref="B5:O5"/>
    <mergeCell ref="B6:O6"/>
    <mergeCell ref="B9:O9"/>
    <mergeCell ref="B10:O10"/>
    <mergeCell ref="D11:E11"/>
    <mergeCell ref="F11:G11"/>
    <mergeCell ref="I11:J11"/>
    <mergeCell ref="K11:M11"/>
    <mergeCell ref="N11:O11"/>
    <mergeCell ref="B14:K14"/>
    <mergeCell ref="L14:O14"/>
    <mergeCell ref="D16:E16"/>
    <mergeCell ref="F16:G16"/>
    <mergeCell ref="I16:M16"/>
    <mergeCell ref="N16:O16"/>
    <mergeCell ref="G22:H22"/>
    <mergeCell ref="J22:O22"/>
    <mergeCell ref="D17:E17"/>
    <mergeCell ref="F17:G17"/>
    <mergeCell ref="I17:M17"/>
    <mergeCell ref="N17:O17"/>
    <mergeCell ref="D18:E18"/>
    <mergeCell ref="F18:G18"/>
    <mergeCell ref="I18:M18"/>
    <mergeCell ref="N18:O18"/>
    <mergeCell ref="B42:K42"/>
    <mergeCell ref="L42:O42"/>
    <mergeCell ref="B33:K33"/>
    <mergeCell ref="L33:O33"/>
    <mergeCell ref="D35:E35"/>
    <mergeCell ref="F35:H35"/>
    <mergeCell ref="I35:K35"/>
    <mergeCell ref="L35:O35"/>
    <mergeCell ref="B44:K44"/>
    <mergeCell ref="L44:O44"/>
    <mergeCell ref="B45:K45"/>
    <mergeCell ref="L45:O45"/>
    <mergeCell ref="B46:K46"/>
    <mergeCell ref="L46:O46"/>
    <mergeCell ref="D31:E31"/>
    <mergeCell ref="L30:O30"/>
    <mergeCell ref="L31:O31"/>
    <mergeCell ref="D12:E12"/>
    <mergeCell ref="D13:E13"/>
    <mergeCell ref="F12:G12"/>
    <mergeCell ref="F13:G13"/>
    <mergeCell ref="I12:J12"/>
    <mergeCell ref="I13:J13"/>
    <mergeCell ref="B27:I27"/>
    <mergeCell ref="J27:O27"/>
    <mergeCell ref="D29:E29"/>
    <mergeCell ref="F29:H29"/>
    <mergeCell ref="I29:K29"/>
    <mergeCell ref="L29:O29"/>
    <mergeCell ref="B23:K23"/>
    <mergeCell ref="K12:M12"/>
    <mergeCell ref="K13:M13"/>
    <mergeCell ref="N12:O12"/>
    <mergeCell ref="N13:O13"/>
    <mergeCell ref="D30:E30"/>
    <mergeCell ref="L23:O23"/>
    <mergeCell ref="B25:I25"/>
    <mergeCell ref="J25:O25"/>
    <mergeCell ref="B26:I26"/>
    <mergeCell ref="J26:O26"/>
    <mergeCell ref="B19:K19"/>
    <mergeCell ref="L19:O19"/>
    <mergeCell ref="D21:E21"/>
    <mergeCell ref="G21:H21"/>
    <mergeCell ref="J21:O21"/>
    <mergeCell ref="D22:E22"/>
    <mergeCell ref="F30:H30"/>
    <mergeCell ref="F31:H31"/>
    <mergeCell ref="F32:H32"/>
    <mergeCell ref="I30:K30"/>
    <mergeCell ref="I31:K31"/>
    <mergeCell ref="I32:K32"/>
    <mergeCell ref="L32:O32"/>
    <mergeCell ref="E39:H39"/>
    <mergeCell ref="E40:H40"/>
    <mergeCell ref="E41:H41"/>
    <mergeCell ref="K39:L39"/>
    <mergeCell ref="K40:L40"/>
    <mergeCell ref="K41:L41"/>
    <mergeCell ref="M39:N39"/>
    <mergeCell ref="M40:N40"/>
    <mergeCell ref="M41:N41"/>
    <mergeCell ref="D32:E32"/>
    <mergeCell ref="B36:K36"/>
    <mergeCell ref="L36:O36"/>
    <mergeCell ref="E38:H38"/>
    <mergeCell ref="K38:L38"/>
    <mergeCell ref="M38:N38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38ADF-CF72-480D-8EA9-94622F7B6389}">
  <sheetPr codeName="Planilha58">
    <tabColor rgb="FF002060"/>
    <pageSetUpPr fitToPage="1"/>
  </sheetPr>
  <dimension ref="B2:P77"/>
  <sheetViews>
    <sheetView workbookViewId="0"/>
  </sheetViews>
  <sheetFormatPr defaultColWidth="9.140625" defaultRowHeight="12.75"/>
  <cols>
    <col min="1" max="1" width="9.140625" style="23"/>
    <col min="2" max="2" width="47.42578125" style="23" customWidth="1"/>
    <col min="3" max="3" width="9.140625" style="23" customWidth="1"/>
    <col min="4" max="4" width="5.42578125" style="23" customWidth="1"/>
    <col min="5" max="5" width="7.42578125" style="23" customWidth="1"/>
    <col min="6" max="6" width="8.42578125" style="23" customWidth="1"/>
    <col min="7" max="7" width="3" style="23" customWidth="1"/>
    <col min="8" max="8" width="7.7109375" style="23" bestFit="1" customWidth="1"/>
    <col min="9" max="9" width="6.71093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2" spans="2:15" ht="13.5">
      <c r="B2" s="1084" t="s">
        <v>157</v>
      </c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6"/>
    </row>
    <row r="3" spans="2:15" ht="13.5">
      <c r="B3" s="1087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9"/>
    </row>
    <row r="4" spans="2:15" ht="13.5">
      <c r="B4" s="1087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9"/>
    </row>
    <row r="5" spans="2:15" ht="13.5">
      <c r="B5" s="1087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9"/>
    </row>
    <row r="6" spans="2:15" ht="15">
      <c r="B6" s="1090" t="s">
        <v>906</v>
      </c>
      <c r="C6" s="1091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092"/>
    </row>
    <row r="7" spans="2:15" ht="12.75" customHeight="1">
      <c r="B7" s="1083" t="s">
        <v>511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</row>
    <row r="8" spans="2:15"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</row>
    <row r="9" spans="2:15">
      <c r="B9" s="1099"/>
      <c r="C9" s="1100"/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1"/>
    </row>
    <row r="10" spans="2:15" ht="15" customHeight="1">
      <c r="B10" s="1102" t="s">
        <v>503</v>
      </c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4"/>
    </row>
    <row r="11" spans="2:15" ht="24">
      <c r="B11" s="159" t="s">
        <v>160</v>
      </c>
      <c r="C11" s="160" t="s">
        <v>161</v>
      </c>
      <c r="D11" s="1316" t="s">
        <v>162</v>
      </c>
      <c r="E11" s="1317"/>
      <c r="F11" s="1318" t="s">
        <v>163</v>
      </c>
      <c r="G11" s="1319"/>
      <c r="H11" s="326" t="s">
        <v>164</v>
      </c>
      <c r="I11" s="1318" t="s">
        <v>165</v>
      </c>
      <c r="J11" s="1319"/>
      <c r="K11" s="1318" t="s">
        <v>166</v>
      </c>
      <c r="L11" s="1320"/>
      <c r="M11" s="1319"/>
      <c r="N11" s="1318" t="s">
        <v>167</v>
      </c>
      <c r="O11" s="1321"/>
    </row>
    <row r="12" spans="2:15" ht="15" customHeight="1">
      <c r="B12" s="1146" t="s">
        <v>168</v>
      </c>
      <c r="C12" s="1121"/>
      <c r="D12" s="1121"/>
      <c r="E12" s="1121"/>
      <c r="F12" s="1121"/>
      <c r="G12" s="1121"/>
      <c r="H12" s="1121"/>
      <c r="I12" s="1121"/>
      <c r="J12" s="1121"/>
      <c r="K12" s="1142"/>
      <c r="L12" s="1143">
        <v>0</v>
      </c>
      <c r="M12" s="1144"/>
      <c r="N12" s="1144"/>
      <c r="O12" s="1145"/>
    </row>
    <row r="13" spans="2:15" ht="15" customHeight="1">
      <c r="B13" s="147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9"/>
    </row>
    <row r="14" spans="2:15" ht="24">
      <c r="B14" s="159" t="s">
        <v>169</v>
      </c>
      <c r="C14" s="160" t="s">
        <v>161</v>
      </c>
      <c r="D14" s="1149" t="s">
        <v>170</v>
      </c>
      <c r="E14" s="1149"/>
      <c r="F14" s="1123" t="s">
        <v>171</v>
      </c>
      <c r="G14" s="1138"/>
      <c r="H14" s="224" t="s">
        <v>172</v>
      </c>
      <c r="I14" s="1122" t="s">
        <v>173</v>
      </c>
      <c r="J14" s="1123"/>
      <c r="K14" s="1123"/>
      <c r="L14" s="1123"/>
      <c r="M14" s="1138"/>
      <c r="N14" s="1122" t="s">
        <v>167</v>
      </c>
      <c r="O14" s="1139"/>
    </row>
    <row r="15" spans="2:15">
      <c r="B15" s="164" t="s">
        <v>337</v>
      </c>
      <c r="C15" s="165">
        <v>20065</v>
      </c>
      <c r="D15" s="1248">
        <v>2.2599999999999998</v>
      </c>
      <c r="E15" s="1249"/>
      <c r="F15" s="1240">
        <v>157.27000000000001</v>
      </c>
      <c r="G15" s="1241"/>
      <c r="H15" s="171">
        <v>27.35</v>
      </c>
      <c r="I15" s="1245">
        <v>0.3</v>
      </c>
      <c r="J15" s="1246"/>
      <c r="K15" s="1246"/>
      <c r="L15" s="1246"/>
      <c r="M15" s="1247"/>
      <c r="N15" s="1242">
        <v>8.1999999999999993</v>
      </c>
      <c r="O15" s="1244"/>
    </row>
    <row r="16" spans="2:15">
      <c r="B16" s="164" t="s">
        <v>495</v>
      </c>
      <c r="C16" s="165">
        <v>20002</v>
      </c>
      <c r="D16" s="1248">
        <v>1</v>
      </c>
      <c r="E16" s="1249"/>
      <c r="F16" s="1240">
        <v>157.27000000000001</v>
      </c>
      <c r="G16" s="1241"/>
      <c r="H16" s="171">
        <v>12.1</v>
      </c>
      <c r="I16" s="1245">
        <v>1</v>
      </c>
      <c r="J16" s="1246"/>
      <c r="K16" s="1246"/>
      <c r="L16" s="1246"/>
      <c r="M16" s="1247"/>
      <c r="N16" s="1242">
        <v>12.1</v>
      </c>
      <c r="O16" s="1244"/>
    </row>
    <row r="17" spans="2:15" ht="15" customHeight="1">
      <c r="B17" s="1146" t="s">
        <v>174</v>
      </c>
      <c r="C17" s="1121"/>
      <c r="D17" s="1121"/>
      <c r="E17" s="1121"/>
      <c r="F17" s="1121"/>
      <c r="G17" s="1121"/>
      <c r="H17" s="1121"/>
      <c r="I17" s="1121"/>
      <c r="J17" s="1121"/>
      <c r="K17" s="1142"/>
      <c r="L17" s="1143">
        <f>SUM(N15:O16)</f>
        <v>20.3</v>
      </c>
      <c r="M17" s="1144"/>
      <c r="N17" s="1144"/>
      <c r="O17" s="1145"/>
    </row>
    <row r="18" spans="2:15" ht="15" customHeight="1">
      <c r="B18" s="147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9"/>
    </row>
    <row r="19" spans="2:15" ht="24">
      <c r="B19" s="159" t="s">
        <v>175</v>
      </c>
      <c r="C19" s="160" t="s">
        <v>161</v>
      </c>
      <c r="D19" s="1132" t="s">
        <v>176</v>
      </c>
      <c r="E19" s="1136"/>
      <c r="F19" s="152" t="s">
        <v>177</v>
      </c>
      <c r="G19" s="1132" t="s">
        <v>178</v>
      </c>
      <c r="H19" s="1133"/>
      <c r="I19" s="152" t="s">
        <v>179</v>
      </c>
      <c r="J19" s="1122" t="s">
        <v>180</v>
      </c>
      <c r="K19" s="1123"/>
      <c r="L19" s="1123"/>
      <c r="M19" s="1123"/>
      <c r="N19" s="1123"/>
      <c r="O19" s="1139"/>
    </row>
    <row r="20" spans="2:15">
      <c r="B20" s="164" t="s">
        <v>211</v>
      </c>
      <c r="C20" s="165">
        <v>2000</v>
      </c>
      <c r="D20" s="1251">
        <v>5</v>
      </c>
      <c r="E20" s="1253"/>
      <c r="F20" s="166" t="s">
        <v>212</v>
      </c>
      <c r="G20" s="1240"/>
      <c r="H20" s="1241"/>
      <c r="I20" s="166"/>
      <c r="J20" s="1242">
        <v>1.01</v>
      </c>
      <c r="K20" s="1243"/>
      <c r="L20" s="1243"/>
      <c r="M20" s="1243"/>
      <c r="N20" s="1243"/>
      <c r="O20" s="1244"/>
    </row>
    <row r="21" spans="2:15" ht="15" customHeight="1">
      <c r="B21" s="1146" t="s">
        <v>181</v>
      </c>
      <c r="C21" s="1121"/>
      <c r="D21" s="1121"/>
      <c r="E21" s="1121"/>
      <c r="F21" s="1121"/>
      <c r="G21" s="1121"/>
      <c r="H21" s="1121"/>
      <c r="I21" s="1121"/>
      <c r="J21" s="1121"/>
      <c r="K21" s="1142"/>
      <c r="L21" s="1143">
        <f>SUM(J20)</f>
        <v>1.01</v>
      </c>
      <c r="M21" s="1144"/>
      <c r="N21" s="1144"/>
      <c r="O21" s="1145"/>
    </row>
    <row r="22" spans="2:15" ht="15" customHeight="1">
      <c r="B22" s="147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9"/>
    </row>
    <row r="23" spans="2:15" ht="15" customHeight="1">
      <c r="B23" s="1118" t="s">
        <v>182</v>
      </c>
      <c r="C23" s="1119"/>
      <c r="D23" s="1119"/>
      <c r="E23" s="1119"/>
      <c r="F23" s="1119"/>
      <c r="G23" s="1119"/>
      <c r="H23" s="1119"/>
      <c r="I23" s="1120"/>
      <c r="J23" s="1097">
        <f>TRUNC(L12+L17+L21,2)</f>
        <v>21.31</v>
      </c>
      <c r="K23" s="1097"/>
      <c r="L23" s="1097"/>
      <c r="M23" s="1097"/>
      <c r="N23" s="1097"/>
      <c r="O23" s="1098"/>
    </row>
    <row r="24" spans="2:15" ht="15" customHeight="1">
      <c r="B24" s="1118" t="s">
        <v>183</v>
      </c>
      <c r="C24" s="1119"/>
      <c r="D24" s="1119"/>
      <c r="E24" s="1119"/>
      <c r="F24" s="1119"/>
      <c r="G24" s="1119"/>
      <c r="H24" s="1119"/>
      <c r="I24" s="1120"/>
      <c r="J24" s="1134">
        <v>1</v>
      </c>
      <c r="K24" s="1134"/>
      <c r="L24" s="1134"/>
      <c r="M24" s="1134"/>
      <c r="N24" s="1134"/>
      <c r="O24" s="1135"/>
    </row>
    <row r="25" spans="2:15" ht="15" customHeight="1">
      <c r="B25" s="1118" t="s">
        <v>184</v>
      </c>
      <c r="C25" s="1119"/>
      <c r="D25" s="1119"/>
      <c r="E25" s="1119"/>
      <c r="F25" s="1119"/>
      <c r="G25" s="1119"/>
      <c r="H25" s="1119"/>
      <c r="I25" s="1120"/>
      <c r="J25" s="1097">
        <f>TRUNC(J23/J24,2)</f>
        <v>21.31</v>
      </c>
      <c r="K25" s="1097"/>
      <c r="L25" s="1097"/>
      <c r="M25" s="1097"/>
      <c r="N25" s="1097"/>
      <c r="O25" s="1098"/>
    </row>
    <row r="26" spans="2:15" ht="15" customHeight="1">
      <c r="B26" s="174"/>
      <c r="C26" s="155"/>
      <c r="D26" s="155"/>
      <c r="E26" s="155"/>
      <c r="F26" s="155"/>
      <c r="G26" s="155"/>
      <c r="H26" s="155"/>
      <c r="I26" s="155"/>
      <c r="J26" s="156"/>
      <c r="K26" s="156"/>
      <c r="L26" s="156"/>
      <c r="M26" s="156"/>
      <c r="N26" s="156"/>
      <c r="O26" s="175"/>
    </row>
    <row r="27" spans="2:15" ht="24">
      <c r="B27" s="172" t="s">
        <v>185</v>
      </c>
      <c r="C27" s="173" t="s">
        <v>161</v>
      </c>
      <c r="D27" s="1314" t="s">
        <v>186</v>
      </c>
      <c r="E27" s="1314"/>
      <c r="F27" s="1315" t="s">
        <v>70</v>
      </c>
      <c r="G27" s="1315"/>
      <c r="H27" s="1315"/>
      <c r="I27" s="1150" t="s">
        <v>173</v>
      </c>
      <c r="J27" s="1150"/>
      <c r="K27" s="1150"/>
      <c r="L27" s="1150" t="s">
        <v>187</v>
      </c>
      <c r="M27" s="1150"/>
      <c r="N27" s="1150"/>
      <c r="O27" s="1150"/>
    </row>
    <row r="28" spans="2:15">
      <c r="B28" s="167" t="s">
        <v>504</v>
      </c>
      <c r="C28" s="165">
        <v>10062</v>
      </c>
      <c r="D28" s="1240" t="s">
        <v>146</v>
      </c>
      <c r="E28" s="1241"/>
      <c r="F28" s="1242">
        <v>7.92</v>
      </c>
      <c r="G28" s="1243"/>
      <c r="H28" s="1244"/>
      <c r="I28" s="1245">
        <v>4</v>
      </c>
      <c r="J28" s="1246"/>
      <c r="K28" s="1247"/>
      <c r="L28" s="1273">
        <v>31.68</v>
      </c>
      <c r="M28" s="1274"/>
      <c r="N28" s="1274"/>
      <c r="O28" s="1310"/>
    </row>
    <row r="29" spans="2:15">
      <c r="B29" s="167" t="s">
        <v>512</v>
      </c>
      <c r="C29" s="165">
        <v>10340</v>
      </c>
      <c r="D29" s="1240" t="s">
        <v>8</v>
      </c>
      <c r="E29" s="1241"/>
      <c r="F29" s="1242">
        <v>462</v>
      </c>
      <c r="G29" s="1243"/>
      <c r="H29" s="1244"/>
      <c r="I29" s="1245">
        <v>1</v>
      </c>
      <c r="J29" s="1246"/>
      <c r="K29" s="1247"/>
      <c r="L29" s="1273">
        <v>462</v>
      </c>
      <c r="M29" s="1274"/>
      <c r="N29" s="1274"/>
      <c r="O29" s="1310"/>
    </row>
    <row r="30" spans="2:15" ht="15" customHeight="1">
      <c r="B30" s="1146" t="s">
        <v>188</v>
      </c>
      <c r="C30" s="1121"/>
      <c r="D30" s="1121"/>
      <c r="E30" s="1121"/>
      <c r="F30" s="1121"/>
      <c r="G30" s="1121"/>
      <c r="H30" s="1121"/>
      <c r="I30" s="1121"/>
      <c r="J30" s="1121"/>
      <c r="K30" s="1142"/>
      <c r="L30" s="1143">
        <f>SUM(L28:O29)</f>
        <v>493.68</v>
      </c>
      <c r="M30" s="1144"/>
      <c r="N30" s="1144"/>
      <c r="O30" s="1145"/>
    </row>
    <row r="31" spans="2:15" ht="15" customHeight="1">
      <c r="B31" s="147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9"/>
    </row>
    <row r="32" spans="2:15" ht="24">
      <c r="B32" s="159" t="s">
        <v>189</v>
      </c>
      <c r="C32" s="160" t="s">
        <v>161</v>
      </c>
      <c r="D32" s="1147" t="s">
        <v>186</v>
      </c>
      <c r="E32" s="1147"/>
      <c r="F32" s="1148" t="s">
        <v>70</v>
      </c>
      <c r="G32" s="1148"/>
      <c r="H32" s="1148"/>
      <c r="I32" s="1149" t="s">
        <v>173</v>
      </c>
      <c r="J32" s="1149"/>
      <c r="K32" s="1149"/>
      <c r="L32" s="1149" t="s">
        <v>187</v>
      </c>
      <c r="M32" s="1149"/>
      <c r="N32" s="1149"/>
      <c r="O32" s="1149"/>
    </row>
    <row r="33" spans="2:16" ht="24">
      <c r="B33" s="167" t="s">
        <v>505</v>
      </c>
      <c r="C33" s="165">
        <v>40256</v>
      </c>
      <c r="D33" s="1240" t="s">
        <v>10</v>
      </c>
      <c r="E33" s="1241"/>
      <c r="F33" s="1270">
        <v>80.599999999999994</v>
      </c>
      <c r="G33" s="1271"/>
      <c r="H33" s="1272"/>
      <c r="I33" s="1245">
        <v>0.04</v>
      </c>
      <c r="J33" s="1246"/>
      <c r="K33" s="1247"/>
      <c r="L33" s="1273">
        <f>I33*F33</f>
        <v>3.22</v>
      </c>
      <c r="M33" s="1274"/>
      <c r="N33" s="1274"/>
      <c r="O33" s="1310"/>
    </row>
    <row r="34" spans="2:16" ht="24">
      <c r="B34" s="167" t="s">
        <v>418</v>
      </c>
      <c r="C34" s="165">
        <v>40301</v>
      </c>
      <c r="D34" s="1240" t="s">
        <v>10</v>
      </c>
      <c r="E34" s="1241"/>
      <c r="F34" s="1270">
        <v>83.48</v>
      </c>
      <c r="G34" s="1271"/>
      <c r="H34" s="1272"/>
      <c r="I34" s="1245">
        <v>3.3599999999999998E-2</v>
      </c>
      <c r="J34" s="1246"/>
      <c r="K34" s="1247"/>
      <c r="L34" s="1273">
        <f>I34*F34</f>
        <v>2.8</v>
      </c>
      <c r="M34" s="1274"/>
      <c r="N34" s="1274"/>
      <c r="O34" s="1310"/>
    </row>
    <row r="35" spans="2:16" ht="15" customHeight="1">
      <c r="B35" s="1146" t="s">
        <v>190</v>
      </c>
      <c r="C35" s="1121"/>
      <c r="D35" s="1121"/>
      <c r="E35" s="1121"/>
      <c r="F35" s="1121"/>
      <c r="G35" s="1121"/>
      <c r="H35" s="1121"/>
      <c r="I35" s="1121"/>
      <c r="J35" s="1121"/>
      <c r="K35" s="1142"/>
      <c r="L35" s="1143">
        <f>SUM(L33:O34)</f>
        <v>6.02</v>
      </c>
      <c r="M35" s="1144"/>
      <c r="N35" s="1144"/>
      <c r="O35" s="1145"/>
    </row>
    <row r="36" spans="2:16" ht="15" customHeight="1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9"/>
    </row>
    <row r="37" spans="2:16" ht="24">
      <c r="B37" s="159" t="s">
        <v>191</v>
      </c>
      <c r="C37" s="161" t="s">
        <v>161</v>
      </c>
      <c r="D37" s="224" t="s">
        <v>186</v>
      </c>
      <c r="E37" s="1122" t="s">
        <v>192</v>
      </c>
      <c r="F37" s="1123"/>
      <c r="G37" s="1123"/>
      <c r="H37" s="1138"/>
      <c r="I37" s="163" t="s">
        <v>193</v>
      </c>
      <c r="J37" s="163" t="s">
        <v>194</v>
      </c>
      <c r="K37" s="1149" t="s">
        <v>180</v>
      </c>
      <c r="L37" s="1149"/>
      <c r="M37" s="1149" t="s">
        <v>173</v>
      </c>
      <c r="N37" s="1149"/>
      <c r="O37" s="225" t="s">
        <v>195</v>
      </c>
    </row>
    <row r="38" spans="2:16">
      <c r="B38" s="164" t="s">
        <v>506</v>
      </c>
      <c r="C38" s="165">
        <v>1087</v>
      </c>
      <c r="D38" s="284" t="s">
        <v>57</v>
      </c>
      <c r="E38" s="1240" t="s">
        <v>911</v>
      </c>
      <c r="F38" s="1250"/>
      <c r="G38" s="1250"/>
      <c r="H38" s="1241"/>
      <c r="I38" s="329">
        <v>4.4400000000000004</v>
      </c>
      <c r="J38" s="329"/>
      <c r="K38" s="1240">
        <f>(0.717*I38)+(0.745*J38)</f>
        <v>3.1834799999999999</v>
      </c>
      <c r="L38" s="1241"/>
      <c r="M38" s="1240">
        <v>2.0500000000000001E-2</v>
      </c>
      <c r="N38" s="1241"/>
      <c r="O38" s="284">
        <f>M38*K38</f>
        <v>6.5261340000000001E-2</v>
      </c>
    </row>
    <row r="39" spans="2:16">
      <c r="B39" s="164" t="s">
        <v>507</v>
      </c>
      <c r="C39" s="165">
        <v>1007</v>
      </c>
      <c r="D39" s="284" t="s">
        <v>57</v>
      </c>
      <c r="E39" s="1240" t="s">
        <v>911</v>
      </c>
      <c r="F39" s="1250"/>
      <c r="G39" s="1250"/>
      <c r="H39" s="1241"/>
      <c r="I39" s="329">
        <v>4.4400000000000004</v>
      </c>
      <c r="J39" s="329"/>
      <c r="K39" s="1240">
        <f>(0.717*I39)+(0.745*J39)</f>
        <v>3.1834799999999999</v>
      </c>
      <c r="L39" s="1241"/>
      <c r="M39" s="1240">
        <v>1.2999999999999999E-2</v>
      </c>
      <c r="N39" s="1241"/>
      <c r="O39" s="284">
        <f>M39*K39</f>
        <v>4.1385239999999997E-2</v>
      </c>
    </row>
    <row r="40" spans="2:16" ht="15" customHeight="1">
      <c r="B40" s="1146" t="s">
        <v>196</v>
      </c>
      <c r="C40" s="1121"/>
      <c r="D40" s="1121"/>
      <c r="E40" s="1121"/>
      <c r="F40" s="1121"/>
      <c r="G40" s="1121"/>
      <c r="H40" s="1121"/>
      <c r="I40" s="1121"/>
      <c r="J40" s="1121"/>
      <c r="K40" s="1142"/>
      <c r="L40" s="1143">
        <f>SUM(O38:O39)</f>
        <v>0.11</v>
      </c>
      <c r="M40" s="1144"/>
      <c r="N40" s="1144"/>
      <c r="O40" s="1145"/>
    </row>
    <row r="41" spans="2:16" ht="15" customHeight="1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9"/>
    </row>
    <row r="42" spans="2:16" ht="15" customHeight="1">
      <c r="B42" s="1118" t="s">
        <v>197</v>
      </c>
      <c r="C42" s="1119"/>
      <c r="D42" s="1119"/>
      <c r="E42" s="1119"/>
      <c r="F42" s="1119"/>
      <c r="G42" s="1119"/>
      <c r="H42" s="1119"/>
      <c r="I42" s="1119"/>
      <c r="J42" s="1119"/>
      <c r="K42" s="1119"/>
      <c r="L42" s="1096">
        <f>TRUNC(J25+L30+L35+L40,2)</f>
        <v>521.12</v>
      </c>
      <c r="M42" s="1097"/>
      <c r="N42" s="1097"/>
      <c r="O42" s="1098"/>
      <c r="P42" s="25"/>
    </row>
    <row r="43" spans="2:16" ht="15" customHeight="1">
      <c r="B43" s="1153" t="s">
        <v>1065</v>
      </c>
      <c r="C43" s="1154"/>
      <c r="D43" s="1154"/>
      <c r="E43" s="1154"/>
      <c r="F43" s="1154"/>
      <c r="G43" s="1154"/>
      <c r="H43" s="1154"/>
      <c r="I43" s="1154"/>
      <c r="J43" s="1154"/>
      <c r="K43" s="1154"/>
      <c r="L43" s="1096">
        <f>TRUNC(L42*0.2108,2)</f>
        <v>109.85</v>
      </c>
      <c r="M43" s="1097"/>
      <c r="N43" s="1097"/>
      <c r="O43" s="1098"/>
    </row>
    <row r="44" spans="2:16" ht="15" customHeight="1">
      <c r="B44" s="1118" t="s">
        <v>198</v>
      </c>
      <c r="C44" s="1119"/>
      <c r="D44" s="1119"/>
      <c r="E44" s="1119"/>
      <c r="F44" s="1119"/>
      <c r="G44" s="1119"/>
      <c r="H44" s="1119"/>
      <c r="I44" s="1119"/>
      <c r="J44" s="1119"/>
      <c r="K44" s="1119"/>
      <c r="L44" s="1096">
        <f>L43+L42</f>
        <v>630.97</v>
      </c>
      <c r="M44" s="1097"/>
      <c r="N44" s="1097"/>
      <c r="O44" s="1098"/>
    </row>
    <row r="48" spans="2:16">
      <c r="O48" s="27"/>
    </row>
    <row r="49" spans="2:7">
      <c r="B49" s="28"/>
      <c r="C49" s="28"/>
      <c r="F49" s="30"/>
      <c r="G49" s="28"/>
    </row>
    <row r="56" spans="2:7">
      <c r="B56" s="28"/>
      <c r="C56" s="28"/>
      <c r="F56" s="30"/>
    </row>
    <row r="63" spans="2:7">
      <c r="B63" s="28"/>
      <c r="C63" s="28"/>
      <c r="F63" s="30"/>
    </row>
    <row r="70" spans="2:6">
      <c r="B70" s="28"/>
      <c r="F70" s="30"/>
    </row>
    <row r="77" spans="2:6">
      <c r="F77" s="30"/>
    </row>
  </sheetData>
  <mergeCells count="88">
    <mergeCell ref="B7:O8"/>
    <mergeCell ref="B2:O2"/>
    <mergeCell ref="B3:O3"/>
    <mergeCell ref="B4:O4"/>
    <mergeCell ref="B5:O5"/>
    <mergeCell ref="B6:O6"/>
    <mergeCell ref="B9:O9"/>
    <mergeCell ref="B10:O10"/>
    <mergeCell ref="D11:E11"/>
    <mergeCell ref="F11:G11"/>
    <mergeCell ref="I11:J11"/>
    <mergeCell ref="K11:M11"/>
    <mergeCell ref="N11:O11"/>
    <mergeCell ref="B12:K12"/>
    <mergeCell ref="L12:O12"/>
    <mergeCell ref="D14:E14"/>
    <mergeCell ref="F14:G14"/>
    <mergeCell ref="I14:M14"/>
    <mergeCell ref="N14:O14"/>
    <mergeCell ref="D15:E15"/>
    <mergeCell ref="F15:G15"/>
    <mergeCell ref="I15:M15"/>
    <mergeCell ref="N15:O15"/>
    <mergeCell ref="B17:K17"/>
    <mergeCell ref="L17:O17"/>
    <mergeCell ref="D16:E16"/>
    <mergeCell ref="F16:G16"/>
    <mergeCell ref="I16:M16"/>
    <mergeCell ref="N16:O16"/>
    <mergeCell ref="D19:E19"/>
    <mergeCell ref="G19:H19"/>
    <mergeCell ref="J19:O19"/>
    <mergeCell ref="D20:E20"/>
    <mergeCell ref="G20:H20"/>
    <mergeCell ref="J20:O20"/>
    <mergeCell ref="B21:K21"/>
    <mergeCell ref="L21:O21"/>
    <mergeCell ref="B23:I23"/>
    <mergeCell ref="J23:O23"/>
    <mergeCell ref="B24:I24"/>
    <mergeCell ref="J24:O24"/>
    <mergeCell ref="B25:I25"/>
    <mergeCell ref="J25:O25"/>
    <mergeCell ref="D27:E27"/>
    <mergeCell ref="F27:H27"/>
    <mergeCell ref="I27:K27"/>
    <mergeCell ref="L27:O27"/>
    <mergeCell ref="D28:E28"/>
    <mergeCell ref="F28:H28"/>
    <mergeCell ref="I28:K28"/>
    <mergeCell ref="L28:O28"/>
    <mergeCell ref="B30:K30"/>
    <mergeCell ref="L30:O30"/>
    <mergeCell ref="D29:E29"/>
    <mergeCell ref="F29:H29"/>
    <mergeCell ref="I29:K29"/>
    <mergeCell ref="L29:O29"/>
    <mergeCell ref="B40:K40"/>
    <mergeCell ref="L40:O40"/>
    <mergeCell ref="D32:E32"/>
    <mergeCell ref="F32:H32"/>
    <mergeCell ref="I32:K32"/>
    <mergeCell ref="L32:O32"/>
    <mergeCell ref="D33:E33"/>
    <mergeCell ref="F33:H33"/>
    <mergeCell ref="I33:K33"/>
    <mergeCell ref="L33:O33"/>
    <mergeCell ref="E39:H39"/>
    <mergeCell ref="K38:L38"/>
    <mergeCell ref="K39:L39"/>
    <mergeCell ref="M38:N38"/>
    <mergeCell ref="M39:N39"/>
    <mergeCell ref="D34:E34"/>
    <mergeCell ref="B42:K42"/>
    <mergeCell ref="L42:O42"/>
    <mergeCell ref="B43:K43"/>
    <mergeCell ref="L43:O43"/>
    <mergeCell ref="B44:K44"/>
    <mergeCell ref="L44:O44"/>
    <mergeCell ref="F34:H34"/>
    <mergeCell ref="I34:K34"/>
    <mergeCell ref="L34:O34"/>
    <mergeCell ref="E38:H38"/>
    <mergeCell ref="B35:K35"/>
    <mergeCell ref="L35:O35"/>
    <mergeCell ref="E37:H37"/>
    <mergeCell ref="K37:L37"/>
    <mergeCell ref="M37:N37"/>
  </mergeCells>
  <phoneticPr fontId="10" type="noConversion"/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4251F-8130-4664-8562-30E20EBBA031}">
  <sheetPr codeName="Planilha59">
    <tabColor rgb="FF002060"/>
    <pageSetUpPr fitToPage="1"/>
  </sheetPr>
  <dimension ref="B2:P72"/>
  <sheetViews>
    <sheetView workbookViewId="0"/>
  </sheetViews>
  <sheetFormatPr defaultColWidth="9.140625" defaultRowHeight="12.75"/>
  <cols>
    <col min="1" max="1" width="9.140625" style="23"/>
    <col min="2" max="2" width="47.42578125" style="23" customWidth="1"/>
    <col min="3" max="3" width="9.140625" style="23" customWidth="1"/>
    <col min="4" max="4" width="5.42578125" style="23" customWidth="1"/>
    <col min="5" max="5" width="7.42578125" style="23" customWidth="1"/>
    <col min="6" max="6" width="8.42578125" style="23" customWidth="1"/>
    <col min="7" max="7" width="3" style="23" customWidth="1"/>
    <col min="8" max="8" width="7.7109375" style="23" bestFit="1" customWidth="1"/>
    <col min="9" max="9" width="6.71093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2" spans="2:15" ht="13.5">
      <c r="B2" s="1084" t="s">
        <v>157</v>
      </c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6"/>
    </row>
    <row r="3" spans="2:15" ht="13.5">
      <c r="B3" s="1087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9"/>
    </row>
    <row r="4" spans="2:15" ht="13.5">
      <c r="B4" s="1087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9"/>
    </row>
    <row r="5" spans="2:15" ht="13.5">
      <c r="B5" s="1087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9"/>
    </row>
    <row r="6" spans="2:15" ht="15">
      <c r="B6" s="1090" t="s">
        <v>906</v>
      </c>
      <c r="C6" s="1091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092"/>
    </row>
    <row r="7" spans="2:15" ht="12.75" customHeight="1">
      <c r="B7" s="1083" t="s">
        <v>509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</row>
    <row r="8" spans="2:15"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</row>
    <row r="9" spans="2:15">
      <c r="B9" s="1099"/>
      <c r="C9" s="1100"/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1"/>
    </row>
    <row r="10" spans="2:15" ht="15" customHeight="1">
      <c r="B10" s="1102" t="s">
        <v>912</v>
      </c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4"/>
    </row>
    <row r="11" spans="2:15" ht="24">
      <c r="B11" s="159" t="s">
        <v>160</v>
      </c>
      <c r="C11" s="160" t="s">
        <v>161</v>
      </c>
      <c r="D11" s="1316" t="s">
        <v>162</v>
      </c>
      <c r="E11" s="1317"/>
      <c r="F11" s="1318" t="s">
        <v>163</v>
      </c>
      <c r="G11" s="1319"/>
      <c r="H11" s="326" t="s">
        <v>164</v>
      </c>
      <c r="I11" s="1318" t="s">
        <v>165</v>
      </c>
      <c r="J11" s="1319"/>
      <c r="K11" s="1318" t="s">
        <v>166</v>
      </c>
      <c r="L11" s="1320"/>
      <c r="M11" s="1319"/>
      <c r="N11" s="1318" t="s">
        <v>167</v>
      </c>
      <c r="O11" s="1321"/>
    </row>
    <row r="12" spans="2:15" ht="15" customHeight="1">
      <c r="B12" s="1146" t="s">
        <v>168</v>
      </c>
      <c r="C12" s="1121"/>
      <c r="D12" s="1121"/>
      <c r="E12" s="1121"/>
      <c r="F12" s="1121"/>
      <c r="G12" s="1121"/>
      <c r="H12" s="1121"/>
      <c r="I12" s="1121"/>
      <c r="J12" s="1121"/>
      <c r="K12" s="1142"/>
      <c r="L12" s="1143">
        <v>0</v>
      </c>
      <c r="M12" s="1144"/>
      <c r="N12" s="1144"/>
      <c r="O12" s="1145"/>
    </row>
    <row r="13" spans="2:15" ht="15" customHeight="1">
      <c r="B13" s="147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9"/>
    </row>
    <row r="14" spans="2:15" ht="24">
      <c r="B14" s="159" t="s">
        <v>169</v>
      </c>
      <c r="C14" s="160" t="s">
        <v>161</v>
      </c>
      <c r="D14" s="1149" t="s">
        <v>170</v>
      </c>
      <c r="E14" s="1149"/>
      <c r="F14" s="1123" t="s">
        <v>171</v>
      </c>
      <c r="G14" s="1138"/>
      <c r="H14" s="224" t="s">
        <v>172</v>
      </c>
      <c r="I14" s="1122" t="s">
        <v>173</v>
      </c>
      <c r="J14" s="1123"/>
      <c r="K14" s="1123"/>
      <c r="L14" s="1123"/>
      <c r="M14" s="1138"/>
      <c r="N14" s="1122" t="s">
        <v>167</v>
      </c>
      <c r="O14" s="1139"/>
    </row>
    <row r="15" spans="2:15">
      <c r="B15" s="164" t="s">
        <v>495</v>
      </c>
      <c r="C15" s="165">
        <v>20002</v>
      </c>
      <c r="D15" s="1248">
        <v>1</v>
      </c>
      <c r="E15" s="1249"/>
      <c r="F15" s="1240">
        <v>157.27000000000001</v>
      </c>
      <c r="G15" s="1241"/>
      <c r="H15" s="171">
        <v>12.1</v>
      </c>
      <c r="I15" s="1245">
        <v>2</v>
      </c>
      <c r="J15" s="1246"/>
      <c r="K15" s="1246"/>
      <c r="L15" s="1246"/>
      <c r="M15" s="1247"/>
      <c r="N15" s="1242">
        <f>H15*I15</f>
        <v>24.2</v>
      </c>
      <c r="O15" s="1244"/>
    </row>
    <row r="16" spans="2:15" ht="15" customHeight="1">
      <c r="B16" s="1146" t="s">
        <v>174</v>
      </c>
      <c r="C16" s="1121"/>
      <c r="D16" s="1121"/>
      <c r="E16" s="1121"/>
      <c r="F16" s="1121"/>
      <c r="G16" s="1121"/>
      <c r="H16" s="1121"/>
      <c r="I16" s="1121"/>
      <c r="J16" s="1121"/>
      <c r="K16" s="1142"/>
      <c r="L16" s="1143">
        <f>SUM(N15:O15)</f>
        <v>24.2</v>
      </c>
      <c r="M16" s="1144"/>
      <c r="N16" s="1144"/>
      <c r="O16" s="1145"/>
    </row>
    <row r="17" spans="2:15" ht="15" customHeight="1">
      <c r="B17" s="147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9"/>
    </row>
    <row r="18" spans="2:15" ht="24">
      <c r="B18" s="159" t="s">
        <v>175</v>
      </c>
      <c r="C18" s="160" t="s">
        <v>161</v>
      </c>
      <c r="D18" s="1132" t="s">
        <v>176</v>
      </c>
      <c r="E18" s="1136"/>
      <c r="F18" s="152" t="s">
        <v>177</v>
      </c>
      <c r="G18" s="1132" t="s">
        <v>178</v>
      </c>
      <c r="H18" s="1133"/>
      <c r="I18" s="152" t="s">
        <v>179</v>
      </c>
      <c r="J18" s="1122" t="s">
        <v>180</v>
      </c>
      <c r="K18" s="1123"/>
      <c r="L18" s="1123"/>
      <c r="M18" s="1123"/>
      <c r="N18" s="1123"/>
      <c r="O18" s="1139"/>
    </row>
    <row r="19" spans="2:15">
      <c r="B19" s="164" t="s">
        <v>211</v>
      </c>
      <c r="C19" s="165">
        <v>2000</v>
      </c>
      <c r="D19" s="1251">
        <v>5</v>
      </c>
      <c r="E19" s="1253"/>
      <c r="F19" s="166" t="s">
        <v>212</v>
      </c>
      <c r="G19" s="1240"/>
      <c r="H19" s="1241"/>
      <c r="I19" s="166"/>
      <c r="J19" s="1242">
        <v>1.21</v>
      </c>
      <c r="K19" s="1243"/>
      <c r="L19" s="1243"/>
      <c r="M19" s="1243"/>
      <c r="N19" s="1243"/>
      <c r="O19" s="1244"/>
    </row>
    <row r="20" spans="2:15" ht="15" customHeight="1">
      <c r="B20" s="1146" t="s">
        <v>181</v>
      </c>
      <c r="C20" s="1121"/>
      <c r="D20" s="1121"/>
      <c r="E20" s="1121"/>
      <c r="F20" s="1121"/>
      <c r="G20" s="1121"/>
      <c r="H20" s="1121"/>
      <c r="I20" s="1121"/>
      <c r="J20" s="1121"/>
      <c r="K20" s="1142"/>
      <c r="L20" s="1143">
        <f>SUM(J19)</f>
        <v>1.21</v>
      </c>
      <c r="M20" s="1144"/>
      <c r="N20" s="1144"/>
      <c r="O20" s="1145"/>
    </row>
    <row r="21" spans="2:15" ht="15" customHeight="1">
      <c r="B21" s="147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9"/>
    </row>
    <row r="22" spans="2:15" ht="15" customHeight="1">
      <c r="B22" s="1118" t="s">
        <v>182</v>
      </c>
      <c r="C22" s="1119"/>
      <c r="D22" s="1119"/>
      <c r="E22" s="1119"/>
      <c r="F22" s="1119"/>
      <c r="G22" s="1119"/>
      <c r="H22" s="1119"/>
      <c r="I22" s="1120"/>
      <c r="J22" s="1097">
        <f>TRUNC(L12+L16+L20,2)</f>
        <v>25.41</v>
      </c>
      <c r="K22" s="1097"/>
      <c r="L22" s="1097"/>
      <c r="M22" s="1097"/>
      <c r="N22" s="1097"/>
      <c r="O22" s="1098"/>
    </row>
    <row r="23" spans="2:15" ht="15" customHeight="1">
      <c r="B23" s="1118" t="s">
        <v>183</v>
      </c>
      <c r="C23" s="1119"/>
      <c r="D23" s="1119"/>
      <c r="E23" s="1119"/>
      <c r="F23" s="1119"/>
      <c r="G23" s="1119"/>
      <c r="H23" s="1119"/>
      <c r="I23" s="1120"/>
      <c r="J23" s="1134">
        <v>1</v>
      </c>
      <c r="K23" s="1134"/>
      <c r="L23" s="1134"/>
      <c r="M23" s="1134"/>
      <c r="N23" s="1134"/>
      <c r="O23" s="1135"/>
    </row>
    <row r="24" spans="2:15" ht="15" customHeight="1">
      <c r="B24" s="1118" t="s">
        <v>184</v>
      </c>
      <c r="C24" s="1119"/>
      <c r="D24" s="1119"/>
      <c r="E24" s="1119"/>
      <c r="F24" s="1119"/>
      <c r="G24" s="1119"/>
      <c r="H24" s="1119"/>
      <c r="I24" s="1120"/>
      <c r="J24" s="1097">
        <f>TRUNC(J22/J23,2)</f>
        <v>25.41</v>
      </c>
      <c r="K24" s="1097"/>
      <c r="L24" s="1097"/>
      <c r="M24" s="1097"/>
      <c r="N24" s="1097"/>
      <c r="O24" s="1098"/>
    </row>
    <row r="25" spans="2:15" ht="15" customHeight="1">
      <c r="B25" s="174"/>
      <c r="C25" s="155"/>
      <c r="D25" s="155"/>
      <c r="E25" s="155"/>
      <c r="F25" s="155"/>
      <c r="G25" s="155"/>
      <c r="H25" s="155"/>
      <c r="I25" s="155"/>
      <c r="J25" s="156"/>
      <c r="K25" s="156"/>
      <c r="L25" s="156"/>
      <c r="M25" s="156"/>
      <c r="N25" s="156"/>
      <c r="O25" s="175"/>
    </row>
    <row r="26" spans="2:15" ht="24">
      <c r="B26" s="172" t="s">
        <v>185</v>
      </c>
      <c r="C26" s="173" t="s">
        <v>161</v>
      </c>
      <c r="D26" s="1314" t="s">
        <v>186</v>
      </c>
      <c r="E26" s="1314"/>
      <c r="F26" s="1315" t="s">
        <v>70</v>
      </c>
      <c r="G26" s="1315"/>
      <c r="H26" s="1315"/>
      <c r="I26" s="1150" t="s">
        <v>173</v>
      </c>
      <c r="J26" s="1150"/>
      <c r="K26" s="1150"/>
      <c r="L26" s="1150" t="s">
        <v>187</v>
      </c>
      <c r="M26" s="1150"/>
      <c r="N26" s="1150"/>
      <c r="O26" s="1150"/>
    </row>
    <row r="27" spans="2:15" ht="24">
      <c r="B27" s="167" t="s">
        <v>510</v>
      </c>
      <c r="C27" s="165">
        <v>10743</v>
      </c>
      <c r="D27" s="1240" t="s">
        <v>213</v>
      </c>
      <c r="E27" s="1241"/>
      <c r="F27" s="1242">
        <v>43.19</v>
      </c>
      <c r="G27" s="1243"/>
      <c r="H27" s="1244"/>
      <c r="I27" s="1245">
        <v>1</v>
      </c>
      <c r="J27" s="1246"/>
      <c r="K27" s="1247"/>
      <c r="L27" s="1273">
        <v>43.19</v>
      </c>
      <c r="M27" s="1274"/>
      <c r="N27" s="1274"/>
      <c r="O27" s="1310"/>
    </row>
    <row r="28" spans="2:15" ht="15" customHeight="1">
      <c r="B28" s="1146" t="s">
        <v>188</v>
      </c>
      <c r="C28" s="1121"/>
      <c r="D28" s="1121"/>
      <c r="E28" s="1121"/>
      <c r="F28" s="1121"/>
      <c r="G28" s="1121"/>
      <c r="H28" s="1121"/>
      <c r="I28" s="1121"/>
      <c r="J28" s="1121"/>
      <c r="K28" s="1142"/>
      <c r="L28" s="1143">
        <f>SUM(L27:O27)</f>
        <v>43.19</v>
      </c>
      <c r="M28" s="1144"/>
      <c r="N28" s="1144"/>
      <c r="O28" s="1145"/>
    </row>
    <row r="29" spans="2:15" ht="15" customHeight="1">
      <c r="B29" s="147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9"/>
    </row>
    <row r="30" spans="2:15" ht="24">
      <c r="B30" s="159" t="s">
        <v>189</v>
      </c>
      <c r="C30" s="160" t="s">
        <v>161</v>
      </c>
      <c r="D30" s="1147" t="s">
        <v>186</v>
      </c>
      <c r="E30" s="1147"/>
      <c r="F30" s="1148" t="s">
        <v>70</v>
      </c>
      <c r="G30" s="1148"/>
      <c r="H30" s="1148"/>
      <c r="I30" s="1149" t="s">
        <v>173</v>
      </c>
      <c r="J30" s="1149"/>
      <c r="K30" s="1149"/>
      <c r="L30" s="1149" t="s">
        <v>187</v>
      </c>
      <c r="M30" s="1149"/>
      <c r="N30" s="1149"/>
      <c r="O30" s="1149"/>
    </row>
    <row r="31" spans="2:15" ht="24">
      <c r="B31" s="167" t="s">
        <v>418</v>
      </c>
      <c r="C31" s="165">
        <v>40256</v>
      </c>
      <c r="D31" s="1240" t="s">
        <v>10</v>
      </c>
      <c r="E31" s="1241"/>
      <c r="F31" s="1270">
        <v>83.48</v>
      </c>
      <c r="G31" s="1271"/>
      <c r="H31" s="1272"/>
      <c r="I31" s="1245">
        <v>0.04</v>
      </c>
      <c r="J31" s="1246"/>
      <c r="K31" s="1247"/>
      <c r="L31" s="1273">
        <v>3.33</v>
      </c>
      <c r="M31" s="1274"/>
      <c r="N31" s="1274"/>
      <c r="O31" s="1310"/>
    </row>
    <row r="32" spans="2:15" ht="15" customHeight="1">
      <c r="B32" s="1146" t="s">
        <v>190</v>
      </c>
      <c r="C32" s="1121"/>
      <c r="D32" s="1121"/>
      <c r="E32" s="1121"/>
      <c r="F32" s="1121"/>
      <c r="G32" s="1121"/>
      <c r="H32" s="1121"/>
      <c r="I32" s="1121"/>
      <c r="J32" s="1121"/>
      <c r="K32" s="1142"/>
      <c r="L32" s="1143">
        <f>SUM(L31:O31)</f>
        <v>3.33</v>
      </c>
      <c r="M32" s="1144"/>
      <c r="N32" s="1144"/>
      <c r="O32" s="1145"/>
    </row>
    <row r="33" spans="2:16" ht="15" customHeight="1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9"/>
    </row>
    <row r="34" spans="2:16" ht="24">
      <c r="B34" s="159" t="s">
        <v>191</v>
      </c>
      <c r="C34" s="161" t="s">
        <v>161</v>
      </c>
      <c r="D34" s="224" t="s">
        <v>186</v>
      </c>
      <c r="E34" s="1122" t="s">
        <v>192</v>
      </c>
      <c r="F34" s="1123"/>
      <c r="G34" s="1123"/>
      <c r="H34" s="1138"/>
      <c r="I34" s="163" t="s">
        <v>193</v>
      </c>
      <c r="J34" s="163" t="s">
        <v>194</v>
      </c>
      <c r="K34" s="1149" t="s">
        <v>180</v>
      </c>
      <c r="L34" s="1149"/>
      <c r="M34" s="1149" t="s">
        <v>173</v>
      </c>
      <c r="N34" s="1149"/>
      <c r="O34" s="225" t="s">
        <v>195</v>
      </c>
    </row>
    <row r="35" spans="2:16" ht="15" customHeight="1">
      <c r="B35" s="1146" t="s">
        <v>196</v>
      </c>
      <c r="C35" s="1121"/>
      <c r="D35" s="1121"/>
      <c r="E35" s="1121"/>
      <c r="F35" s="1121"/>
      <c r="G35" s="1121"/>
      <c r="H35" s="1121"/>
      <c r="I35" s="1121"/>
      <c r="J35" s="1121"/>
      <c r="K35" s="1142"/>
      <c r="L35" s="1143">
        <v>0</v>
      </c>
      <c r="M35" s="1144"/>
      <c r="N35" s="1144"/>
      <c r="O35" s="1145"/>
    </row>
    <row r="36" spans="2:16" ht="15" customHeight="1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9"/>
    </row>
    <row r="37" spans="2:16" ht="15" customHeight="1">
      <c r="B37" s="1118" t="s">
        <v>197</v>
      </c>
      <c r="C37" s="1119"/>
      <c r="D37" s="1119"/>
      <c r="E37" s="1119"/>
      <c r="F37" s="1119"/>
      <c r="G37" s="1119"/>
      <c r="H37" s="1119"/>
      <c r="I37" s="1119"/>
      <c r="J37" s="1119"/>
      <c r="K37" s="1119"/>
      <c r="L37" s="1096">
        <f>TRUNC(J24+L28+L32+L35,2)</f>
        <v>71.930000000000007</v>
      </c>
      <c r="M37" s="1097"/>
      <c r="N37" s="1097"/>
      <c r="O37" s="1098"/>
      <c r="P37" s="25"/>
    </row>
    <row r="38" spans="2:16" ht="15" customHeight="1">
      <c r="B38" s="1153" t="s">
        <v>1065</v>
      </c>
      <c r="C38" s="1154"/>
      <c r="D38" s="1154"/>
      <c r="E38" s="1154"/>
      <c r="F38" s="1154"/>
      <c r="G38" s="1154"/>
      <c r="H38" s="1154"/>
      <c r="I38" s="1154"/>
      <c r="J38" s="1154"/>
      <c r="K38" s="1154"/>
      <c r="L38" s="1096">
        <f>TRUNC(L37*0.2108,2)</f>
        <v>15.16</v>
      </c>
      <c r="M38" s="1097"/>
      <c r="N38" s="1097"/>
      <c r="O38" s="1098"/>
    </row>
    <row r="39" spans="2:16" ht="15" customHeight="1">
      <c r="B39" s="1118" t="s">
        <v>198</v>
      </c>
      <c r="C39" s="1119"/>
      <c r="D39" s="1119"/>
      <c r="E39" s="1119"/>
      <c r="F39" s="1119"/>
      <c r="G39" s="1119"/>
      <c r="H39" s="1119"/>
      <c r="I39" s="1119"/>
      <c r="J39" s="1119"/>
      <c r="K39" s="1119"/>
      <c r="L39" s="1096">
        <f>L38+L37</f>
        <v>87.09</v>
      </c>
      <c r="M39" s="1097"/>
      <c r="N39" s="1097"/>
      <c r="O39" s="1098"/>
    </row>
    <row r="43" spans="2:16">
      <c r="O43" s="27"/>
    </row>
    <row r="44" spans="2:16">
      <c r="B44" s="28"/>
      <c r="C44" s="28"/>
      <c r="F44" s="30"/>
      <c r="G44" s="28"/>
    </row>
    <row r="51" spans="2:6">
      <c r="B51" s="28"/>
      <c r="C51" s="28"/>
      <c r="F51" s="30"/>
    </row>
    <row r="58" spans="2:6">
      <c r="B58" s="28"/>
      <c r="C58" s="28"/>
      <c r="F58" s="30"/>
    </row>
    <row r="65" spans="2:6">
      <c r="B65" s="28"/>
      <c r="F65" s="30"/>
    </row>
    <row r="72" spans="2:6">
      <c r="F72" s="30"/>
    </row>
  </sheetData>
  <mergeCells count="70">
    <mergeCell ref="B7:O8"/>
    <mergeCell ref="B2:O2"/>
    <mergeCell ref="B3:O3"/>
    <mergeCell ref="B4:O4"/>
    <mergeCell ref="B5:O5"/>
    <mergeCell ref="B6:O6"/>
    <mergeCell ref="B9:O9"/>
    <mergeCell ref="B10:O10"/>
    <mergeCell ref="D11:E11"/>
    <mergeCell ref="F11:G11"/>
    <mergeCell ref="I11:J11"/>
    <mergeCell ref="K11:M11"/>
    <mergeCell ref="N11:O11"/>
    <mergeCell ref="B12:K12"/>
    <mergeCell ref="L12:O12"/>
    <mergeCell ref="D14:E14"/>
    <mergeCell ref="F14:G14"/>
    <mergeCell ref="I14:M14"/>
    <mergeCell ref="N14:O14"/>
    <mergeCell ref="D19:E19"/>
    <mergeCell ref="G19:H19"/>
    <mergeCell ref="J19:O19"/>
    <mergeCell ref="D15:E15"/>
    <mergeCell ref="F15:G15"/>
    <mergeCell ref="I15:M15"/>
    <mergeCell ref="N15:O15"/>
    <mergeCell ref="B16:K16"/>
    <mergeCell ref="L16:O16"/>
    <mergeCell ref="D18:E18"/>
    <mergeCell ref="G18:H18"/>
    <mergeCell ref="J18:O18"/>
    <mergeCell ref="B20:K20"/>
    <mergeCell ref="L20:O20"/>
    <mergeCell ref="B22:I22"/>
    <mergeCell ref="J22:O22"/>
    <mergeCell ref="B23:I23"/>
    <mergeCell ref="J23:O23"/>
    <mergeCell ref="B24:I24"/>
    <mergeCell ref="J24:O24"/>
    <mergeCell ref="D26:E26"/>
    <mergeCell ref="F26:H26"/>
    <mergeCell ref="I26:K26"/>
    <mergeCell ref="L26:O26"/>
    <mergeCell ref="B28:K28"/>
    <mergeCell ref="L28:O28"/>
    <mergeCell ref="D27:E27"/>
    <mergeCell ref="F27:H27"/>
    <mergeCell ref="I27:K27"/>
    <mergeCell ref="L27:O27"/>
    <mergeCell ref="D30:E30"/>
    <mergeCell ref="F30:H30"/>
    <mergeCell ref="I30:K30"/>
    <mergeCell ref="L30:O30"/>
    <mergeCell ref="B32:K32"/>
    <mergeCell ref="L32:O32"/>
    <mergeCell ref="B39:K39"/>
    <mergeCell ref="L39:O39"/>
    <mergeCell ref="D31:E31"/>
    <mergeCell ref="F31:H31"/>
    <mergeCell ref="I31:K31"/>
    <mergeCell ref="L31:O31"/>
    <mergeCell ref="B35:K35"/>
    <mergeCell ref="L35:O35"/>
    <mergeCell ref="B37:K37"/>
    <mergeCell ref="L37:O37"/>
    <mergeCell ref="B38:K38"/>
    <mergeCell ref="L38:O38"/>
    <mergeCell ref="E34:H34"/>
    <mergeCell ref="K34:L34"/>
    <mergeCell ref="M34:N3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64E87-600B-4227-A3AE-3822A6EA6625}">
  <sheetPr codeName="Planilha60">
    <tabColor rgb="FF92D050"/>
    <pageSetUpPr fitToPage="1"/>
  </sheetPr>
  <dimension ref="A1:Q73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1</v>
      </c>
      <c r="I3" s="52" t="s">
        <v>146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>
        <v>5219546</v>
      </c>
      <c r="B4" s="1028" t="s">
        <v>1478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14.25">
      <c r="A7" s="85"/>
      <c r="B7" s="115"/>
      <c r="C7" s="134"/>
      <c r="D7" s="134"/>
      <c r="E7" s="134"/>
      <c r="F7" s="134"/>
      <c r="G7" s="90"/>
      <c r="H7" s="90"/>
      <c r="I7" s="91"/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0</v>
      </c>
      <c r="J8" s="32"/>
      <c r="K8" s="32"/>
      <c r="L8" s="32"/>
      <c r="M8" s="32"/>
      <c r="N8" s="32"/>
      <c r="O8" s="32"/>
      <c r="P8" s="32"/>
      <c r="Q8" s="32"/>
    </row>
    <row r="9" spans="1:17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  <c r="P9" s="32"/>
      <c r="Q9" s="32"/>
    </row>
    <row r="10" spans="1:17" ht="14.25">
      <c r="A10" s="64"/>
      <c r="B10" s="65"/>
      <c r="C10" s="111"/>
      <c r="D10" s="110"/>
      <c r="E10" s="1052"/>
      <c r="F10" s="1052"/>
      <c r="G10" s="131"/>
      <c r="H10" s="131"/>
      <c r="I10" s="132"/>
      <c r="J10" s="32"/>
      <c r="K10" s="32"/>
      <c r="L10" s="32"/>
      <c r="M10" s="32"/>
      <c r="N10" s="32"/>
      <c r="O10" s="32"/>
      <c r="P10" s="32"/>
      <c r="Q10" s="32"/>
    </row>
    <row r="11" spans="1:17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SUM(I10:I10)</f>
        <v>0</v>
      </c>
      <c r="I11" s="1045"/>
      <c r="J11" s="32"/>
      <c r="K11" s="32"/>
      <c r="L11" s="32"/>
      <c r="M11" s="32"/>
      <c r="N11" s="32"/>
      <c r="O11" s="32"/>
      <c r="P11" s="32"/>
      <c r="Q11" s="32"/>
    </row>
    <row r="12" spans="1:17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139">
        <f>H11+I8</f>
        <v>0</v>
      </c>
      <c r="J12" s="32"/>
      <c r="K12" s="32"/>
      <c r="L12" s="32"/>
      <c r="M12" s="32"/>
      <c r="N12" s="32"/>
      <c r="O12" s="32"/>
      <c r="P12" s="32"/>
      <c r="Q12" s="32"/>
    </row>
    <row r="13" spans="1:17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265">
        <f>I12/H3</f>
        <v>0</v>
      </c>
      <c r="J13" s="32"/>
      <c r="K13" s="32"/>
      <c r="L13" s="32"/>
      <c r="M13" s="32"/>
      <c r="N13" s="32"/>
      <c r="O13" s="32"/>
      <c r="P13" s="32"/>
      <c r="Q13" s="32"/>
    </row>
    <row r="14" spans="1:17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67"/>
      <c r="J14" s="32"/>
      <c r="K14" s="32"/>
      <c r="L14" s="32"/>
      <c r="M14" s="32"/>
      <c r="N14" s="32"/>
      <c r="O14" s="32"/>
      <c r="P14" s="32"/>
      <c r="Q14" s="32"/>
    </row>
    <row r="15" spans="1:17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68" t="s">
        <v>94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99" t="s">
        <v>99</v>
      </c>
      <c r="B16" s="100"/>
      <c r="C16" s="135" t="s">
        <v>79</v>
      </c>
      <c r="D16" s="135" t="s">
        <v>90</v>
      </c>
      <c r="E16" s="1054" t="s">
        <v>100</v>
      </c>
      <c r="F16" s="1054"/>
      <c r="G16" s="1054" t="s">
        <v>70</v>
      </c>
      <c r="H16" s="1054"/>
      <c r="I16" s="1055"/>
      <c r="J16" s="32"/>
      <c r="K16" s="32"/>
      <c r="L16" s="32"/>
      <c r="M16" s="32"/>
      <c r="N16" s="32"/>
      <c r="O16" s="32"/>
      <c r="P16" s="32"/>
      <c r="Q16" s="32"/>
    </row>
    <row r="17" spans="1:17" ht="24" customHeight="1">
      <c r="A17" s="64" t="s">
        <v>1479</v>
      </c>
      <c r="B17" s="115" t="s">
        <v>1480</v>
      </c>
      <c r="C17" s="344">
        <v>9.7732500000000009</v>
      </c>
      <c r="D17" s="110" t="s">
        <v>205</v>
      </c>
      <c r="E17" s="131"/>
      <c r="F17" s="131">
        <v>27.325800000000001</v>
      </c>
      <c r="G17" s="131"/>
      <c r="H17" s="131"/>
      <c r="I17" s="137">
        <f>F17*C17</f>
        <v>267.06189999999998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698">
        <f>I17</f>
        <v>267.06189999999998</v>
      </c>
      <c r="J18" s="32"/>
      <c r="K18" s="32"/>
      <c r="L18" s="32"/>
      <c r="M18" s="32"/>
      <c r="N18" s="32"/>
      <c r="O18" s="32"/>
      <c r="P18" s="32"/>
      <c r="Q18" s="32"/>
    </row>
    <row r="19" spans="1:17" ht="15" customHeight="1" thickBot="1">
      <c r="A19" s="99" t="s">
        <v>102</v>
      </c>
      <c r="B19" s="100"/>
      <c r="C19" s="135" t="s">
        <v>79</v>
      </c>
      <c r="D19" s="135" t="s">
        <v>90</v>
      </c>
      <c r="E19" s="1054" t="s">
        <v>70</v>
      </c>
      <c r="F19" s="1054"/>
      <c r="G19" s="1054" t="s">
        <v>70</v>
      </c>
      <c r="H19" s="1054"/>
      <c r="I19" s="1055"/>
      <c r="J19" s="32"/>
      <c r="K19" s="32"/>
      <c r="L19" s="32"/>
      <c r="M19" s="32"/>
      <c r="N19" s="32"/>
      <c r="O19" s="32"/>
      <c r="P19" s="32"/>
      <c r="Q19" s="32"/>
    </row>
    <row r="20" spans="1:17" ht="29.25">
      <c r="A20" s="102">
        <v>1107892</v>
      </c>
      <c r="B20" s="107" t="s">
        <v>544</v>
      </c>
      <c r="C20" s="109">
        <v>2.4E-2</v>
      </c>
      <c r="D20" s="108" t="s">
        <v>10</v>
      </c>
      <c r="E20" s="128"/>
      <c r="F20" s="114">
        <v>387.44</v>
      </c>
      <c r="G20" s="128"/>
      <c r="H20" s="128"/>
      <c r="I20" s="106">
        <f>F20*C20</f>
        <v>9.2986000000000004</v>
      </c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1">
        <v>1419543</v>
      </c>
      <c r="B21" s="83" t="s">
        <v>1481</v>
      </c>
      <c r="C21" s="88">
        <v>1</v>
      </c>
      <c r="D21" s="697" t="s">
        <v>299</v>
      </c>
      <c r="E21" s="123"/>
      <c r="F21" s="134">
        <v>0.17</v>
      </c>
      <c r="G21" s="123"/>
      <c r="H21" s="123"/>
      <c r="I21" s="137">
        <f>F21*C21</f>
        <v>0.17</v>
      </c>
      <c r="J21" s="32"/>
      <c r="K21" s="32"/>
      <c r="L21" s="32"/>
      <c r="M21" s="32"/>
      <c r="N21" s="32"/>
      <c r="O21" s="32"/>
      <c r="P21" s="32"/>
      <c r="Q21" s="32"/>
    </row>
    <row r="22" spans="1:17" ht="29.25">
      <c r="A22" s="101">
        <v>3106121</v>
      </c>
      <c r="B22" s="83" t="s">
        <v>1482</v>
      </c>
      <c r="C22" s="88">
        <v>0.4</v>
      </c>
      <c r="D22" s="90" t="s">
        <v>1483</v>
      </c>
      <c r="E22" s="123"/>
      <c r="F22" s="134">
        <v>86.55</v>
      </c>
      <c r="G22" s="123"/>
      <c r="H22" s="123"/>
      <c r="I22" s="137">
        <f t="shared" ref="I22:I23" si="0">F22*C22</f>
        <v>34.619999999999997</v>
      </c>
      <c r="J22" s="32"/>
      <c r="K22" s="32"/>
      <c r="L22" s="32"/>
      <c r="M22" s="32"/>
      <c r="N22" s="32"/>
      <c r="O22" s="32"/>
      <c r="P22" s="32"/>
      <c r="Q22" s="32"/>
    </row>
    <row r="23" spans="1:17" ht="29.25">
      <c r="A23" s="101">
        <v>2408057</v>
      </c>
      <c r="B23" s="83" t="s">
        <v>1484</v>
      </c>
      <c r="C23" s="88">
        <v>4.3299999999999996E-3</v>
      </c>
      <c r="D23" s="90" t="s">
        <v>205</v>
      </c>
      <c r="E23" s="123"/>
      <c r="F23" s="134">
        <v>100.5</v>
      </c>
      <c r="G23" s="123"/>
      <c r="H23" s="123"/>
      <c r="I23" s="137">
        <f t="shared" si="0"/>
        <v>0.43519999999999998</v>
      </c>
      <c r="J23" s="32"/>
      <c r="K23" s="32"/>
      <c r="L23" s="32"/>
      <c r="M23" s="32"/>
      <c r="N23" s="32"/>
      <c r="O23" s="32"/>
      <c r="P23" s="32"/>
      <c r="Q23" s="32"/>
    </row>
    <row r="24" spans="1:17" ht="24" customHeight="1" thickBot="1">
      <c r="A24" s="66"/>
      <c r="B24" s="40"/>
      <c r="C24" s="1056" t="s">
        <v>103</v>
      </c>
      <c r="D24" s="1057"/>
      <c r="E24" s="1057"/>
      <c r="F24" s="1057"/>
      <c r="G24" s="1057"/>
      <c r="H24" s="127"/>
      <c r="I24" s="105">
        <f>SUM(I20:I23)</f>
        <v>44.523800000000001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 thickBot="1">
      <c r="A25" s="57"/>
      <c r="B25" s="130"/>
      <c r="C25" s="125"/>
      <c r="D25" s="125"/>
      <c r="E25" s="125"/>
      <c r="F25" s="125"/>
      <c r="G25" s="125" t="s">
        <v>104</v>
      </c>
      <c r="H25" s="125"/>
      <c r="I25" s="70">
        <f>I24+I13+I18</f>
        <v>311.58569999999997</v>
      </c>
      <c r="J25" s="32"/>
      <c r="K25" s="32"/>
      <c r="L25" s="32"/>
      <c r="M25" s="32"/>
      <c r="N25" s="32"/>
      <c r="O25" s="32"/>
      <c r="P25" s="32"/>
      <c r="Q25" s="32"/>
    </row>
    <row r="26" spans="1:17" ht="15" customHeight="1">
      <c r="A26" s="99" t="s">
        <v>105</v>
      </c>
      <c r="B26" s="100"/>
      <c r="C26" s="135" t="s">
        <v>106</v>
      </c>
      <c r="D26" s="135" t="s">
        <v>79</v>
      </c>
      <c r="E26" s="135" t="s">
        <v>90</v>
      </c>
      <c r="F26" s="1054" t="s">
        <v>70</v>
      </c>
      <c r="G26" s="1054"/>
      <c r="H26" s="1054" t="s">
        <v>70</v>
      </c>
      <c r="I26" s="1055"/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71"/>
      <c r="B27" s="41"/>
      <c r="C27" s="1056" t="s">
        <v>107</v>
      </c>
      <c r="D27" s="1056"/>
      <c r="E27" s="1056"/>
      <c r="F27" s="1056"/>
      <c r="G27" s="1056"/>
      <c r="H27" s="126"/>
      <c r="I27" s="72"/>
      <c r="J27" s="32"/>
      <c r="K27" s="32"/>
      <c r="L27" s="32"/>
      <c r="M27" s="32"/>
      <c r="N27" s="32"/>
      <c r="O27" s="32"/>
      <c r="P27" s="32"/>
      <c r="Q27" s="32"/>
    </row>
    <row r="28" spans="1:17" ht="15" customHeight="1" thickBot="1">
      <c r="A28" s="1031" t="s">
        <v>108</v>
      </c>
      <c r="B28" s="1032"/>
      <c r="C28" s="1035" t="s">
        <v>79</v>
      </c>
      <c r="D28" s="1035" t="s">
        <v>90</v>
      </c>
      <c r="E28" s="1059" t="s">
        <v>109</v>
      </c>
      <c r="F28" s="1059"/>
      <c r="G28" s="1059"/>
      <c r="H28" s="124"/>
      <c r="I28" s="1060" t="s">
        <v>70</v>
      </c>
      <c r="J28" s="32"/>
      <c r="K28" s="32"/>
      <c r="L28" s="32"/>
      <c r="M28" s="32"/>
      <c r="N28" s="32"/>
      <c r="O28" s="32"/>
      <c r="P28" s="32"/>
      <c r="Q28" s="32"/>
    </row>
    <row r="29" spans="1:17" ht="24" customHeight="1">
      <c r="A29" s="1046"/>
      <c r="B29" s="1047"/>
      <c r="C29" s="1048"/>
      <c r="D29" s="1048"/>
      <c r="E29" s="133" t="s">
        <v>110</v>
      </c>
      <c r="F29" s="133" t="s">
        <v>111</v>
      </c>
      <c r="G29" s="133" t="s">
        <v>112</v>
      </c>
      <c r="H29" s="133"/>
      <c r="I29" s="1049"/>
      <c r="J29" s="32"/>
      <c r="K29" s="32"/>
      <c r="L29" s="32"/>
      <c r="M29" s="32"/>
      <c r="N29" s="32"/>
      <c r="O29" s="32"/>
      <c r="P29" s="32"/>
      <c r="Q29" s="32"/>
    </row>
    <row r="30" spans="1:17" ht="28.5">
      <c r="A30" s="64" t="s">
        <v>1479</v>
      </c>
      <c r="B30" s="83" t="s">
        <v>1485</v>
      </c>
      <c r="C30" s="88">
        <v>9.7000000000000003E-3</v>
      </c>
      <c r="D30" s="90" t="s">
        <v>113</v>
      </c>
      <c r="E30" s="90"/>
      <c r="F30" s="90"/>
      <c r="G30" s="90">
        <v>7.41</v>
      </c>
      <c r="H30" s="90"/>
      <c r="I30" s="314">
        <f>G30*C30</f>
        <v>7.1876999999999996E-2</v>
      </c>
      <c r="J30" s="32"/>
      <c r="K30" s="32"/>
      <c r="L30" s="32"/>
      <c r="M30" s="32"/>
      <c r="N30" s="32"/>
      <c r="O30" s="32"/>
      <c r="P30" s="32"/>
      <c r="Q30" s="32"/>
    </row>
    <row r="31" spans="1:17" s="24" customFormat="1" ht="15">
      <c r="A31" s="73"/>
      <c r="B31" s="74"/>
      <c r="C31" s="1042" t="s">
        <v>114</v>
      </c>
      <c r="D31" s="1042"/>
      <c r="E31" s="1042"/>
      <c r="F31" s="1042"/>
      <c r="G31" s="1042"/>
      <c r="H31" s="123"/>
      <c r="I31" s="112">
        <f>I30</f>
        <v>7.1900000000000006E-2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042" t="s">
        <v>115</v>
      </c>
      <c r="F32" s="1042"/>
      <c r="G32" s="1042"/>
      <c r="H32" s="74"/>
      <c r="I32" s="117">
        <f>I25+I31</f>
        <v>311.66000000000003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3"/>
      <c r="B33" s="74"/>
      <c r="C33" s="123"/>
      <c r="D33" s="123"/>
      <c r="E33" s="123"/>
      <c r="F33" s="123"/>
      <c r="G33" s="123" t="s">
        <v>151</v>
      </c>
      <c r="H33" s="74"/>
      <c r="I33" s="138"/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A34" s="76"/>
      <c r="B34"/>
      <c r="C34"/>
      <c r="D34"/>
      <c r="E34"/>
      <c r="F34"/>
      <c r="G34" s="123" t="s">
        <v>140</v>
      </c>
      <c r="H34"/>
      <c r="I34" s="120">
        <f>I32</f>
        <v>311.66000000000003</v>
      </c>
      <c r="J34" s="32"/>
      <c r="K34" s="32"/>
      <c r="L34" s="32"/>
      <c r="M34" s="32"/>
      <c r="N34" s="32"/>
      <c r="O34" s="32"/>
      <c r="P34" s="32"/>
      <c r="Q34" s="32"/>
    </row>
    <row r="35" spans="1:17" ht="24" customHeight="1" thickBot="1">
      <c r="A35" s="118"/>
      <c r="B35" s="119"/>
      <c r="C35" s="81"/>
      <c r="D35" s="81"/>
      <c r="E35" s="81"/>
      <c r="F35" s="81"/>
      <c r="G35" s="81"/>
      <c r="H35" s="81"/>
      <c r="I35" s="82"/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32"/>
      <c r="O36" s="32"/>
      <c r="P36" s="32"/>
      <c r="Q36" s="32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32"/>
      <c r="O37" s="32"/>
      <c r="P37" s="32"/>
      <c r="Q37" s="32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32"/>
      <c r="O38" s="32"/>
      <c r="P38" s="32"/>
      <c r="Q38" s="32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>
      <c r="B45" s="28"/>
      <c r="C45" s="29"/>
      <c r="F45" s="30"/>
      <c r="G45" s="28"/>
    </row>
    <row r="52" spans="2:6">
      <c r="B52" s="28"/>
      <c r="C52" s="29"/>
      <c r="F52" s="30"/>
    </row>
    <row r="59" spans="2:6">
      <c r="B59" s="28"/>
      <c r="C59" s="29"/>
      <c r="F59" s="30"/>
    </row>
    <row r="66" spans="2:6">
      <c r="B66" s="28"/>
      <c r="F66" s="30"/>
    </row>
    <row r="73" spans="2:6">
      <c r="F73" s="30"/>
    </row>
  </sheetData>
  <mergeCells count="29">
    <mergeCell ref="C31:G31"/>
    <mergeCell ref="E32:G32"/>
    <mergeCell ref="C24:G24"/>
    <mergeCell ref="F26:G26"/>
    <mergeCell ref="H26:I26"/>
    <mergeCell ref="C27:G27"/>
    <mergeCell ref="A28:B29"/>
    <mergeCell ref="C28:C29"/>
    <mergeCell ref="D28:D29"/>
    <mergeCell ref="E28:G28"/>
    <mergeCell ref="I28:I29"/>
    <mergeCell ref="C13:G13"/>
    <mergeCell ref="E16:F16"/>
    <mergeCell ref="G16:I16"/>
    <mergeCell ref="C18:G18"/>
    <mergeCell ref="E19:F19"/>
    <mergeCell ref="G19:I19"/>
    <mergeCell ref="C12:G12"/>
    <mergeCell ref="B4:G4"/>
    <mergeCell ref="H4:I4"/>
    <mergeCell ref="A5:B6"/>
    <mergeCell ref="C5:C6"/>
    <mergeCell ref="D5:E5"/>
    <mergeCell ref="F5:G5"/>
    <mergeCell ref="E9:F9"/>
    <mergeCell ref="G9:I9"/>
    <mergeCell ref="E10:F10"/>
    <mergeCell ref="C11:G11"/>
    <mergeCell ref="H11:I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52BDE-B4F4-4A4F-85C4-FB0411522763}">
  <sheetPr codeName="Planilha61">
    <tabColor rgb="FF92D050"/>
    <pageSetUpPr fitToPage="1"/>
  </sheetPr>
  <dimension ref="A1:Q70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3</v>
      </c>
      <c r="I3" s="52" t="s">
        <v>146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>
        <v>5213464</v>
      </c>
      <c r="B4" s="1028" t="s">
        <v>1486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85" t="s">
        <v>1487</v>
      </c>
      <c r="B7" s="115" t="s">
        <v>1488</v>
      </c>
      <c r="C7" s="134">
        <v>1</v>
      </c>
      <c r="D7" s="134">
        <v>0.3</v>
      </c>
      <c r="E7" s="134">
        <v>0.7</v>
      </c>
      <c r="F7" s="134">
        <v>140.93690000000001</v>
      </c>
      <c r="G7" s="90">
        <v>50.9801</v>
      </c>
      <c r="H7" s="90"/>
      <c r="I7" s="91">
        <f>C7*((D7*F7)+(E7*G7))</f>
        <v>77.967140000000001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77.967140000000001</v>
      </c>
      <c r="J8" s="32"/>
      <c r="K8" s="32"/>
      <c r="L8" s="32"/>
      <c r="M8" s="32"/>
      <c r="N8" s="32"/>
      <c r="O8" s="32"/>
      <c r="P8" s="32"/>
      <c r="Q8" s="32"/>
    </row>
    <row r="9" spans="1:17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  <c r="P9" s="32"/>
      <c r="Q9" s="32"/>
    </row>
    <row r="10" spans="1:17" ht="14.25">
      <c r="A10" s="64" t="s">
        <v>1489</v>
      </c>
      <c r="B10" s="65" t="s">
        <v>1490</v>
      </c>
      <c r="C10" s="111">
        <v>1</v>
      </c>
      <c r="D10" s="110" t="s">
        <v>92</v>
      </c>
      <c r="E10" s="1052">
        <v>33.708799999999997</v>
      </c>
      <c r="F10" s="1052"/>
      <c r="G10" s="131"/>
      <c r="H10" s="131"/>
      <c r="I10" s="132">
        <f>E10*C10</f>
        <v>33.708799999999997</v>
      </c>
      <c r="J10" s="32"/>
      <c r="K10" s="32"/>
      <c r="L10" s="32"/>
      <c r="M10" s="32"/>
      <c r="N10" s="32"/>
      <c r="O10" s="32"/>
      <c r="P10" s="32"/>
      <c r="Q10" s="32"/>
    </row>
    <row r="11" spans="1:17" ht="14.25">
      <c r="A11" s="64" t="s">
        <v>127</v>
      </c>
      <c r="B11" s="65" t="s">
        <v>128</v>
      </c>
      <c r="C11" s="111">
        <v>2</v>
      </c>
      <c r="D11" s="110" t="s">
        <v>92</v>
      </c>
      <c r="E11" s="1052">
        <v>18.146100000000001</v>
      </c>
      <c r="F11" s="1052"/>
      <c r="G11" s="131"/>
      <c r="H11" s="131"/>
      <c r="I11" s="132">
        <f>E11*C11</f>
        <v>36.292200000000001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042" t="s">
        <v>93</v>
      </c>
      <c r="D12" s="1043"/>
      <c r="E12" s="1043"/>
      <c r="F12" s="1043"/>
      <c r="G12" s="1043"/>
      <c r="H12" s="1044">
        <f>SUM(I10:I11)</f>
        <v>70.001000000000005</v>
      </c>
      <c r="I12" s="1045"/>
      <c r="J12" s="32"/>
      <c r="K12" s="32"/>
      <c r="L12" s="32"/>
      <c r="M12" s="32"/>
      <c r="N12" s="32"/>
      <c r="O12" s="32"/>
      <c r="P12" s="32"/>
      <c r="Q12" s="32"/>
    </row>
    <row r="13" spans="1:17" ht="24" customHeight="1" thickBot="1">
      <c r="A13" s="66"/>
      <c r="B13" s="40"/>
      <c r="C13" s="1056" t="s">
        <v>95</v>
      </c>
      <c r="D13" s="1057"/>
      <c r="E13" s="1057"/>
      <c r="F13" s="1057"/>
      <c r="G13" s="1057"/>
      <c r="H13" s="127"/>
      <c r="I13" s="139">
        <f>H12+I8</f>
        <v>147.96809999999999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64"/>
      <c r="B14" s="65"/>
      <c r="C14" s="1042" t="s">
        <v>96</v>
      </c>
      <c r="D14" s="1043"/>
      <c r="E14" s="1043"/>
      <c r="F14" s="1043"/>
      <c r="G14" s="1043"/>
      <c r="H14" s="131"/>
      <c r="I14" s="265">
        <f>I13/H3</f>
        <v>49.322699999999998</v>
      </c>
      <c r="J14" s="32"/>
      <c r="K14" s="32"/>
      <c r="L14" s="32"/>
      <c r="M14" s="32"/>
      <c r="N14" s="32"/>
      <c r="O14" s="32"/>
      <c r="P14" s="32"/>
      <c r="Q14" s="32"/>
    </row>
    <row r="15" spans="1:17" ht="15" customHeight="1">
      <c r="A15" s="64"/>
      <c r="B15" s="65"/>
      <c r="C15" s="131"/>
      <c r="D15" s="131"/>
      <c r="E15" s="131"/>
      <c r="F15" s="131"/>
      <c r="G15" s="123" t="s">
        <v>97</v>
      </c>
      <c r="H15" s="131"/>
      <c r="I15" s="67"/>
      <c r="J15" s="32"/>
      <c r="K15" s="32"/>
      <c r="L15" s="32"/>
      <c r="M15" s="32"/>
      <c r="N15" s="32"/>
      <c r="O15" s="32"/>
      <c r="P15" s="32"/>
      <c r="Q15" s="32"/>
    </row>
    <row r="16" spans="1:17" ht="15" customHeight="1" thickBot="1">
      <c r="A16" s="66"/>
      <c r="B16" s="40"/>
      <c r="C16" s="127"/>
      <c r="D16" s="127"/>
      <c r="E16" s="127"/>
      <c r="F16" s="127"/>
      <c r="G16" s="126" t="s">
        <v>98</v>
      </c>
      <c r="H16" s="127"/>
      <c r="I16" s="68" t="s">
        <v>94</v>
      </c>
      <c r="J16" s="32"/>
      <c r="K16" s="32"/>
      <c r="L16" s="32"/>
      <c r="M16" s="32"/>
      <c r="N16" s="32"/>
      <c r="O16" s="32"/>
      <c r="P16" s="32"/>
      <c r="Q16" s="32"/>
    </row>
    <row r="17" spans="1:17" ht="24" customHeight="1">
      <c r="A17" s="99" t="s">
        <v>99</v>
      </c>
      <c r="B17" s="100"/>
      <c r="C17" s="135" t="s">
        <v>79</v>
      </c>
      <c r="D17" s="135" t="s">
        <v>90</v>
      </c>
      <c r="E17" s="1054" t="s">
        <v>100</v>
      </c>
      <c r="F17" s="1054"/>
      <c r="G17" s="1054" t="s">
        <v>70</v>
      </c>
      <c r="H17" s="1054"/>
      <c r="I17" s="1055"/>
      <c r="J17" s="32"/>
      <c r="K17" s="32"/>
      <c r="L17" s="32"/>
      <c r="M17" s="32"/>
      <c r="N17" s="32"/>
      <c r="O17" s="32"/>
      <c r="P17" s="32"/>
      <c r="Q17" s="32"/>
    </row>
    <row r="18" spans="1:17" ht="24" customHeight="1">
      <c r="A18" s="64"/>
      <c r="B18" s="115"/>
      <c r="C18" s="344"/>
      <c r="D18" s="110"/>
      <c r="E18" s="131"/>
      <c r="F18" s="131"/>
      <c r="G18" s="131"/>
      <c r="H18" s="131"/>
      <c r="I18" s="137"/>
      <c r="J18" s="32"/>
      <c r="K18" s="32"/>
      <c r="L18" s="32"/>
      <c r="M18" s="32"/>
      <c r="N18" s="32"/>
      <c r="O18" s="32"/>
      <c r="P18" s="32"/>
      <c r="Q18" s="32"/>
    </row>
    <row r="19" spans="1:17" ht="15" customHeight="1" thickBot="1">
      <c r="A19" s="66"/>
      <c r="B19" s="40"/>
      <c r="C19" s="1056" t="s">
        <v>101</v>
      </c>
      <c r="D19" s="1057"/>
      <c r="E19" s="1057"/>
      <c r="F19" s="1057"/>
      <c r="G19" s="1057"/>
      <c r="H19" s="40"/>
      <c r="I19" s="698">
        <f>I18</f>
        <v>0</v>
      </c>
      <c r="J19" s="32"/>
      <c r="K19" s="32"/>
      <c r="L19" s="32"/>
      <c r="M19" s="32"/>
      <c r="N19" s="32"/>
      <c r="O19" s="32"/>
      <c r="P19" s="32"/>
      <c r="Q19" s="32"/>
    </row>
    <row r="20" spans="1:17" ht="15" customHeight="1" thickBot="1">
      <c r="A20" s="99" t="s">
        <v>102</v>
      </c>
      <c r="B20" s="100"/>
      <c r="C20" s="135" t="s">
        <v>79</v>
      </c>
      <c r="D20" s="135" t="s">
        <v>90</v>
      </c>
      <c r="E20" s="1054" t="s">
        <v>70</v>
      </c>
      <c r="F20" s="1054"/>
      <c r="G20" s="1054" t="s">
        <v>70</v>
      </c>
      <c r="H20" s="1054"/>
      <c r="I20" s="1055"/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2">
        <v>5213414</v>
      </c>
      <c r="B21" s="107" t="s">
        <v>1491</v>
      </c>
      <c r="C21" s="109">
        <v>0.36</v>
      </c>
      <c r="D21" s="108" t="s">
        <v>8</v>
      </c>
      <c r="E21" s="128"/>
      <c r="F21" s="114">
        <v>447.94</v>
      </c>
      <c r="G21" s="128"/>
      <c r="H21" s="128"/>
      <c r="I21" s="106">
        <f>F21*C21</f>
        <v>161.25839999999999</v>
      </c>
      <c r="J21" s="32"/>
      <c r="K21" s="32"/>
      <c r="L21" s="32"/>
      <c r="M21" s="32"/>
      <c r="N21" s="32"/>
      <c r="O21" s="32"/>
      <c r="P21" s="32"/>
      <c r="Q21" s="32"/>
    </row>
    <row r="22" spans="1:17" ht="24" customHeight="1" thickBot="1">
      <c r="A22" s="66"/>
      <c r="B22" s="40"/>
      <c r="C22" s="1056" t="s">
        <v>103</v>
      </c>
      <c r="D22" s="1057"/>
      <c r="E22" s="1057"/>
      <c r="F22" s="1057"/>
      <c r="G22" s="1057"/>
      <c r="H22" s="127"/>
      <c r="I22" s="105">
        <f>SUM(I21:I21)</f>
        <v>161.25839999999999</v>
      </c>
      <c r="J22" s="32"/>
      <c r="K22" s="32"/>
      <c r="L22" s="32"/>
      <c r="M22" s="32"/>
      <c r="N22" s="32"/>
      <c r="O22" s="32"/>
      <c r="P22" s="32"/>
      <c r="Q22" s="32"/>
    </row>
    <row r="23" spans="1:17" ht="15" customHeight="1" thickBot="1">
      <c r="A23" s="57"/>
      <c r="B23" s="130"/>
      <c r="C23" s="125"/>
      <c r="D23" s="125"/>
      <c r="E23" s="125"/>
      <c r="F23" s="125"/>
      <c r="G23" s="125" t="s">
        <v>104</v>
      </c>
      <c r="H23" s="125"/>
      <c r="I23" s="70">
        <f>I22+I14+I19</f>
        <v>210.58109999999999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>
      <c r="A24" s="99" t="s">
        <v>105</v>
      </c>
      <c r="B24" s="100"/>
      <c r="C24" s="135" t="s">
        <v>106</v>
      </c>
      <c r="D24" s="135" t="s">
        <v>79</v>
      </c>
      <c r="E24" s="135" t="s">
        <v>90</v>
      </c>
      <c r="F24" s="1054" t="s">
        <v>70</v>
      </c>
      <c r="G24" s="1054"/>
      <c r="H24" s="1054" t="s">
        <v>70</v>
      </c>
      <c r="I24" s="1055"/>
      <c r="J24" s="32"/>
      <c r="K24" s="32"/>
      <c r="L24" s="32"/>
      <c r="M24" s="32"/>
      <c r="N24" s="32"/>
      <c r="O24" s="32"/>
      <c r="P24" s="32"/>
      <c r="Q24" s="32"/>
    </row>
    <row r="25" spans="1:17" ht="15" customHeight="1" thickBot="1">
      <c r="A25" s="71"/>
      <c r="B25" s="41"/>
      <c r="C25" s="1056" t="s">
        <v>107</v>
      </c>
      <c r="D25" s="1056"/>
      <c r="E25" s="1056"/>
      <c r="F25" s="1056"/>
      <c r="G25" s="1056"/>
      <c r="H25" s="126"/>
      <c r="I25" s="72"/>
      <c r="J25" s="32"/>
      <c r="K25" s="32"/>
      <c r="L25" s="32"/>
      <c r="M25" s="32"/>
      <c r="N25" s="32"/>
      <c r="O25" s="32"/>
      <c r="P25" s="32"/>
      <c r="Q25" s="32"/>
    </row>
    <row r="26" spans="1:17" ht="15" customHeight="1" thickBot="1">
      <c r="A26" s="1031" t="s">
        <v>108</v>
      </c>
      <c r="B26" s="1032"/>
      <c r="C26" s="1035" t="s">
        <v>79</v>
      </c>
      <c r="D26" s="1035" t="s">
        <v>90</v>
      </c>
      <c r="E26" s="1059" t="s">
        <v>109</v>
      </c>
      <c r="F26" s="1059"/>
      <c r="G26" s="1059"/>
      <c r="H26" s="124"/>
      <c r="I26" s="1060" t="s">
        <v>70</v>
      </c>
      <c r="J26" s="32"/>
      <c r="K26" s="32"/>
      <c r="L26" s="32"/>
      <c r="M26" s="32"/>
      <c r="N26" s="32"/>
      <c r="O26" s="32"/>
      <c r="P26" s="32"/>
      <c r="Q26" s="32"/>
    </row>
    <row r="27" spans="1:17" ht="24" customHeight="1">
      <c r="A27" s="1046"/>
      <c r="B27" s="1047"/>
      <c r="C27" s="1048"/>
      <c r="D27" s="1048"/>
      <c r="E27" s="133" t="s">
        <v>110</v>
      </c>
      <c r="F27" s="133" t="s">
        <v>111</v>
      </c>
      <c r="G27" s="133" t="s">
        <v>112</v>
      </c>
      <c r="H27" s="133"/>
      <c r="I27" s="1049"/>
      <c r="J27" s="32"/>
      <c r="K27" s="32"/>
      <c r="L27" s="32"/>
      <c r="M27" s="32"/>
      <c r="N27" s="32"/>
      <c r="O27" s="32"/>
      <c r="P27" s="32"/>
      <c r="Q27" s="32"/>
    </row>
    <row r="28" spans="1:17" s="24" customFormat="1" ht="15">
      <c r="A28" s="73"/>
      <c r="B28" s="74"/>
      <c r="C28" s="1042" t="s">
        <v>114</v>
      </c>
      <c r="D28" s="1042"/>
      <c r="E28" s="1042"/>
      <c r="F28" s="1042"/>
      <c r="G28" s="1042"/>
      <c r="H28" s="123"/>
      <c r="I28" s="112">
        <f>0</f>
        <v>0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A29" s="73"/>
      <c r="B29" s="74"/>
      <c r="C29" s="123"/>
      <c r="D29" s="123"/>
      <c r="E29" s="1042" t="s">
        <v>115</v>
      </c>
      <c r="F29" s="1042"/>
      <c r="G29" s="1042"/>
      <c r="H29" s="74"/>
      <c r="I29" s="117">
        <f>I23+I28</f>
        <v>210.58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73"/>
      <c r="B30" s="74"/>
      <c r="C30" s="123"/>
      <c r="D30" s="123"/>
      <c r="E30" s="123"/>
      <c r="F30" s="123"/>
      <c r="G30" s="123" t="s">
        <v>151</v>
      </c>
      <c r="H30" s="74"/>
      <c r="I30" s="138"/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6"/>
      <c r="B31"/>
      <c r="C31"/>
      <c r="D31"/>
      <c r="E31"/>
      <c r="F31"/>
      <c r="G31" s="123" t="s">
        <v>140</v>
      </c>
      <c r="H31"/>
      <c r="I31" s="120">
        <f>I29</f>
        <v>210.58</v>
      </c>
      <c r="J31" s="32"/>
      <c r="K31" s="32"/>
      <c r="L31" s="32"/>
      <c r="M31" s="32"/>
      <c r="N31" s="32"/>
      <c r="O31" s="32"/>
      <c r="P31" s="32"/>
      <c r="Q31" s="32"/>
    </row>
    <row r="32" spans="1:17" ht="24" customHeight="1" thickBot="1">
      <c r="A32" s="118"/>
      <c r="B32" s="119"/>
      <c r="C32" s="81"/>
      <c r="D32" s="81"/>
      <c r="E32" s="81"/>
      <c r="F32" s="81"/>
      <c r="G32" s="81"/>
      <c r="H32" s="81"/>
      <c r="I32" s="82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32"/>
      <c r="O33" s="32"/>
      <c r="P33" s="32"/>
      <c r="Q33" s="32"/>
    </row>
    <row r="34" spans="1:17" ht="15" customHeight="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32"/>
      <c r="O34" s="32"/>
      <c r="P34" s="32"/>
      <c r="Q34" s="32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>
      <c r="B42" s="28"/>
      <c r="C42" s="29"/>
      <c r="F42" s="30"/>
      <c r="G42" s="28"/>
    </row>
    <row r="49" spans="2:6">
      <c r="B49" s="28"/>
      <c r="C49" s="29"/>
      <c r="F49" s="30"/>
    </row>
    <row r="56" spans="2:6">
      <c r="B56" s="28"/>
      <c r="C56" s="29"/>
      <c r="F56" s="30"/>
    </row>
    <row r="63" spans="2:6">
      <c r="B63" s="28"/>
      <c r="F63" s="30"/>
    </row>
    <row r="70" spans="6:6">
      <c r="F70" s="30"/>
    </row>
  </sheetData>
  <mergeCells count="30">
    <mergeCell ref="C28:G28"/>
    <mergeCell ref="E29:G29"/>
    <mergeCell ref="E11:F11"/>
    <mergeCell ref="C22:G22"/>
    <mergeCell ref="F24:G24"/>
    <mergeCell ref="C14:G14"/>
    <mergeCell ref="E17:F17"/>
    <mergeCell ref="G17:I17"/>
    <mergeCell ref="C19:G19"/>
    <mergeCell ref="E20:F20"/>
    <mergeCell ref="G20:I20"/>
    <mergeCell ref="C13:G13"/>
    <mergeCell ref="H24:I24"/>
    <mergeCell ref="C25:G25"/>
    <mergeCell ref="A26:B27"/>
    <mergeCell ref="C26:C27"/>
    <mergeCell ref="D26:D27"/>
    <mergeCell ref="E26:G26"/>
    <mergeCell ref="I26:I27"/>
    <mergeCell ref="E9:F9"/>
    <mergeCell ref="G9:I9"/>
    <mergeCell ref="E10:F10"/>
    <mergeCell ref="C12:G12"/>
    <mergeCell ref="H12:I12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0B8D0-6BB0-4BC2-8B06-C8DF67D34D97}">
  <sheetPr codeName="Planilha62">
    <tabColor rgb="FF92D050"/>
    <pageSetUpPr fitToPage="1"/>
  </sheetPr>
  <dimension ref="A1:Q70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3</v>
      </c>
      <c r="I3" s="52" t="s">
        <v>146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>
        <v>5213465</v>
      </c>
      <c r="B4" s="1028" t="s">
        <v>1493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85" t="s">
        <v>1487</v>
      </c>
      <c r="B7" s="115" t="s">
        <v>1488</v>
      </c>
      <c r="C7" s="134">
        <v>1</v>
      </c>
      <c r="D7" s="134">
        <v>0.3</v>
      </c>
      <c r="E7" s="134">
        <v>0.7</v>
      </c>
      <c r="F7" s="134">
        <v>140.93690000000001</v>
      </c>
      <c r="G7" s="90">
        <v>50.9801</v>
      </c>
      <c r="H7" s="90"/>
      <c r="I7" s="91">
        <f>C7*((D7*F7)+(E7*G7))</f>
        <v>77.967140000000001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77.967140000000001</v>
      </c>
      <c r="J8" s="32"/>
      <c r="K8" s="32"/>
      <c r="L8" s="32"/>
      <c r="M8" s="32"/>
      <c r="N8" s="32"/>
      <c r="O8" s="32"/>
      <c r="P8" s="32"/>
      <c r="Q8" s="32"/>
    </row>
    <row r="9" spans="1:17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  <c r="P9" s="32"/>
      <c r="Q9" s="32"/>
    </row>
    <row r="10" spans="1:17" ht="14.25">
      <c r="A10" s="64" t="s">
        <v>1489</v>
      </c>
      <c r="B10" s="65" t="s">
        <v>1490</v>
      </c>
      <c r="C10" s="111">
        <v>1</v>
      </c>
      <c r="D10" s="110" t="s">
        <v>92</v>
      </c>
      <c r="E10" s="1052">
        <v>33.708799999999997</v>
      </c>
      <c r="F10" s="1052"/>
      <c r="G10" s="131"/>
      <c r="H10" s="131"/>
      <c r="I10" s="132">
        <f>E10*C10</f>
        <v>33.708799999999997</v>
      </c>
      <c r="J10" s="32"/>
      <c r="K10" s="32"/>
      <c r="L10" s="32"/>
      <c r="M10" s="32"/>
      <c r="N10" s="32"/>
      <c r="O10" s="32"/>
      <c r="P10" s="32"/>
      <c r="Q10" s="32"/>
    </row>
    <row r="11" spans="1:17" ht="14.25">
      <c r="A11" s="64" t="s">
        <v>127</v>
      </c>
      <c r="B11" s="65" t="s">
        <v>128</v>
      </c>
      <c r="C11" s="111">
        <v>2</v>
      </c>
      <c r="D11" s="110" t="s">
        <v>92</v>
      </c>
      <c r="E11" s="1052">
        <v>18.146100000000001</v>
      </c>
      <c r="F11" s="1052"/>
      <c r="G11" s="131"/>
      <c r="H11" s="131"/>
      <c r="I11" s="132">
        <f>E11*C11</f>
        <v>36.292200000000001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042" t="s">
        <v>93</v>
      </c>
      <c r="D12" s="1043"/>
      <c r="E12" s="1043"/>
      <c r="F12" s="1043"/>
      <c r="G12" s="1043"/>
      <c r="H12" s="1044">
        <f>SUM(I10:I11)</f>
        <v>70.001000000000005</v>
      </c>
      <c r="I12" s="1045"/>
      <c r="J12" s="32"/>
      <c r="K12" s="32"/>
      <c r="L12" s="32"/>
      <c r="M12" s="32"/>
      <c r="N12" s="32"/>
      <c r="O12" s="32"/>
      <c r="P12" s="32"/>
      <c r="Q12" s="32"/>
    </row>
    <row r="13" spans="1:17" ht="24" customHeight="1" thickBot="1">
      <c r="A13" s="66"/>
      <c r="B13" s="40"/>
      <c r="C13" s="1056" t="s">
        <v>95</v>
      </c>
      <c r="D13" s="1057"/>
      <c r="E13" s="1057"/>
      <c r="F13" s="1057"/>
      <c r="G13" s="1057"/>
      <c r="H13" s="127"/>
      <c r="I13" s="139">
        <f>H12+I8</f>
        <v>147.96809999999999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64"/>
      <c r="B14" s="65"/>
      <c r="C14" s="1042" t="s">
        <v>96</v>
      </c>
      <c r="D14" s="1043"/>
      <c r="E14" s="1043"/>
      <c r="F14" s="1043"/>
      <c r="G14" s="1043"/>
      <c r="H14" s="131"/>
      <c r="I14" s="265">
        <f>I13/H3</f>
        <v>49.322699999999998</v>
      </c>
      <c r="J14" s="32"/>
      <c r="K14" s="32"/>
      <c r="L14" s="32"/>
      <c r="M14" s="32"/>
      <c r="N14" s="32"/>
      <c r="O14" s="32"/>
      <c r="P14" s="32"/>
      <c r="Q14" s="32"/>
    </row>
    <row r="15" spans="1:17" ht="15" customHeight="1">
      <c r="A15" s="64"/>
      <c r="B15" s="65"/>
      <c r="C15" s="131"/>
      <c r="D15" s="131"/>
      <c r="E15" s="131"/>
      <c r="F15" s="131"/>
      <c r="G15" s="123" t="s">
        <v>97</v>
      </c>
      <c r="H15" s="131"/>
      <c r="I15" s="67"/>
      <c r="J15" s="32"/>
      <c r="K15" s="32"/>
      <c r="L15" s="32"/>
      <c r="M15" s="32"/>
      <c r="N15" s="32"/>
      <c r="O15" s="32"/>
      <c r="P15" s="32"/>
      <c r="Q15" s="32"/>
    </row>
    <row r="16" spans="1:17" ht="15" customHeight="1" thickBot="1">
      <c r="A16" s="66"/>
      <c r="B16" s="40"/>
      <c r="C16" s="127"/>
      <c r="D16" s="127"/>
      <c r="E16" s="127"/>
      <c r="F16" s="127"/>
      <c r="G16" s="126" t="s">
        <v>98</v>
      </c>
      <c r="H16" s="127"/>
      <c r="I16" s="68" t="s">
        <v>94</v>
      </c>
      <c r="J16" s="32"/>
      <c r="K16" s="32"/>
      <c r="L16" s="32"/>
      <c r="M16" s="32"/>
      <c r="N16" s="32"/>
      <c r="O16" s="32"/>
      <c r="P16" s="32"/>
      <c r="Q16" s="32"/>
    </row>
    <row r="17" spans="1:17" ht="24" customHeight="1">
      <c r="A17" s="99" t="s">
        <v>99</v>
      </c>
      <c r="B17" s="100"/>
      <c r="C17" s="135" t="s">
        <v>79</v>
      </c>
      <c r="D17" s="135" t="s">
        <v>90</v>
      </c>
      <c r="E17" s="1054" t="s">
        <v>100</v>
      </c>
      <c r="F17" s="1054"/>
      <c r="G17" s="1054" t="s">
        <v>70</v>
      </c>
      <c r="H17" s="1054"/>
      <c r="I17" s="1055"/>
      <c r="J17" s="32"/>
      <c r="K17" s="32"/>
      <c r="L17" s="32"/>
      <c r="M17" s="32"/>
      <c r="N17" s="32"/>
      <c r="O17" s="32"/>
      <c r="P17" s="32"/>
      <c r="Q17" s="32"/>
    </row>
    <row r="18" spans="1:17" ht="24" customHeight="1">
      <c r="A18" s="64"/>
      <c r="B18" s="115"/>
      <c r="C18" s="344"/>
      <c r="D18" s="110"/>
      <c r="E18" s="131"/>
      <c r="F18" s="131"/>
      <c r="G18" s="131"/>
      <c r="H18" s="131"/>
      <c r="I18" s="137"/>
      <c r="J18" s="32"/>
      <c r="K18" s="32"/>
      <c r="L18" s="32"/>
      <c r="M18" s="32"/>
      <c r="N18" s="32"/>
      <c r="O18" s="32"/>
      <c r="P18" s="32"/>
      <c r="Q18" s="32"/>
    </row>
    <row r="19" spans="1:17" ht="15" customHeight="1" thickBot="1">
      <c r="A19" s="66"/>
      <c r="B19" s="40"/>
      <c r="C19" s="1056" t="s">
        <v>101</v>
      </c>
      <c r="D19" s="1057"/>
      <c r="E19" s="1057"/>
      <c r="F19" s="1057"/>
      <c r="G19" s="1057"/>
      <c r="H19" s="40"/>
      <c r="I19" s="698">
        <f>I18</f>
        <v>0</v>
      </c>
      <c r="J19" s="32"/>
      <c r="K19" s="32"/>
      <c r="L19" s="32"/>
      <c r="M19" s="32"/>
      <c r="N19" s="32"/>
      <c r="O19" s="32"/>
      <c r="P19" s="32"/>
      <c r="Q19" s="32"/>
    </row>
    <row r="20" spans="1:17" ht="15" customHeight="1" thickBot="1">
      <c r="A20" s="99" t="s">
        <v>102</v>
      </c>
      <c r="B20" s="100"/>
      <c r="C20" s="135" t="s">
        <v>79</v>
      </c>
      <c r="D20" s="135" t="s">
        <v>90</v>
      </c>
      <c r="E20" s="1054" t="s">
        <v>70</v>
      </c>
      <c r="F20" s="1054"/>
      <c r="G20" s="1054" t="s">
        <v>70</v>
      </c>
      <c r="H20" s="1054"/>
      <c r="I20" s="1055"/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2">
        <v>5213414</v>
      </c>
      <c r="B21" s="107" t="s">
        <v>1491</v>
      </c>
      <c r="C21" s="109">
        <v>0.68574000000000002</v>
      </c>
      <c r="D21" s="108" t="s">
        <v>8</v>
      </c>
      <c r="E21" s="128"/>
      <c r="F21" s="114">
        <v>447.94</v>
      </c>
      <c r="G21" s="128"/>
      <c r="H21" s="128"/>
      <c r="I21" s="106">
        <f>F21*C21</f>
        <v>307.17039999999997</v>
      </c>
      <c r="J21" s="32"/>
      <c r="K21" s="32"/>
      <c r="L21" s="32"/>
      <c r="M21" s="32"/>
      <c r="N21" s="32"/>
      <c r="O21" s="32"/>
      <c r="P21" s="32"/>
      <c r="Q21" s="32"/>
    </row>
    <row r="22" spans="1:17" ht="24" customHeight="1" thickBot="1">
      <c r="A22" s="66"/>
      <c r="B22" s="40"/>
      <c r="C22" s="1056" t="s">
        <v>103</v>
      </c>
      <c r="D22" s="1057"/>
      <c r="E22" s="1057"/>
      <c r="F22" s="1057"/>
      <c r="G22" s="1057"/>
      <c r="H22" s="127"/>
      <c r="I22" s="105">
        <f>SUM(I21:I21)</f>
        <v>307.17039999999997</v>
      </c>
      <c r="J22" s="32"/>
      <c r="K22" s="32"/>
      <c r="L22" s="32"/>
      <c r="M22" s="32"/>
      <c r="N22" s="32"/>
      <c r="O22" s="32"/>
      <c r="P22" s="32"/>
      <c r="Q22" s="32"/>
    </row>
    <row r="23" spans="1:17" ht="15" customHeight="1" thickBot="1">
      <c r="A23" s="57"/>
      <c r="B23" s="130"/>
      <c r="C23" s="125"/>
      <c r="D23" s="125"/>
      <c r="E23" s="125"/>
      <c r="F23" s="125"/>
      <c r="G23" s="125" t="s">
        <v>104</v>
      </c>
      <c r="H23" s="125"/>
      <c r="I23" s="70">
        <f>I22+I14+I19</f>
        <v>356.49310000000003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>
      <c r="A24" s="99" t="s">
        <v>105</v>
      </c>
      <c r="B24" s="100"/>
      <c r="C24" s="135" t="s">
        <v>106</v>
      </c>
      <c r="D24" s="135" t="s">
        <v>79</v>
      </c>
      <c r="E24" s="135" t="s">
        <v>90</v>
      </c>
      <c r="F24" s="1054" t="s">
        <v>70</v>
      </c>
      <c r="G24" s="1054"/>
      <c r="H24" s="1054" t="s">
        <v>70</v>
      </c>
      <c r="I24" s="1055"/>
      <c r="J24" s="32"/>
      <c r="K24" s="32"/>
      <c r="L24" s="32"/>
      <c r="M24" s="32"/>
      <c r="N24" s="32"/>
      <c r="O24" s="32"/>
      <c r="P24" s="32"/>
      <c r="Q24" s="32"/>
    </row>
    <row r="25" spans="1:17" ht="15" customHeight="1" thickBot="1">
      <c r="A25" s="71"/>
      <c r="B25" s="41"/>
      <c r="C25" s="1056" t="s">
        <v>107</v>
      </c>
      <c r="D25" s="1056"/>
      <c r="E25" s="1056"/>
      <c r="F25" s="1056"/>
      <c r="G25" s="1056"/>
      <c r="H25" s="126"/>
      <c r="I25" s="72"/>
      <c r="J25" s="32"/>
      <c r="K25" s="32"/>
      <c r="L25" s="32"/>
      <c r="M25" s="32"/>
      <c r="N25" s="32"/>
      <c r="O25" s="32"/>
      <c r="P25" s="32"/>
      <c r="Q25" s="32"/>
    </row>
    <row r="26" spans="1:17" ht="15" customHeight="1" thickBot="1">
      <c r="A26" s="1031" t="s">
        <v>108</v>
      </c>
      <c r="B26" s="1032"/>
      <c r="C26" s="1035" t="s">
        <v>79</v>
      </c>
      <c r="D26" s="1035" t="s">
        <v>90</v>
      </c>
      <c r="E26" s="1059" t="s">
        <v>109</v>
      </c>
      <c r="F26" s="1059"/>
      <c r="G26" s="1059"/>
      <c r="H26" s="124"/>
      <c r="I26" s="1060" t="s">
        <v>70</v>
      </c>
      <c r="J26" s="32"/>
      <c r="K26" s="32"/>
      <c r="L26" s="32"/>
      <c r="M26" s="32"/>
      <c r="N26" s="32"/>
      <c r="O26" s="32"/>
      <c r="P26" s="32"/>
      <c r="Q26" s="32"/>
    </row>
    <row r="27" spans="1:17" ht="24" customHeight="1">
      <c r="A27" s="1046"/>
      <c r="B27" s="1047"/>
      <c r="C27" s="1048"/>
      <c r="D27" s="1048"/>
      <c r="E27" s="133" t="s">
        <v>110</v>
      </c>
      <c r="F27" s="133" t="s">
        <v>111</v>
      </c>
      <c r="G27" s="133" t="s">
        <v>112</v>
      </c>
      <c r="H27" s="133"/>
      <c r="I27" s="1049"/>
      <c r="J27" s="32"/>
      <c r="K27" s="32"/>
      <c r="L27" s="32"/>
      <c r="M27" s="32"/>
      <c r="N27" s="32"/>
      <c r="O27" s="32"/>
      <c r="P27" s="32"/>
      <c r="Q27" s="32"/>
    </row>
    <row r="28" spans="1:17" s="24" customFormat="1" ht="15">
      <c r="A28" s="73"/>
      <c r="B28" s="74"/>
      <c r="C28" s="1042" t="s">
        <v>114</v>
      </c>
      <c r="D28" s="1042"/>
      <c r="E28" s="1042"/>
      <c r="F28" s="1042"/>
      <c r="G28" s="1042"/>
      <c r="H28" s="123"/>
      <c r="I28" s="112">
        <f>0</f>
        <v>0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A29" s="73"/>
      <c r="B29" s="74"/>
      <c r="C29" s="123"/>
      <c r="D29" s="123"/>
      <c r="E29" s="1042" t="s">
        <v>115</v>
      </c>
      <c r="F29" s="1042"/>
      <c r="G29" s="1042"/>
      <c r="H29" s="74"/>
      <c r="I29" s="117">
        <f>I23+I28</f>
        <v>356.49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73"/>
      <c r="B30" s="74"/>
      <c r="C30" s="123"/>
      <c r="D30" s="123"/>
      <c r="E30" s="123"/>
      <c r="F30" s="123"/>
      <c r="G30" s="123" t="s">
        <v>151</v>
      </c>
      <c r="H30" s="74"/>
      <c r="I30" s="138"/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6"/>
      <c r="B31"/>
      <c r="C31"/>
      <c r="D31"/>
      <c r="E31"/>
      <c r="F31"/>
      <c r="G31" s="123" t="s">
        <v>140</v>
      </c>
      <c r="H31"/>
      <c r="I31" s="120">
        <f>I29</f>
        <v>356.49</v>
      </c>
      <c r="J31" s="32"/>
      <c r="K31" s="32"/>
      <c r="L31" s="32"/>
      <c r="M31" s="32"/>
      <c r="N31" s="32"/>
      <c r="O31" s="32"/>
      <c r="P31" s="32"/>
      <c r="Q31" s="32"/>
    </row>
    <row r="32" spans="1:17" ht="24" customHeight="1" thickBot="1">
      <c r="A32" s="118"/>
      <c r="B32" s="119"/>
      <c r="C32" s="81"/>
      <c r="D32" s="81"/>
      <c r="E32" s="81"/>
      <c r="F32" s="81"/>
      <c r="G32" s="81"/>
      <c r="H32" s="81"/>
      <c r="I32" s="82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32"/>
      <c r="O33" s="32"/>
      <c r="P33" s="32"/>
      <c r="Q33" s="32"/>
    </row>
    <row r="34" spans="1:17" ht="15" customHeight="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32"/>
      <c r="O34" s="32"/>
      <c r="P34" s="32"/>
      <c r="Q34" s="32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>
      <c r="B42" s="28"/>
      <c r="C42" s="29"/>
      <c r="F42" s="30"/>
      <c r="G42" s="28"/>
    </row>
    <row r="49" spans="2:6">
      <c r="B49" s="28"/>
      <c r="C49" s="29"/>
      <c r="F49" s="30"/>
    </row>
    <row r="56" spans="2:6">
      <c r="B56" s="28"/>
      <c r="C56" s="29"/>
      <c r="F56" s="30"/>
    </row>
    <row r="63" spans="2:6">
      <c r="B63" s="28"/>
      <c r="F63" s="30"/>
    </row>
    <row r="70" spans="6:6">
      <c r="F70" s="30"/>
    </row>
  </sheetData>
  <mergeCells count="30">
    <mergeCell ref="C28:G28"/>
    <mergeCell ref="E29:G29"/>
    <mergeCell ref="C22:G22"/>
    <mergeCell ref="F24:G24"/>
    <mergeCell ref="H24:I24"/>
    <mergeCell ref="C25:G25"/>
    <mergeCell ref="A26:B27"/>
    <mergeCell ref="C26:C27"/>
    <mergeCell ref="D26:D27"/>
    <mergeCell ref="E26:G26"/>
    <mergeCell ref="I26:I27"/>
    <mergeCell ref="E20:F20"/>
    <mergeCell ref="G20:I20"/>
    <mergeCell ref="E9:F9"/>
    <mergeCell ref="G9:I9"/>
    <mergeCell ref="E10:F10"/>
    <mergeCell ref="E11:F11"/>
    <mergeCell ref="C12:G12"/>
    <mergeCell ref="H12:I12"/>
    <mergeCell ref="C13:G13"/>
    <mergeCell ref="C14:G14"/>
    <mergeCell ref="E17:F17"/>
    <mergeCell ref="G17:I17"/>
    <mergeCell ref="C19:G19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C759B-F6A2-4C32-9A34-C058E4CF77E7}">
  <sheetPr codeName="Planilha11">
    <tabColor rgb="FF92D050"/>
    <pageSetUpPr fitToPage="1"/>
  </sheetPr>
  <dimension ref="A1:Q69"/>
  <sheetViews>
    <sheetView topLeftCell="D1" workbookViewId="0">
      <selection activeCell="V62" sqref="V62"/>
    </sheetView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4.140625" style="23" bestFit="1" customWidth="1"/>
    <col min="9" max="9" width="15.7109375" style="23" bestFit="1" customWidth="1"/>
    <col min="10" max="10" width="9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4"/>
      <c r="O1" s="35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3"/>
    </row>
    <row r="3" spans="1:15" ht="13.5" customHeight="1">
      <c r="A3" s="47" t="s">
        <v>74</v>
      </c>
      <c r="B3" s="48"/>
      <c r="C3" s="48"/>
      <c r="D3" s="507">
        <v>44652</v>
      </c>
      <c r="E3" s="48"/>
      <c r="G3" s="50" t="s">
        <v>76</v>
      </c>
      <c r="H3" s="51">
        <v>4015.13</v>
      </c>
      <c r="I3" s="52" t="s">
        <v>205</v>
      </c>
      <c r="J3" s="32"/>
      <c r="K3" s="32"/>
      <c r="L3" s="32"/>
      <c r="M3" s="32"/>
      <c r="N3" s="32"/>
      <c r="O3" s="33"/>
    </row>
    <row r="4" spans="1:15" ht="33" customHeight="1" thickBot="1">
      <c r="A4" s="53">
        <v>2306016</v>
      </c>
      <c r="B4" s="1028" t="s">
        <v>841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3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3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3"/>
    </row>
    <row r="7" spans="1:15" ht="28.5">
      <c r="A7" s="85" t="s">
        <v>842</v>
      </c>
      <c r="B7" s="115" t="s">
        <v>843</v>
      </c>
      <c r="C7" s="87">
        <v>1</v>
      </c>
      <c r="D7" s="336">
        <v>1</v>
      </c>
      <c r="E7" s="336">
        <v>0</v>
      </c>
      <c r="F7" s="111">
        <v>344.53739999999999</v>
      </c>
      <c r="G7" s="111">
        <v>165.57470000000001</v>
      </c>
      <c r="H7" s="110"/>
      <c r="I7" s="132">
        <v>344.53739999999999</v>
      </c>
      <c r="J7" s="32"/>
      <c r="K7" s="32"/>
      <c r="L7" s="32"/>
      <c r="M7" s="32"/>
      <c r="N7" s="32"/>
      <c r="O7" s="33"/>
    </row>
    <row r="8" spans="1:15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344.53739999999999</v>
      </c>
      <c r="J8" s="32"/>
      <c r="K8" s="32"/>
      <c r="L8" s="32"/>
      <c r="M8" s="32"/>
      <c r="N8" s="32"/>
      <c r="O8" s="33"/>
    </row>
    <row r="9" spans="1:15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3"/>
    </row>
    <row r="10" spans="1:15" ht="12.75" customHeight="1">
      <c r="A10" s="92" t="s">
        <v>127</v>
      </c>
      <c r="B10" s="93" t="s">
        <v>128</v>
      </c>
      <c r="C10" s="94">
        <v>2</v>
      </c>
      <c r="D10" s="95" t="s">
        <v>92</v>
      </c>
      <c r="E10" s="1041">
        <v>18.146100000000001</v>
      </c>
      <c r="F10" s="1041"/>
      <c r="G10" s="96"/>
      <c r="H10" s="96"/>
      <c r="I10" s="97">
        <f>C10*E10</f>
        <v>36.292200000000001</v>
      </c>
      <c r="J10" s="32"/>
      <c r="K10" s="32"/>
      <c r="L10" s="32"/>
      <c r="M10" s="32"/>
      <c r="N10" s="32"/>
      <c r="O10" s="33"/>
    </row>
    <row r="11" spans="1:15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SUM(I10:I10)</f>
        <v>36.292200000000001</v>
      </c>
      <c r="I11" s="1045"/>
      <c r="J11" s="32"/>
      <c r="K11" s="32"/>
      <c r="L11" s="32"/>
      <c r="M11" s="32"/>
      <c r="N11" s="32"/>
      <c r="O11" s="33"/>
    </row>
    <row r="12" spans="1:15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98">
        <f>H11+I8</f>
        <v>380.82960000000003</v>
      </c>
      <c r="J12" s="32"/>
      <c r="K12" s="32"/>
      <c r="L12" s="32"/>
      <c r="M12" s="32"/>
      <c r="N12" s="32"/>
      <c r="O12" s="33"/>
    </row>
    <row r="13" spans="1:15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67">
        <v>9.5600000000000004E-2</v>
      </c>
      <c r="J13" s="32"/>
      <c r="K13" s="32"/>
      <c r="L13" s="32"/>
      <c r="M13" s="32"/>
      <c r="N13" s="32"/>
      <c r="O13" s="33"/>
    </row>
    <row r="14" spans="1:15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67">
        <v>0</v>
      </c>
      <c r="J14" s="32"/>
      <c r="K14" s="32"/>
      <c r="L14" s="32"/>
      <c r="M14" s="32"/>
      <c r="N14" s="32"/>
      <c r="O14" s="33"/>
    </row>
    <row r="15" spans="1:15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68" t="s">
        <v>94</v>
      </c>
      <c r="J15" s="32"/>
      <c r="K15" s="32"/>
      <c r="L15" s="32"/>
      <c r="M15" s="32"/>
      <c r="N15" s="32"/>
      <c r="O15" s="33"/>
    </row>
    <row r="16" spans="1:15" ht="24" customHeight="1">
      <c r="A16" s="99" t="s">
        <v>99</v>
      </c>
      <c r="B16" s="100"/>
      <c r="C16" s="135" t="s">
        <v>79</v>
      </c>
      <c r="D16" s="135" t="s">
        <v>90</v>
      </c>
      <c r="E16" s="1054" t="s">
        <v>100</v>
      </c>
      <c r="F16" s="1054"/>
      <c r="G16" s="1054" t="s">
        <v>70</v>
      </c>
      <c r="H16" s="1054"/>
      <c r="I16" s="1055"/>
      <c r="J16" s="32"/>
      <c r="K16" s="32"/>
      <c r="L16" s="32"/>
      <c r="M16" s="32"/>
      <c r="N16" s="32"/>
      <c r="O16" s="33"/>
    </row>
    <row r="17" spans="1:17" ht="24" customHeight="1">
      <c r="A17" s="101" t="s">
        <v>844</v>
      </c>
      <c r="B17" s="84" t="s">
        <v>845</v>
      </c>
      <c r="C17" s="111">
        <v>0.1</v>
      </c>
      <c r="D17" s="110" t="s">
        <v>205</v>
      </c>
      <c r="E17" s="1052">
        <v>12.05</v>
      </c>
      <c r="F17" s="1052"/>
      <c r="G17" s="131"/>
      <c r="H17" s="131"/>
      <c r="I17" s="137">
        <f>E17*C17</f>
        <v>1.2050000000000001</v>
      </c>
      <c r="J17" s="327"/>
      <c r="K17" s="327"/>
      <c r="L17" s="327"/>
      <c r="M17" s="327"/>
      <c r="N17" s="327"/>
      <c r="O17" s="328"/>
    </row>
    <row r="18" spans="1:17" ht="15" customHeight="1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69">
        <f>SUM(I17:I17)</f>
        <v>1.2050000000000001</v>
      </c>
      <c r="J18" s="32"/>
      <c r="K18" s="32"/>
      <c r="L18" s="32"/>
      <c r="M18" s="32"/>
      <c r="N18" s="32"/>
      <c r="O18" s="33"/>
    </row>
    <row r="19" spans="1:17" ht="15" customHeight="1" thickBot="1">
      <c r="A19" s="57" t="s">
        <v>102</v>
      </c>
      <c r="B19" s="130"/>
      <c r="C19" s="129" t="s">
        <v>79</v>
      </c>
      <c r="D19" s="129" t="s">
        <v>90</v>
      </c>
      <c r="E19" s="1039" t="s">
        <v>70</v>
      </c>
      <c r="F19" s="1039"/>
      <c r="G19" s="1039" t="s">
        <v>70</v>
      </c>
      <c r="H19" s="1039"/>
      <c r="I19" s="1040"/>
      <c r="J19" s="32"/>
      <c r="K19" s="32"/>
      <c r="L19" s="32"/>
      <c r="M19" s="32"/>
      <c r="N19" s="32"/>
      <c r="O19" s="33"/>
    </row>
    <row r="20" spans="1:17" ht="24" customHeight="1" thickBot="1">
      <c r="A20" s="55"/>
      <c r="B20" s="39"/>
      <c r="C20" s="1039" t="s">
        <v>103</v>
      </c>
      <c r="D20" s="1053"/>
      <c r="E20" s="1053"/>
      <c r="F20" s="1053"/>
      <c r="G20" s="1053"/>
      <c r="H20" s="319"/>
      <c r="I20" s="56"/>
      <c r="J20" s="32"/>
      <c r="K20" s="32"/>
      <c r="L20" s="32"/>
      <c r="M20" s="32"/>
      <c r="N20" s="32"/>
      <c r="O20" s="33"/>
    </row>
    <row r="21" spans="1:17" ht="15" customHeight="1" thickBot="1">
      <c r="A21" s="99"/>
      <c r="B21" s="100"/>
      <c r="C21" s="128"/>
      <c r="D21" s="128"/>
      <c r="E21" s="128"/>
      <c r="F21" s="128"/>
      <c r="G21" s="128" t="s">
        <v>104</v>
      </c>
      <c r="H21" s="128"/>
      <c r="I21" s="264">
        <f>I13+I14+I18</f>
        <v>1.3006</v>
      </c>
      <c r="J21" s="32"/>
      <c r="K21" s="32"/>
      <c r="L21" s="32"/>
      <c r="M21" s="32"/>
      <c r="N21" s="32"/>
      <c r="O21" s="33"/>
    </row>
    <row r="22" spans="1:17" ht="15" customHeight="1">
      <c r="A22" s="99" t="s">
        <v>105</v>
      </c>
      <c r="B22" s="100"/>
      <c r="C22" s="135" t="s">
        <v>106</v>
      </c>
      <c r="D22" s="135" t="s">
        <v>79</v>
      </c>
      <c r="E22" s="135" t="s">
        <v>90</v>
      </c>
      <c r="F22" s="1054" t="s">
        <v>70</v>
      </c>
      <c r="G22" s="1054"/>
      <c r="H22" s="1054" t="s">
        <v>70</v>
      </c>
      <c r="I22" s="1055"/>
      <c r="J22" s="32"/>
      <c r="K22" s="32"/>
      <c r="L22" s="32"/>
      <c r="M22" s="32"/>
      <c r="N22" s="32"/>
      <c r="O22" s="33"/>
    </row>
    <row r="23" spans="1:17" ht="28.5">
      <c r="A23" s="85" t="s">
        <v>844</v>
      </c>
      <c r="B23" s="115" t="s">
        <v>846</v>
      </c>
      <c r="C23" s="90">
        <v>5915015</v>
      </c>
      <c r="D23" s="90">
        <v>1E-3</v>
      </c>
      <c r="E23" s="90" t="s">
        <v>57</v>
      </c>
      <c r="F23" s="123"/>
      <c r="G23" s="267">
        <v>20.57</v>
      </c>
      <c r="H23" s="123"/>
      <c r="I23" s="75">
        <f>G23*D23</f>
        <v>2.0570000000000001E-2</v>
      </c>
      <c r="J23" s="32"/>
      <c r="K23" s="32"/>
      <c r="L23" s="32"/>
      <c r="M23" s="32"/>
      <c r="N23" s="32"/>
      <c r="O23" s="33"/>
    </row>
    <row r="24" spans="1:17" ht="15" customHeight="1" thickBot="1">
      <c r="A24" s="71"/>
      <c r="B24" s="41"/>
      <c r="C24" s="1056" t="s">
        <v>107</v>
      </c>
      <c r="D24" s="1056"/>
      <c r="E24" s="1056"/>
      <c r="F24" s="1056"/>
      <c r="G24" s="1056"/>
      <c r="H24" s="126"/>
      <c r="I24" s="72">
        <f>SUM(I23:I23)</f>
        <v>2.06E-2</v>
      </c>
      <c r="J24" s="32"/>
      <c r="K24" s="32"/>
      <c r="L24" s="32"/>
      <c r="M24" s="32"/>
      <c r="N24" s="32"/>
      <c r="O24" s="33"/>
    </row>
    <row r="25" spans="1:17" ht="15" customHeight="1" thickBot="1">
      <c r="A25" s="1046" t="s">
        <v>108</v>
      </c>
      <c r="B25" s="1047"/>
      <c r="C25" s="1048" t="s">
        <v>79</v>
      </c>
      <c r="D25" s="1048" t="s">
        <v>90</v>
      </c>
      <c r="E25" s="1036" t="s">
        <v>109</v>
      </c>
      <c r="F25" s="1036"/>
      <c r="G25" s="1036"/>
      <c r="H25" s="133"/>
      <c r="I25" s="1049" t="s">
        <v>70</v>
      </c>
      <c r="J25" s="32"/>
      <c r="K25" s="32"/>
      <c r="L25" s="32"/>
      <c r="M25" s="32"/>
      <c r="N25" s="32"/>
      <c r="O25" s="33"/>
    </row>
    <row r="26" spans="1:17" ht="24" customHeight="1" thickBot="1">
      <c r="A26" s="1033"/>
      <c r="B26" s="1034"/>
      <c r="C26" s="1036"/>
      <c r="D26" s="1036"/>
      <c r="E26" s="300" t="s">
        <v>110</v>
      </c>
      <c r="F26" s="300" t="s">
        <v>111</v>
      </c>
      <c r="G26" s="300" t="s">
        <v>112</v>
      </c>
      <c r="H26" s="300"/>
      <c r="I26" s="1050"/>
      <c r="J26" s="32"/>
      <c r="K26" s="32"/>
      <c r="L26" s="32"/>
      <c r="M26" s="32"/>
      <c r="N26" s="32"/>
      <c r="O26" s="33"/>
    </row>
    <row r="27" spans="1:17" ht="24" customHeight="1">
      <c r="A27" s="85" t="s">
        <v>844</v>
      </c>
      <c r="B27" s="115" t="s">
        <v>846</v>
      </c>
      <c r="C27" s="90">
        <v>1E-3</v>
      </c>
      <c r="D27" s="90" t="s">
        <v>113</v>
      </c>
      <c r="E27" s="90">
        <v>0</v>
      </c>
      <c r="F27" s="90"/>
      <c r="G27" s="90">
        <f>(80.52/0.61)*1.38</f>
        <v>182.16</v>
      </c>
      <c r="H27" s="90"/>
      <c r="I27" s="170">
        <f>(G27+E27)*C27</f>
        <v>0.1822</v>
      </c>
      <c r="J27" s="641"/>
      <c r="K27" s="32"/>
      <c r="L27" s="32"/>
      <c r="M27" s="32"/>
      <c r="N27" s="32"/>
      <c r="O27" s="32"/>
    </row>
    <row r="28" spans="1:17" s="24" customFormat="1" ht="15">
      <c r="A28" s="73"/>
      <c r="B28" s="74"/>
      <c r="C28" s="1042" t="s">
        <v>114</v>
      </c>
      <c r="D28" s="1042"/>
      <c r="E28" s="1042"/>
      <c r="F28" s="1042"/>
      <c r="G28" s="1042"/>
      <c r="H28" s="123"/>
      <c r="I28" s="112">
        <f>SUM(I27:I27)</f>
        <v>0.1822</v>
      </c>
      <c r="J28" s="641"/>
      <c r="K28" s="32"/>
      <c r="L28" s="32"/>
      <c r="M28" s="32"/>
      <c r="N28" s="32"/>
      <c r="O28" s="32"/>
      <c r="P28" s="32"/>
      <c r="Q28" s="32"/>
    </row>
    <row r="29" spans="1:17" ht="15" customHeight="1">
      <c r="A29" s="73"/>
      <c r="B29" s="74"/>
      <c r="C29" s="123"/>
      <c r="D29" s="123"/>
      <c r="E29" s="1042" t="s">
        <v>115</v>
      </c>
      <c r="F29" s="1042"/>
      <c r="G29" s="1042"/>
      <c r="H29" s="74"/>
      <c r="I29" s="117">
        <f>I21+I24+I28</f>
        <v>1.5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73"/>
      <c r="B30" s="74"/>
      <c r="C30" s="123"/>
      <c r="D30" s="123"/>
      <c r="E30" s="123"/>
      <c r="F30" s="123"/>
      <c r="G30" s="123" t="s">
        <v>151</v>
      </c>
      <c r="H30" s="74"/>
      <c r="I30" s="138">
        <v>0.21079999999999999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508"/>
      <c r="B31" s="121"/>
      <c r="C31" s="121"/>
      <c r="D31" s="121"/>
      <c r="E31" s="121"/>
      <c r="F31" s="121"/>
      <c r="G31" s="126" t="s">
        <v>140</v>
      </c>
      <c r="H31" s="121"/>
      <c r="I31" s="890">
        <f>(I29*1.2108)</f>
        <v>1.82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7"/>
      <c r="B32" s="886"/>
      <c r="C32" s="32"/>
      <c r="D32" s="32"/>
      <c r="E32" s="32"/>
      <c r="F32" s="32"/>
      <c r="G32" s="32"/>
      <c r="H32" s="32"/>
      <c r="I32" s="78"/>
      <c r="J32" s="884"/>
      <c r="K32" s="32"/>
      <c r="L32" s="32"/>
      <c r="M32" s="32"/>
      <c r="N32" s="32"/>
      <c r="O32" s="32"/>
    </row>
    <row r="33" spans="1:16" ht="15" customHeight="1">
      <c r="A33" s="77"/>
      <c r="B33" s="32"/>
      <c r="C33" s="32"/>
      <c r="D33" s="32"/>
      <c r="E33" s="32"/>
      <c r="F33" s="32"/>
      <c r="G33" s="32"/>
      <c r="H33" s="32"/>
      <c r="I33" s="78"/>
      <c r="J33" s="884"/>
      <c r="K33" s="32"/>
      <c r="L33" s="32"/>
      <c r="M33" s="32"/>
      <c r="N33" s="32"/>
      <c r="O33" s="32"/>
    </row>
    <row r="34" spans="1:16" ht="15" customHeight="1">
      <c r="A34" s="77"/>
      <c r="B34" s="32"/>
      <c r="C34" s="32"/>
      <c r="D34" s="32"/>
      <c r="E34" s="32"/>
      <c r="F34" s="32"/>
      <c r="G34" s="32"/>
      <c r="H34" s="32"/>
      <c r="I34" s="78"/>
      <c r="J34" s="884"/>
      <c r="K34" s="32"/>
      <c r="L34" s="32"/>
      <c r="M34" s="32"/>
      <c r="N34" s="32"/>
      <c r="O34" s="32"/>
      <c r="P34" s="25"/>
    </row>
    <row r="35" spans="1:16" ht="15" customHeight="1">
      <c r="A35" s="77"/>
      <c r="B35" s="32"/>
      <c r="C35" s="32"/>
      <c r="D35" s="32"/>
      <c r="E35" s="32"/>
      <c r="F35" s="32"/>
      <c r="G35" s="32"/>
      <c r="H35" s="32"/>
      <c r="I35" s="78"/>
      <c r="J35" s="884"/>
      <c r="K35" s="32"/>
      <c r="L35" s="32"/>
      <c r="M35" s="32"/>
      <c r="N35" s="32"/>
      <c r="O35" s="32"/>
    </row>
    <row r="36" spans="1:16" ht="15" customHeight="1" thickBot="1">
      <c r="A36" s="79"/>
      <c r="B36" s="81"/>
      <c r="C36" s="81"/>
      <c r="D36" s="81"/>
      <c r="E36" s="81"/>
      <c r="F36" s="81"/>
      <c r="G36" s="81"/>
      <c r="H36" s="81"/>
      <c r="I36" s="82"/>
      <c r="J36" s="884"/>
      <c r="K36" s="32"/>
      <c r="L36" s="32"/>
      <c r="M36" s="32"/>
      <c r="N36" s="32"/>
      <c r="O36" s="32"/>
    </row>
    <row r="40" spans="1:16">
      <c r="O40" s="27"/>
    </row>
    <row r="41" spans="1:16">
      <c r="B41" s="28"/>
      <c r="C41" s="29"/>
      <c r="F41" s="30"/>
      <c r="G41" s="28"/>
    </row>
    <row r="48" spans="1:16">
      <c r="B48" s="28"/>
      <c r="C48" s="29"/>
      <c r="F48" s="30"/>
    </row>
    <row r="55" spans="2:6">
      <c r="B55" s="28"/>
      <c r="C55" s="29"/>
      <c r="F55" s="30"/>
    </row>
    <row r="62" spans="2:6">
      <c r="B62" s="28"/>
      <c r="F62" s="30"/>
    </row>
    <row r="69" spans="6:6">
      <c r="F69" s="30"/>
    </row>
  </sheetData>
  <mergeCells count="30">
    <mergeCell ref="E17:F17"/>
    <mergeCell ref="B4:G4"/>
    <mergeCell ref="H4:I4"/>
    <mergeCell ref="A5:B6"/>
    <mergeCell ref="C5:C6"/>
    <mergeCell ref="D5:E5"/>
    <mergeCell ref="F5:G5"/>
    <mergeCell ref="E9:F9"/>
    <mergeCell ref="G9:I9"/>
    <mergeCell ref="E10:F10"/>
    <mergeCell ref="C11:G11"/>
    <mergeCell ref="H11:I11"/>
    <mergeCell ref="C12:G12"/>
    <mergeCell ref="C13:G13"/>
    <mergeCell ref="E16:F16"/>
    <mergeCell ref="G16:I16"/>
    <mergeCell ref="I25:I26"/>
    <mergeCell ref="C28:G28"/>
    <mergeCell ref="E19:F19"/>
    <mergeCell ref="G19:I19"/>
    <mergeCell ref="C20:G20"/>
    <mergeCell ref="F22:G22"/>
    <mergeCell ref="H22:I22"/>
    <mergeCell ref="C24:G24"/>
    <mergeCell ref="C18:G18"/>
    <mergeCell ref="E29:G29"/>
    <mergeCell ref="A25:B26"/>
    <mergeCell ref="C25:C26"/>
    <mergeCell ref="D25:D26"/>
    <mergeCell ref="E25:G2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2" fitToHeight="0" orientation="landscape" r:id="rId1"/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185C1-ABA2-4BFC-A470-6A6C9C07CA3D}">
  <sheetPr codeName="Planilha63">
    <tabColor rgb="FF92D050"/>
    <pageSetUpPr fitToPage="1"/>
  </sheetPr>
  <dimension ref="A1:Q70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3</v>
      </c>
      <c r="I3" s="52" t="s">
        <v>146</v>
      </c>
      <c r="J3" s="32"/>
      <c r="K3" s="32"/>
      <c r="L3" s="32"/>
      <c r="M3" s="32"/>
      <c r="N3" s="32"/>
      <c r="O3" s="32"/>
      <c r="P3" s="32"/>
      <c r="Q3" s="32"/>
    </row>
    <row r="4" spans="1:17" ht="13.5" customHeight="1" thickBot="1">
      <c r="A4" s="140">
        <v>5213466</v>
      </c>
      <c r="B4" s="1028" t="s">
        <v>1492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85" t="s">
        <v>1487</v>
      </c>
      <c r="B7" s="115" t="s">
        <v>1488</v>
      </c>
      <c r="C7" s="134">
        <v>1</v>
      </c>
      <c r="D7" s="134">
        <v>0.3</v>
      </c>
      <c r="E7" s="134">
        <v>0.7</v>
      </c>
      <c r="F7" s="134">
        <v>140.93690000000001</v>
      </c>
      <c r="G7" s="90">
        <v>50.9801</v>
      </c>
      <c r="H7" s="90"/>
      <c r="I7" s="91">
        <f>C7*((D7*F7)+(E7*G7))</f>
        <v>77.967140000000001</v>
      </c>
      <c r="J7" s="32"/>
      <c r="K7" s="32"/>
      <c r="L7" s="32"/>
      <c r="M7" s="32"/>
      <c r="N7" s="32"/>
      <c r="O7" s="32"/>
      <c r="P7" s="32"/>
      <c r="Q7" s="32"/>
    </row>
    <row r="8" spans="1:17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77.967140000000001</v>
      </c>
      <c r="J8" s="32"/>
      <c r="K8" s="32"/>
      <c r="L8" s="32"/>
      <c r="M8" s="32"/>
      <c r="N8" s="32"/>
      <c r="O8" s="32"/>
      <c r="P8" s="32"/>
      <c r="Q8" s="32"/>
    </row>
    <row r="9" spans="1:17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  <c r="P9" s="32"/>
      <c r="Q9" s="32"/>
    </row>
    <row r="10" spans="1:17" ht="14.25">
      <c r="A10" s="64" t="s">
        <v>1489</v>
      </c>
      <c r="B10" s="65" t="s">
        <v>1490</v>
      </c>
      <c r="C10" s="111">
        <v>1</v>
      </c>
      <c r="D10" s="110" t="s">
        <v>92</v>
      </c>
      <c r="E10" s="1052">
        <v>33.708799999999997</v>
      </c>
      <c r="F10" s="1052"/>
      <c r="G10" s="131"/>
      <c r="H10" s="131"/>
      <c r="I10" s="132">
        <f>E10*C10</f>
        <v>33.708799999999997</v>
      </c>
      <c r="J10" s="32"/>
      <c r="K10" s="32"/>
      <c r="L10" s="32"/>
      <c r="M10" s="32"/>
      <c r="N10" s="32"/>
      <c r="O10" s="32"/>
      <c r="P10" s="32"/>
      <c r="Q10" s="32"/>
    </row>
    <row r="11" spans="1:17" ht="14.25">
      <c r="A11" s="64" t="s">
        <v>127</v>
      </c>
      <c r="B11" s="65" t="s">
        <v>128</v>
      </c>
      <c r="C11" s="111">
        <v>2</v>
      </c>
      <c r="D11" s="110" t="s">
        <v>92</v>
      </c>
      <c r="E11" s="1052">
        <v>18.146100000000001</v>
      </c>
      <c r="F11" s="1052"/>
      <c r="G11" s="131"/>
      <c r="H11" s="131"/>
      <c r="I11" s="132">
        <f>E11*C11</f>
        <v>36.292200000000001</v>
      </c>
      <c r="J11" s="32"/>
      <c r="K11" s="32"/>
      <c r="L11" s="32"/>
      <c r="M11" s="32"/>
      <c r="N11" s="32"/>
      <c r="O11" s="32"/>
      <c r="P11" s="32"/>
      <c r="Q11" s="32"/>
    </row>
    <row r="12" spans="1:17" ht="15" customHeight="1">
      <c r="A12" s="64"/>
      <c r="B12" s="65"/>
      <c r="C12" s="1042" t="s">
        <v>93</v>
      </c>
      <c r="D12" s="1043"/>
      <c r="E12" s="1043"/>
      <c r="F12" s="1043"/>
      <c r="G12" s="1043"/>
      <c r="H12" s="1044">
        <f>SUM(I10:I11)</f>
        <v>70.001000000000005</v>
      </c>
      <c r="I12" s="1045"/>
      <c r="J12" s="32"/>
      <c r="K12" s="32"/>
      <c r="L12" s="32"/>
      <c r="M12" s="32"/>
      <c r="N12" s="32"/>
      <c r="O12" s="32"/>
      <c r="P12" s="32"/>
      <c r="Q12" s="32"/>
    </row>
    <row r="13" spans="1:17" ht="24" customHeight="1" thickBot="1">
      <c r="A13" s="66"/>
      <c r="B13" s="40"/>
      <c r="C13" s="1056" t="s">
        <v>95</v>
      </c>
      <c r="D13" s="1057"/>
      <c r="E13" s="1057"/>
      <c r="F13" s="1057"/>
      <c r="G13" s="1057"/>
      <c r="H13" s="127"/>
      <c r="I13" s="139">
        <f>H12+I8</f>
        <v>147.96809999999999</v>
      </c>
      <c r="J13" s="32"/>
      <c r="K13" s="32"/>
      <c r="L13" s="32"/>
      <c r="M13" s="32"/>
      <c r="N13" s="32"/>
      <c r="O13" s="32"/>
      <c r="P13" s="32"/>
      <c r="Q13" s="32"/>
    </row>
    <row r="14" spans="1:17" ht="24" customHeight="1">
      <c r="A14" s="64"/>
      <c r="B14" s="65"/>
      <c r="C14" s="1042" t="s">
        <v>96</v>
      </c>
      <c r="D14" s="1043"/>
      <c r="E14" s="1043"/>
      <c r="F14" s="1043"/>
      <c r="G14" s="1043"/>
      <c r="H14" s="131"/>
      <c r="I14" s="265">
        <f>I13/H3</f>
        <v>49.322699999999998</v>
      </c>
      <c r="J14" s="32"/>
      <c r="K14" s="32"/>
      <c r="L14" s="32"/>
      <c r="M14" s="32"/>
      <c r="N14" s="32"/>
      <c r="O14" s="32"/>
      <c r="P14" s="32"/>
      <c r="Q14" s="32"/>
    </row>
    <row r="15" spans="1:17" ht="15" customHeight="1">
      <c r="A15" s="64"/>
      <c r="B15" s="65"/>
      <c r="C15" s="131"/>
      <c r="D15" s="131"/>
      <c r="E15" s="131"/>
      <c r="F15" s="131"/>
      <c r="G15" s="123" t="s">
        <v>97</v>
      </c>
      <c r="H15" s="131"/>
      <c r="I15" s="67"/>
      <c r="J15" s="32"/>
      <c r="K15" s="32"/>
      <c r="L15" s="32"/>
      <c r="M15" s="32"/>
      <c r="N15" s="32"/>
      <c r="O15" s="32"/>
      <c r="P15" s="32"/>
      <c r="Q15" s="32"/>
    </row>
    <row r="16" spans="1:17" ht="15" customHeight="1" thickBot="1">
      <c r="A16" s="66"/>
      <c r="B16" s="40"/>
      <c r="C16" s="127"/>
      <c r="D16" s="127"/>
      <c r="E16" s="127"/>
      <c r="F16" s="127"/>
      <c r="G16" s="126" t="s">
        <v>98</v>
      </c>
      <c r="H16" s="127"/>
      <c r="I16" s="68" t="s">
        <v>94</v>
      </c>
      <c r="J16" s="32"/>
      <c r="K16" s="32"/>
      <c r="L16" s="32"/>
      <c r="M16" s="32"/>
      <c r="N16" s="32"/>
      <c r="O16" s="32"/>
      <c r="P16" s="32"/>
      <c r="Q16" s="32"/>
    </row>
    <row r="17" spans="1:17" ht="24" customHeight="1">
      <c r="A17" s="99" t="s">
        <v>99</v>
      </c>
      <c r="B17" s="100"/>
      <c r="C17" s="135" t="s">
        <v>79</v>
      </c>
      <c r="D17" s="135" t="s">
        <v>90</v>
      </c>
      <c r="E17" s="1054" t="s">
        <v>100</v>
      </c>
      <c r="F17" s="1054"/>
      <c r="G17" s="1054" t="s">
        <v>70</v>
      </c>
      <c r="H17" s="1054"/>
      <c r="I17" s="1055"/>
      <c r="J17" s="32"/>
      <c r="K17" s="32"/>
      <c r="L17" s="32"/>
      <c r="M17" s="32"/>
      <c r="N17" s="32"/>
      <c r="O17" s="32"/>
      <c r="P17" s="32"/>
      <c r="Q17" s="32"/>
    </row>
    <row r="18" spans="1:17" ht="24" customHeight="1">
      <c r="A18" s="64"/>
      <c r="B18" s="115"/>
      <c r="C18" s="344"/>
      <c r="D18" s="110"/>
      <c r="E18" s="131"/>
      <c r="F18" s="131"/>
      <c r="G18" s="131"/>
      <c r="H18" s="131"/>
      <c r="I18" s="137"/>
      <c r="J18" s="32"/>
      <c r="K18" s="32"/>
      <c r="L18" s="32"/>
      <c r="M18" s="32"/>
      <c r="N18" s="32"/>
      <c r="O18" s="32"/>
      <c r="P18" s="32"/>
      <c r="Q18" s="32"/>
    </row>
    <row r="19" spans="1:17" ht="15" customHeight="1" thickBot="1">
      <c r="A19" s="66"/>
      <c r="B19" s="40"/>
      <c r="C19" s="1056" t="s">
        <v>101</v>
      </c>
      <c r="D19" s="1057"/>
      <c r="E19" s="1057"/>
      <c r="F19" s="1057"/>
      <c r="G19" s="1057"/>
      <c r="H19" s="40"/>
      <c r="I19" s="698">
        <f>I18</f>
        <v>0</v>
      </c>
      <c r="J19" s="32"/>
      <c r="K19" s="32"/>
      <c r="L19" s="32"/>
      <c r="M19" s="32"/>
      <c r="N19" s="32"/>
      <c r="O19" s="32"/>
      <c r="P19" s="32"/>
      <c r="Q19" s="32"/>
    </row>
    <row r="20" spans="1:17" ht="15" customHeight="1" thickBot="1">
      <c r="A20" s="99" t="s">
        <v>102</v>
      </c>
      <c r="B20" s="100"/>
      <c r="C20" s="135" t="s">
        <v>79</v>
      </c>
      <c r="D20" s="135" t="s">
        <v>90</v>
      </c>
      <c r="E20" s="1054" t="s">
        <v>70</v>
      </c>
      <c r="F20" s="1054"/>
      <c r="G20" s="1054" t="s">
        <v>70</v>
      </c>
      <c r="H20" s="1054"/>
      <c r="I20" s="1055"/>
      <c r="J20" s="32"/>
      <c r="K20" s="32"/>
      <c r="L20" s="32"/>
      <c r="M20" s="32"/>
      <c r="N20" s="32"/>
      <c r="O20" s="32"/>
      <c r="P20" s="32"/>
      <c r="Q20" s="32"/>
    </row>
    <row r="21" spans="1:17" ht="29.25">
      <c r="A21" s="102">
        <v>5213414</v>
      </c>
      <c r="B21" s="107" t="s">
        <v>1491</v>
      </c>
      <c r="C21" s="109">
        <v>1</v>
      </c>
      <c r="D21" s="108" t="s">
        <v>8</v>
      </c>
      <c r="E21" s="128"/>
      <c r="F21" s="114">
        <v>447.94</v>
      </c>
      <c r="G21" s="128"/>
      <c r="H21" s="128"/>
      <c r="I21" s="106">
        <f>F21*C21</f>
        <v>447.94</v>
      </c>
      <c r="J21" s="32"/>
      <c r="K21" s="32"/>
      <c r="L21" s="32"/>
      <c r="M21" s="32"/>
      <c r="N21" s="32"/>
      <c r="O21" s="32"/>
      <c r="P21" s="32"/>
      <c r="Q21" s="32"/>
    </row>
    <row r="22" spans="1:17" ht="24" customHeight="1" thickBot="1">
      <c r="A22" s="66"/>
      <c r="B22" s="40"/>
      <c r="C22" s="1056" t="s">
        <v>103</v>
      </c>
      <c r="D22" s="1057"/>
      <c r="E22" s="1057"/>
      <c r="F22" s="1057"/>
      <c r="G22" s="1057"/>
      <c r="H22" s="127"/>
      <c r="I22" s="105">
        <f>SUM(I21:I21)</f>
        <v>447.94</v>
      </c>
      <c r="J22" s="32"/>
      <c r="K22" s="32"/>
      <c r="L22" s="32"/>
      <c r="M22" s="32"/>
      <c r="N22" s="32"/>
      <c r="O22" s="32"/>
      <c r="P22" s="32"/>
      <c r="Q22" s="32"/>
    </row>
    <row r="23" spans="1:17" ht="15" customHeight="1" thickBot="1">
      <c r="A23" s="57"/>
      <c r="B23" s="130"/>
      <c r="C23" s="125"/>
      <c r="D23" s="125"/>
      <c r="E23" s="125"/>
      <c r="F23" s="125"/>
      <c r="G23" s="125" t="s">
        <v>104</v>
      </c>
      <c r="H23" s="125"/>
      <c r="I23" s="70">
        <f>I22+I14+I19</f>
        <v>497.2627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>
      <c r="A24" s="99" t="s">
        <v>105</v>
      </c>
      <c r="B24" s="100"/>
      <c r="C24" s="135" t="s">
        <v>106</v>
      </c>
      <c r="D24" s="135" t="s">
        <v>79</v>
      </c>
      <c r="E24" s="135" t="s">
        <v>90</v>
      </c>
      <c r="F24" s="1054" t="s">
        <v>70</v>
      </c>
      <c r="G24" s="1054"/>
      <c r="H24" s="1054" t="s">
        <v>70</v>
      </c>
      <c r="I24" s="1055"/>
      <c r="J24" s="32"/>
      <c r="K24" s="32"/>
      <c r="L24" s="32"/>
      <c r="M24" s="32"/>
      <c r="N24" s="32"/>
      <c r="O24" s="32"/>
      <c r="P24" s="32"/>
      <c r="Q24" s="32"/>
    </row>
    <row r="25" spans="1:17" ht="15" customHeight="1" thickBot="1">
      <c r="A25" s="71"/>
      <c r="B25" s="41"/>
      <c r="C25" s="1056" t="s">
        <v>107</v>
      </c>
      <c r="D25" s="1056"/>
      <c r="E25" s="1056"/>
      <c r="F25" s="1056"/>
      <c r="G25" s="1056"/>
      <c r="H25" s="126"/>
      <c r="I25" s="72"/>
      <c r="J25" s="32"/>
      <c r="K25" s="32"/>
      <c r="L25" s="32"/>
      <c r="M25" s="32"/>
      <c r="N25" s="32"/>
      <c r="O25" s="32"/>
      <c r="P25" s="32"/>
      <c r="Q25" s="32"/>
    </row>
    <row r="26" spans="1:17" ht="15" customHeight="1" thickBot="1">
      <c r="A26" s="1031" t="s">
        <v>108</v>
      </c>
      <c r="B26" s="1032"/>
      <c r="C26" s="1035" t="s">
        <v>79</v>
      </c>
      <c r="D26" s="1035" t="s">
        <v>90</v>
      </c>
      <c r="E26" s="1059" t="s">
        <v>109</v>
      </c>
      <c r="F26" s="1059"/>
      <c r="G26" s="1059"/>
      <c r="H26" s="124"/>
      <c r="I26" s="1060" t="s">
        <v>70</v>
      </c>
      <c r="J26" s="32"/>
      <c r="K26" s="32"/>
      <c r="L26" s="32"/>
      <c r="M26" s="32"/>
      <c r="N26" s="32"/>
      <c r="O26" s="32"/>
      <c r="P26" s="32"/>
      <c r="Q26" s="32"/>
    </row>
    <row r="27" spans="1:17" ht="24" customHeight="1">
      <c r="A27" s="1046"/>
      <c r="B27" s="1047"/>
      <c r="C27" s="1048"/>
      <c r="D27" s="1048"/>
      <c r="E27" s="133" t="s">
        <v>110</v>
      </c>
      <c r="F27" s="133" t="s">
        <v>111</v>
      </c>
      <c r="G27" s="133" t="s">
        <v>112</v>
      </c>
      <c r="H27" s="133"/>
      <c r="I27" s="1049"/>
      <c r="J27" s="32"/>
      <c r="K27" s="32"/>
      <c r="L27" s="32"/>
      <c r="M27" s="32"/>
      <c r="N27" s="32"/>
      <c r="O27" s="32"/>
      <c r="P27" s="32"/>
      <c r="Q27" s="32"/>
    </row>
    <row r="28" spans="1:17" s="24" customFormat="1" ht="15">
      <c r="A28" s="73"/>
      <c r="B28" s="74"/>
      <c r="C28" s="1042" t="s">
        <v>114</v>
      </c>
      <c r="D28" s="1042"/>
      <c r="E28" s="1042"/>
      <c r="F28" s="1042"/>
      <c r="G28" s="1042"/>
      <c r="H28" s="123"/>
      <c r="I28" s="112">
        <f>0</f>
        <v>0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A29" s="73"/>
      <c r="B29" s="74"/>
      <c r="C29" s="123"/>
      <c r="D29" s="123"/>
      <c r="E29" s="1042" t="s">
        <v>115</v>
      </c>
      <c r="F29" s="1042"/>
      <c r="G29" s="1042"/>
      <c r="H29" s="74"/>
      <c r="I29" s="117">
        <f>I23+I28</f>
        <v>497.26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73"/>
      <c r="B30" s="74"/>
      <c r="C30" s="123"/>
      <c r="D30" s="123"/>
      <c r="E30" s="123"/>
      <c r="F30" s="123"/>
      <c r="G30" s="123" t="s">
        <v>151</v>
      </c>
      <c r="H30" s="74"/>
      <c r="I30" s="138"/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6"/>
      <c r="B31"/>
      <c r="C31"/>
      <c r="D31"/>
      <c r="E31"/>
      <c r="F31"/>
      <c r="G31" s="123" t="s">
        <v>140</v>
      </c>
      <c r="H31"/>
      <c r="I31" s="120">
        <f>I29</f>
        <v>497.26</v>
      </c>
      <c r="J31" s="32"/>
      <c r="K31" s="32"/>
      <c r="L31" s="32"/>
      <c r="M31" s="32"/>
      <c r="N31" s="32"/>
      <c r="O31" s="32"/>
      <c r="P31" s="32"/>
      <c r="Q31" s="32"/>
    </row>
    <row r="32" spans="1:17" ht="24" customHeight="1" thickBot="1">
      <c r="A32" s="118"/>
      <c r="B32" s="119"/>
      <c r="C32" s="81"/>
      <c r="D32" s="81"/>
      <c r="E32" s="81"/>
      <c r="F32" s="81"/>
      <c r="G32" s="81"/>
      <c r="H32" s="81"/>
      <c r="I32" s="82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32"/>
      <c r="O33" s="32"/>
      <c r="P33" s="32"/>
      <c r="Q33" s="32"/>
    </row>
    <row r="34" spans="1:17" ht="15" customHeight="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32"/>
      <c r="O34" s="32"/>
      <c r="P34" s="32"/>
      <c r="Q34" s="32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>
      <c r="B42" s="28"/>
      <c r="C42" s="29"/>
      <c r="F42" s="30"/>
      <c r="G42" s="28"/>
    </row>
    <row r="49" spans="2:6">
      <c r="B49" s="28"/>
      <c r="C49" s="29"/>
      <c r="F49" s="30"/>
    </row>
    <row r="56" spans="2:6">
      <c r="B56" s="28"/>
      <c r="C56" s="29"/>
      <c r="F56" s="30"/>
    </row>
    <row r="63" spans="2:6">
      <c r="B63" s="28"/>
      <c r="F63" s="30"/>
    </row>
    <row r="70" spans="6:6">
      <c r="F70" s="30"/>
    </row>
  </sheetData>
  <mergeCells count="30">
    <mergeCell ref="C28:G28"/>
    <mergeCell ref="E29:G29"/>
    <mergeCell ref="C22:G22"/>
    <mergeCell ref="F24:G24"/>
    <mergeCell ref="H24:I24"/>
    <mergeCell ref="C25:G25"/>
    <mergeCell ref="A26:B27"/>
    <mergeCell ref="C26:C27"/>
    <mergeCell ref="D26:D27"/>
    <mergeCell ref="E26:G26"/>
    <mergeCell ref="I26:I27"/>
    <mergeCell ref="E20:F20"/>
    <mergeCell ref="G20:I20"/>
    <mergeCell ref="E9:F9"/>
    <mergeCell ref="G9:I9"/>
    <mergeCell ref="E10:F10"/>
    <mergeCell ref="E11:F11"/>
    <mergeCell ref="C12:G12"/>
    <mergeCell ref="H12:I12"/>
    <mergeCell ref="C13:G13"/>
    <mergeCell ref="C14:G14"/>
    <mergeCell ref="E17:F17"/>
    <mergeCell ref="G17:I17"/>
    <mergeCell ref="C19:G19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2133C-0AD7-4E1A-94C2-33A06E98BE47}">
  <sheetPr codeName="Planilha64">
    <tabColor rgb="FF92D050"/>
    <pageSetUpPr fitToPage="1"/>
  </sheetPr>
  <dimension ref="B1:P75"/>
  <sheetViews>
    <sheetView workbookViewId="0"/>
  </sheetViews>
  <sheetFormatPr defaultColWidth="9.140625" defaultRowHeight="12.75"/>
  <cols>
    <col min="1" max="1" width="9.140625" style="23"/>
    <col min="2" max="2" width="11.5703125" style="23" customWidth="1"/>
    <col min="3" max="3" width="48.7109375" style="26" customWidth="1"/>
    <col min="4" max="4" width="12.7109375" style="23" bestFit="1" customWidth="1"/>
    <col min="5" max="6" width="13.140625" style="23" bestFit="1" customWidth="1"/>
    <col min="7" max="7" width="16.140625" style="23" customWidth="1"/>
    <col min="8" max="8" width="28.5703125" style="23" customWidth="1"/>
    <col min="9" max="9" width="14.140625" style="23" bestFit="1" customWidth="1"/>
    <col min="10" max="10" width="15.71093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2:15" ht="23.25" thickBot="1">
      <c r="B1" s="113" t="s">
        <v>71</v>
      </c>
      <c r="C1" s="42"/>
      <c r="D1" s="42"/>
      <c r="E1" s="42"/>
      <c r="F1" s="42"/>
      <c r="G1" s="42"/>
      <c r="H1" s="42"/>
      <c r="I1" s="42"/>
      <c r="J1" s="43" t="s">
        <v>72</v>
      </c>
      <c r="K1" s="257"/>
      <c r="L1" s="257"/>
      <c r="M1" s="257"/>
      <c r="N1" s="257"/>
      <c r="O1" s="258"/>
    </row>
    <row r="2" spans="2:15" ht="20.25" customHeight="1" thickTop="1">
      <c r="B2" s="44" t="s">
        <v>73</v>
      </c>
      <c r="C2" s="45"/>
      <c r="D2" s="45"/>
      <c r="E2" s="45"/>
      <c r="F2" s="45"/>
      <c r="G2" s="48" t="s">
        <v>117</v>
      </c>
      <c r="H2" s="259"/>
      <c r="I2" s="260"/>
      <c r="J2" s="46"/>
      <c r="K2" s="32"/>
      <c r="L2" s="32"/>
      <c r="M2" s="32"/>
      <c r="N2" s="32"/>
      <c r="O2" s="33"/>
    </row>
    <row r="3" spans="2:15" ht="13.5" customHeight="1">
      <c r="B3" s="47" t="s">
        <v>74</v>
      </c>
      <c r="C3" s="48"/>
      <c r="D3" s="48"/>
      <c r="E3" s="507" t="s">
        <v>1457</v>
      </c>
      <c r="F3" s="48"/>
      <c r="G3" s="48"/>
      <c r="H3" s="50" t="s">
        <v>76</v>
      </c>
      <c r="I3" s="51">
        <v>176.81</v>
      </c>
      <c r="J3" s="52" t="s">
        <v>10</v>
      </c>
      <c r="K3" s="32"/>
      <c r="L3" s="32"/>
      <c r="M3" s="32"/>
      <c r="N3" s="32"/>
      <c r="O3" s="33"/>
    </row>
    <row r="4" spans="2:15" ht="32.25" customHeight="1" thickBot="1">
      <c r="B4" s="261">
        <v>4413942</v>
      </c>
      <c r="C4" s="1028" t="s">
        <v>1082</v>
      </c>
      <c r="D4" s="1028"/>
      <c r="E4" s="1028"/>
      <c r="F4" s="1028"/>
      <c r="G4" s="1028"/>
      <c r="H4" s="1028"/>
      <c r="I4" s="1029" t="s">
        <v>77</v>
      </c>
      <c r="J4" s="1030"/>
      <c r="K4" s="32"/>
      <c r="L4" s="32"/>
      <c r="M4" s="32"/>
      <c r="N4" s="32"/>
      <c r="O4" s="33"/>
    </row>
    <row r="5" spans="2:15" ht="13.5" customHeight="1" thickBot="1">
      <c r="B5" s="1031" t="s">
        <v>78</v>
      </c>
      <c r="C5" s="1032"/>
      <c r="D5" s="1035" t="s">
        <v>79</v>
      </c>
      <c r="E5" s="1037" t="s">
        <v>80</v>
      </c>
      <c r="F5" s="1037"/>
      <c r="G5" s="1037" t="s">
        <v>81</v>
      </c>
      <c r="H5" s="1037"/>
      <c r="I5" s="135"/>
      <c r="J5" s="86" t="s">
        <v>82</v>
      </c>
      <c r="K5" s="32"/>
      <c r="L5" s="32"/>
      <c r="M5" s="32"/>
      <c r="N5" s="32"/>
      <c r="O5" s="33"/>
    </row>
    <row r="6" spans="2:15" ht="15" customHeight="1" thickBot="1">
      <c r="B6" s="1033"/>
      <c r="C6" s="1034"/>
      <c r="D6" s="1036"/>
      <c r="E6" s="38" t="s">
        <v>83</v>
      </c>
      <c r="F6" s="38" t="s">
        <v>84</v>
      </c>
      <c r="G6" s="38" t="s">
        <v>85</v>
      </c>
      <c r="H6" s="38" t="s">
        <v>86</v>
      </c>
      <c r="I6" s="38"/>
      <c r="J6" s="54" t="s">
        <v>87</v>
      </c>
      <c r="K6" s="32"/>
      <c r="L6" s="32"/>
      <c r="M6" s="32"/>
      <c r="N6" s="32"/>
      <c r="O6" s="33"/>
    </row>
    <row r="7" spans="2:15" ht="14.25">
      <c r="B7" s="85" t="s">
        <v>1083</v>
      </c>
      <c r="C7" s="115" t="s">
        <v>1494</v>
      </c>
      <c r="D7" s="134">
        <v>1</v>
      </c>
      <c r="E7" s="88">
        <v>1</v>
      </c>
      <c r="F7" s="88">
        <v>0</v>
      </c>
      <c r="G7" s="88">
        <v>242.4273</v>
      </c>
      <c r="H7" s="88">
        <v>85.713200000000001</v>
      </c>
      <c r="I7" s="110"/>
      <c r="J7" s="91">
        <f>D7*G7*E7</f>
        <v>242.4273</v>
      </c>
      <c r="K7" s="32"/>
      <c r="L7" s="32"/>
      <c r="M7" s="32"/>
      <c r="N7" s="32"/>
      <c r="O7" s="33"/>
    </row>
    <row r="8" spans="2:15" ht="15.75" thickBot="1">
      <c r="B8" s="66"/>
      <c r="C8" s="40"/>
      <c r="D8" s="40"/>
      <c r="E8" s="40"/>
      <c r="F8" s="40"/>
      <c r="G8" s="40"/>
      <c r="H8" s="126" t="s">
        <v>88</v>
      </c>
      <c r="I8" s="127"/>
      <c r="J8" s="262">
        <f>J7</f>
        <v>242.4273</v>
      </c>
      <c r="K8" s="32"/>
      <c r="L8" s="32"/>
      <c r="M8" s="32"/>
      <c r="N8" s="32"/>
      <c r="O8" s="33"/>
    </row>
    <row r="9" spans="2:15" ht="15.75" thickBot="1">
      <c r="B9" s="57" t="s">
        <v>89</v>
      </c>
      <c r="C9" s="130"/>
      <c r="D9" s="129" t="s">
        <v>79</v>
      </c>
      <c r="E9" s="129" t="s">
        <v>90</v>
      </c>
      <c r="F9" s="1037" t="s">
        <v>81</v>
      </c>
      <c r="G9" s="1038"/>
      <c r="H9" s="1039" t="s">
        <v>91</v>
      </c>
      <c r="I9" s="1039"/>
      <c r="J9" s="1040"/>
      <c r="K9" s="32"/>
      <c r="L9" s="32"/>
      <c r="M9" s="32"/>
      <c r="N9" s="32"/>
      <c r="O9" s="33"/>
    </row>
    <row r="10" spans="2:15" ht="14.25">
      <c r="B10" s="64" t="s">
        <v>127</v>
      </c>
      <c r="C10" s="65" t="s">
        <v>128</v>
      </c>
      <c r="D10" s="111">
        <v>1</v>
      </c>
      <c r="E10" s="110" t="s">
        <v>92</v>
      </c>
      <c r="F10" s="1052">
        <v>18.146100000000001</v>
      </c>
      <c r="G10" s="1052"/>
      <c r="H10" s="131"/>
      <c r="I10" s="131"/>
      <c r="J10" s="132">
        <f>F10*D10</f>
        <v>18.146100000000001</v>
      </c>
      <c r="K10" s="32"/>
      <c r="L10" s="32"/>
      <c r="M10" s="32"/>
      <c r="N10" s="32"/>
      <c r="O10" s="33"/>
    </row>
    <row r="11" spans="2:15" ht="15">
      <c r="B11" s="64"/>
      <c r="C11" s="65"/>
      <c r="D11" s="1042" t="s">
        <v>93</v>
      </c>
      <c r="E11" s="1043"/>
      <c r="F11" s="1043"/>
      <c r="G11" s="1043"/>
      <c r="H11" s="1043"/>
      <c r="I11" s="1044">
        <f>J10</f>
        <v>18.146100000000001</v>
      </c>
      <c r="J11" s="1045"/>
      <c r="K11" s="32"/>
      <c r="L11" s="32"/>
      <c r="M11" s="32"/>
      <c r="N11" s="32"/>
      <c r="O11" s="33"/>
    </row>
    <row r="12" spans="2:15" ht="15.75" thickBot="1">
      <c r="B12" s="64"/>
      <c r="C12" s="65"/>
      <c r="D12" s="1042" t="s">
        <v>95</v>
      </c>
      <c r="E12" s="1043"/>
      <c r="F12" s="1043"/>
      <c r="G12" s="1043"/>
      <c r="H12" s="1043"/>
      <c r="I12" s="1256">
        <f>I11+J8</f>
        <v>260.57339999999999</v>
      </c>
      <c r="J12" s="1058"/>
      <c r="K12" s="32"/>
      <c r="L12" s="32"/>
      <c r="M12" s="32"/>
      <c r="N12" s="32"/>
      <c r="O12" s="33"/>
    </row>
    <row r="13" spans="2:15" ht="15" customHeight="1">
      <c r="B13" s="263"/>
      <c r="C13" s="103"/>
      <c r="D13" s="1054" t="s">
        <v>96</v>
      </c>
      <c r="E13" s="1255"/>
      <c r="F13" s="1255"/>
      <c r="G13" s="1255"/>
      <c r="H13" s="1255"/>
      <c r="I13" s="301"/>
      <c r="J13" s="264">
        <f>I12/I3</f>
        <v>1.4737</v>
      </c>
      <c r="K13" s="32"/>
      <c r="L13" s="32"/>
      <c r="M13" s="32"/>
      <c r="N13" s="32"/>
      <c r="O13" s="33"/>
    </row>
    <row r="14" spans="2:15" ht="15" customHeight="1">
      <c r="B14" s="64"/>
      <c r="C14" s="65"/>
      <c r="D14" s="131"/>
      <c r="E14" s="131"/>
      <c r="F14" s="131"/>
      <c r="G14" s="131"/>
      <c r="H14" s="123" t="s">
        <v>97</v>
      </c>
      <c r="I14" s="131"/>
      <c r="J14" s="265">
        <v>3.4799999999999998E-2</v>
      </c>
      <c r="K14" s="32"/>
      <c r="L14" s="32"/>
      <c r="M14" s="32"/>
      <c r="N14" s="32"/>
      <c r="O14" s="33"/>
    </row>
    <row r="15" spans="2:15" ht="15.75" thickBot="1">
      <c r="B15" s="66"/>
      <c r="C15" s="40"/>
      <c r="D15" s="127"/>
      <c r="E15" s="127"/>
      <c r="F15" s="127"/>
      <c r="G15" s="127"/>
      <c r="H15" s="126" t="s">
        <v>98</v>
      </c>
      <c r="I15" s="127"/>
      <c r="J15" s="68" t="s">
        <v>94</v>
      </c>
      <c r="K15" s="32"/>
      <c r="L15" s="32"/>
      <c r="M15" s="32"/>
      <c r="N15" s="32"/>
      <c r="O15" s="33"/>
    </row>
    <row r="16" spans="2:15" ht="15">
      <c r="B16" s="99" t="s">
        <v>99</v>
      </c>
      <c r="C16" s="100"/>
      <c r="D16" s="135" t="s">
        <v>79</v>
      </c>
      <c r="E16" s="135" t="s">
        <v>90</v>
      </c>
      <c r="F16" s="1054" t="s">
        <v>100</v>
      </c>
      <c r="G16" s="1054"/>
      <c r="H16" s="1054" t="s">
        <v>70</v>
      </c>
      <c r="I16" s="1054"/>
      <c r="J16" s="1055"/>
      <c r="K16" s="32"/>
      <c r="L16" s="32"/>
      <c r="M16" s="32"/>
      <c r="N16" s="32"/>
      <c r="O16" s="33"/>
    </row>
    <row r="17" spans="2:15" ht="15.75" thickBot="1">
      <c r="B17" s="66"/>
      <c r="C17" s="40"/>
      <c r="D17" s="1056" t="s">
        <v>101</v>
      </c>
      <c r="E17" s="1057"/>
      <c r="F17" s="1057"/>
      <c r="G17" s="1057"/>
      <c r="H17" s="1057"/>
      <c r="I17" s="40"/>
      <c r="J17" s="105">
        <v>0</v>
      </c>
      <c r="K17" s="32"/>
      <c r="L17" s="32"/>
      <c r="M17" s="32"/>
      <c r="N17" s="32"/>
      <c r="O17" s="33"/>
    </row>
    <row r="18" spans="2:15" ht="15">
      <c r="B18" s="73" t="s">
        <v>102</v>
      </c>
      <c r="C18" s="74"/>
      <c r="D18" s="268" t="s">
        <v>79</v>
      </c>
      <c r="E18" s="268" t="s">
        <v>90</v>
      </c>
      <c r="F18" s="1042" t="s">
        <v>70</v>
      </c>
      <c r="G18" s="1042"/>
      <c r="H18" s="1042" t="s">
        <v>70</v>
      </c>
      <c r="I18" s="1042"/>
      <c r="J18" s="1058"/>
      <c r="K18" s="32"/>
      <c r="L18" s="32"/>
      <c r="M18" s="32"/>
      <c r="N18" s="32"/>
      <c r="O18" s="33"/>
    </row>
    <row r="19" spans="2:15" ht="15.75" thickBot="1">
      <c r="B19" s="66"/>
      <c r="C19" s="40"/>
      <c r="D19" s="1056" t="s">
        <v>103</v>
      </c>
      <c r="E19" s="1057"/>
      <c r="F19" s="1057"/>
      <c r="G19" s="1057"/>
      <c r="H19" s="1057"/>
      <c r="I19" s="127"/>
      <c r="J19" s="269">
        <v>0</v>
      </c>
      <c r="K19" s="32"/>
      <c r="L19" s="32"/>
      <c r="M19" s="32"/>
      <c r="N19" s="32"/>
      <c r="O19" s="33"/>
    </row>
    <row r="20" spans="2:15" ht="15.75" thickBot="1">
      <c r="B20" s="71"/>
      <c r="C20" s="41"/>
      <c r="D20" s="126"/>
      <c r="E20" s="126"/>
      <c r="F20" s="126"/>
      <c r="G20" s="126"/>
      <c r="H20" s="126" t="s">
        <v>104</v>
      </c>
      <c r="I20" s="126"/>
      <c r="J20" s="72">
        <f>J14+J13+J19</f>
        <v>1.5085</v>
      </c>
      <c r="K20" s="32"/>
      <c r="L20" s="32"/>
      <c r="M20" s="32"/>
      <c r="N20" s="32"/>
      <c r="O20" s="33"/>
    </row>
    <row r="21" spans="2:15" ht="15">
      <c r="B21" s="99" t="s">
        <v>105</v>
      </c>
      <c r="C21" s="100"/>
      <c r="D21" s="135" t="s">
        <v>106</v>
      </c>
      <c r="E21" s="135" t="s">
        <v>79</v>
      </c>
      <c r="F21" s="135" t="s">
        <v>90</v>
      </c>
      <c r="G21" s="1054" t="s">
        <v>70</v>
      </c>
      <c r="H21" s="1054"/>
      <c r="I21" s="1054" t="s">
        <v>70</v>
      </c>
      <c r="J21" s="1055"/>
      <c r="K21" s="32"/>
      <c r="L21" s="32"/>
      <c r="M21" s="32"/>
      <c r="N21" s="32"/>
      <c r="O21" s="33"/>
    </row>
    <row r="22" spans="2:15" ht="15.75" thickBot="1">
      <c r="B22" s="71"/>
      <c r="C22" s="41"/>
      <c r="D22" s="1056" t="s">
        <v>107</v>
      </c>
      <c r="E22" s="1056"/>
      <c r="F22" s="1056"/>
      <c r="G22" s="1056"/>
      <c r="H22" s="1056"/>
      <c r="I22" s="126"/>
      <c r="J22" s="270">
        <v>0</v>
      </c>
      <c r="K22" s="32"/>
      <c r="L22" s="32"/>
      <c r="M22" s="32"/>
      <c r="N22" s="32"/>
      <c r="O22" s="33"/>
    </row>
    <row r="23" spans="2:15" ht="15" customHeight="1" thickBot="1">
      <c r="B23" s="1031" t="s">
        <v>108</v>
      </c>
      <c r="C23" s="1032"/>
      <c r="D23" s="1035" t="s">
        <v>79</v>
      </c>
      <c r="E23" s="1035" t="s">
        <v>90</v>
      </c>
      <c r="F23" s="1059" t="s">
        <v>109</v>
      </c>
      <c r="G23" s="1059"/>
      <c r="H23" s="1059"/>
      <c r="I23" s="124"/>
      <c r="J23" s="1060" t="s">
        <v>70</v>
      </c>
      <c r="K23" s="32"/>
      <c r="L23" s="32"/>
      <c r="M23" s="32"/>
      <c r="N23" s="32"/>
      <c r="O23" s="33"/>
    </row>
    <row r="24" spans="2:15" ht="15.75" thickBot="1">
      <c r="B24" s="1033"/>
      <c r="C24" s="1034"/>
      <c r="D24" s="1036"/>
      <c r="E24" s="1036"/>
      <c r="F24" s="300" t="s">
        <v>110</v>
      </c>
      <c r="G24" s="300" t="s">
        <v>111</v>
      </c>
      <c r="H24" s="300" t="s">
        <v>112</v>
      </c>
      <c r="I24" s="300"/>
      <c r="J24" s="1050"/>
      <c r="K24" s="32"/>
      <c r="L24" s="32"/>
      <c r="M24" s="32"/>
      <c r="N24" s="32"/>
      <c r="O24" s="33"/>
    </row>
    <row r="25" spans="2:15" ht="15" customHeight="1">
      <c r="B25" s="298"/>
      <c r="C25" s="273"/>
      <c r="D25" s="1042" t="s">
        <v>114</v>
      </c>
      <c r="E25" s="1042"/>
      <c r="F25" s="1042"/>
      <c r="G25" s="1042"/>
      <c r="H25" s="1042"/>
      <c r="I25" s="271"/>
      <c r="J25" s="272">
        <v>0</v>
      </c>
      <c r="K25" s="32"/>
      <c r="L25" s="32"/>
      <c r="M25" s="32"/>
      <c r="N25" s="32"/>
      <c r="O25" s="33"/>
    </row>
    <row r="26" spans="2:15" ht="15" customHeight="1" thickBot="1">
      <c r="B26" s="298"/>
      <c r="C26" s="273"/>
      <c r="D26" s="123"/>
      <c r="E26" s="123"/>
      <c r="F26" s="1254" t="s">
        <v>115</v>
      </c>
      <c r="G26" s="1254"/>
      <c r="H26" s="1254"/>
      <c r="I26" s="271"/>
      <c r="J26" s="274">
        <f>J25+J20+J22</f>
        <v>1.51</v>
      </c>
      <c r="K26" s="32"/>
      <c r="L26" s="32"/>
      <c r="M26" s="32"/>
      <c r="N26" s="32"/>
      <c r="O26" s="33"/>
    </row>
    <row r="27" spans="2:15" ht="15" customHeight="1" thickTop="1" thickBot="1">
      <c r="B27" s="298"/>
      <c r="C27" s="273"/>
      <c r="D27" s="123"/>
      <c r="E27" s="123"/>
      <c r="F27" s="302"/>
      <c r="G27" s="302"/>
      <c r="H27" s="302" t="s">
        <v>317</v>
      </c>
      <c r="I27" s="271"/>
      <c r="J27" s="275"/>
      <c r="K27" s="32"/>
      <c r="L27" s="32"/>
      <c r="M27" s="32"/>
      <c r="N27" s="32"/>
      <c r="O27" s="33"/>
    </row>
    <row r="28" spans="2:15" ht="16.5" thickTop="1" thickBot="1">
      <c r="B28" s="276"/>
      <c r="C28" s="277"/>
      <c r="D28" s="302"/>
      <c r="E28" s="302"/>
      <c r="F28" s="1254" t="s">
        <v>318</v>
      </c>
      <c r="G28" s="1254"/>
      <c r="H28" s="1254"/>
      <c r="I28" s="277"/>
      <c r="J28" s="274">
        <f>J26</f>
        <v>1.51</v>
      </c>
      <c r="K28" s="32"/>
      <c r="L28" s="32"/>
      <c r="M28" s="32"/>
      <c r="N28" s="32"/>
      <c r="O28" s="33"/>
    </row>
    <row r="29" spans="2:15" ht="15.75" thickTop="1">
      <c r="B29" s="73"/>
      <c r="C29" s="74"/>
      <c r="D29" s="123"/>
      <c r="E29" s="123"/>
      <c r="F29" s="123"/>
      <c r="G29" s="123"/>
      <c r="H29" s="123"/>
      <c r="I29" s="74"/>
      <c r="J29" s="117"/>
      <c r="K29" s="32"/>
      <c r="L29" s="32"/>
      <c r="M29" s="32"/>
      <c r="N29" s="32"/>
      <c r="O29" s="33"/>
    </row>
    <row r="30" spans="2:15" ht="15">
      <c r="B30" s="73"/>
      <c r="C30" s="74"/>
      <c r="D30" s="123"/>
      <c r="E30" s="123"/>
      <c r="F30" s="123"/>
      <c r="G30" s="123"/>
      <c r="H30" s="123"/>
      <c r="I30" s="74"/>
      <c r="J30" s="117"/>
      <c r="K30" s="32"/>
      <c r="L30" s="32"/>
      <c r="M30" s="32"/>
      <c r="N30" s="32"/>
      <c r="O30" s="33"/>
    </row>
    <row r="31" spans="2:15" ht="12.75" customHeight="1">
      <c r="B31" s="76" t="s">
        <v>319</v>
      </c>
      <c r="C31"/>
      <c r="D31"/>
      <c r="E31"/>
      <c r="F31"/>
      <c r="G31"/>
      <c r="H31"/>
      <c r="I31"/>
      <c r="J31" s="278"/>
      <c r="K31" s="32"/>
      <c r="L31" s="32"/>
      <c r="M31" s="32"/>
      <c r="N31" s="32"/>
      <c r="O31" s="33"/>
    </row>
    <row r="32" spans="2:15" ht="15" customHeight="1" thickBot="1">
      <c r="B32" s="279"/>
      <c r="C32" s="121"/>
      <c r="D32" s="121"/>
      <c r="E32" s="121"/>
      <c r="F32" s="121"/>
      <c r="G32" s="121"/>
      <c r="H32" s="121"/>
      <c r="I32" s="121"/>
      <c r="J32" s="122"/>
      <c r="K32" s="32"/>
      <c r="L32" s="32"/>
      <c r="M32" s="32"/>
      <c r="N32" s="32"/>
      <c r="O32" s="33"/>
    </row>
    <row r="33" spans="2:16" ht="15" customHeight="1">
      <c r="B33" s="31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3"/>
    </row>
    <row r="34" spans="2:16" s="24" customFormat="1" ht="12.75" customHeight="1">
      <c r="B34" s="31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3"/>
    </row>
    <row r="35" spans="2:16" ht="15" customHeight="1">
      <c r="B35" s="31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3"/>
    </row>
    <row r="36" spans="2:16" ht="15" customHeight="1">
      <c r="B36" s="31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3"/>
    </row>
    <row r="37" spans="2:16" ht="12.75" customHeight="1">
      <c r="B37" s="31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3"/>
    </row>
    <row r="38" spans="2:16" ht="15" customHeight="1">
      <c r="B38" s="31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3"/>
    </row>
    <row r="39" spans="2:16" ht="15" customHeight="1">
      <c r="B39" s="31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3"/>
    </row>
    <row r="40" spans="2:16" ht="15" customHeight="1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3"/>
      <c r="P40" s="25"/>
    </row>
    <row r="41" spans="2:16" ht="15" customHeight="1">
      <c r="B41" s="31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3"/>
    </row>
    <row r="42" spans="2:16" ht="15" customHeight="1">
      <c r="B42" s="280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7"/>
    </row>
    <row r="46" spans="2:16">
      <c r="O46" s="27"/>
    </row>
    <row r="47" spans="2:16">
      <c r="B47" s="28"/>
      <c r="C47" s="29"/>
      <c r="F47" s="30"/>
      <c r="G47" s="28"/>
    </row>
    <row r="54" spans="2:6">
      <c r="B54" s="28"/>
      <c r="C54" s="29"/>
      <c r="F54" s="30"/>
    </row>
    <row r="61" spans="2:6">
      <c r="B61" s="28"/>
      <c r="C61" s="29"/>
      <c r="F61" s="30"/>
    </row>
    <row r="68" spans="2:6">
      <c r="B68" s="28"/>
      <c r="F68" s="30"/>
    </row>
    <row r="75" spans="2:6">
      <c r="F75" s="30"/>
    </row>
  </sheetData>
  <mergeCells count="31">
    <mergeCell ref="D25:H25"/>
    <mergeCell ref="F26:H26"/>
    <mergeCell ref="F28:H28"/>
    <mergeCell ref="D19:H19"/>
    <mergeCell ref="G21:H21"/>
    <mergeCell ref="I21:J21"/>
    <mergeCell ref="D22:H22"/>
    <mergeCell ref="B23:C24"/>
    <mergeCell ref="D23:D24"/>
    <mergeCell ref="E23:E24"/>
    <mergeCell ref="F23:H23"/>
    <mergeCell ref="J23:J24"/>
    <mergeCell ref="D13:H13"/>
    <mergeCell ref="F16:G16"/>
    <mergeCell ref="H16:J16"/>
    <mergeCell ref="D17:H17"/>
    <mergeCell ref="F18:G18"/>
    <mergeCell ref="H18:J18"/>
    <mergeCell ref="D12:H12"/>
    <mergeCell ref="I12:J12"/>
    <mergeCell ref="C4:H4"/>
    <mergeCell ref="I4:J4"/>
    <mergeCell ref="B5:C6"/>
    <mergeCell ref="D5:D6"/>
    <mergeCell ref="E5:F5"/>
    <mergeCell ref="G5:H5"/>
    <mergeCell ref="F9:G9"/>
    <mergeCell ref="H9:J9"/>
    <mergeCell ref="F10:G10"/>
    <mergeCell ref="D11:H11"/>
    <mergeCell ref="I11:J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8AA35-5C2C-4563-818F-E355DE9B5253}">
  <sheetPr codeName="Planilha65">
    <tabColor rgb="FF92D050"/>
    <pageSetUpPr fitToPage="1"/>
  </sheetPr>
  <dimension ref="B1:P94"/>
  <sheetViews>
    <sheetView workbookViewId="0"/>
  </sheetViews>
  <sheetFormatPr defaultColWidth="9.140625" defaultRowHeight="12.75"/>
  <cols>
    <col min="1" max="1" width="9.140625" style="23"/>
    <col min="2" max="2" width="11.5703125" style="23" customWidth="1"/>
    <col min="3" max="3" width="48.7109375" style="26" customWidth="1"/>
    <col min="4" max="4" width="12.7109375" style="23" bestFit="1" customWidth="1"/>
    <col min="5" max="6" width="13.140625" style="23" bestFit="1" customWidth="1"/>
    <col min="7" max="7" width="16.140625" style="23" customWidth="1"/>
    <col min="8" max="8" width="28.5703125" style="23" customWidth="1"/>
    <col min="9" max="9" width="14.140625" style="23" bestFit="1" customWidth="1"/>
    <col min="10" max="10" width="15.71093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2:15" ht="23.25" thickBot="1">
      <c r="B1" s="113" t="s">
        <v>71</v>
      </c>
      <c r="C1" s="42"/>
      <c r="D1" s="42"/>
      <c r="E1" s="42"/>
      <c r="F1" s="42"/>
      <c r="G1" s="42"/>
      <c r="H1" s="42"/>
      <c r="I1" s="42"/>
      <c r="J1" s="43" t="s">
        <v>72</v>
      </c>
      <c r="K1" s="257"/>
      <c r="L1" s="257"/>
      <c r="M1" s="257"/>
      <c r="N1" s="257"/>
      <c r="O1" s="258"/>
    </row>
    <row r="2" spans="2:15" ht="20.25" customHeight="1" thickTop="1">
      <c r="B2" s="44" t="s">
        <v>73</v>
      </c>
      <c r="C2" s="45"/>
      <c r="D2" s="45"/>
      <c r="E2" s="45"/>
      <c r="F2" s="45"/>
      <c r="G2" s="45"/>
      <c r="H2" s="259"/>
      <c r="I2" s="260"/>
      <c r="J2" s="46"/>
      <c r="K2" s="32"/>
      <c r="L2" s="32"/>
      <c r="M2" s="32"/>
      <c r="N2" s="32"/>
      <c r="O2" s="33"/>
    </row>
    <row r="3" spans="2:15" ht="13.5" customHeight="1">
      <c r="B3" s="47" t="s">
        <v>74</v>
      </c>
      <c r="C3" s="48"/>
      <c r="D3" s="48"/>
      <c r="E3" s="507" t="s">
        <v>1457</v>
      </c>
      <c r="F3" s="48"/>
      <c r="G3" s="48"/>
      <c r="H3" s="50" t="s">
        <v>76</v>
      </c>
      <c r="I3" s="51">
        <v>415</v>
      </c>
      <c r="J3" s="52" t="s">
        <v>10</v>
      </c>
      <c r="K3" s="32"/>
      <c r="L3" s="32"/>
      <c r="M3" s="32"/>
      <c r="N3" s="32"/>
      <c r="O3" s="33"/>
    </row>
    <row r="4" spans="2:15" ht="32.25" customHeight="1" thickBot="1">
      <c r="B4" s="261">
        <v>4413905</v>
      </c>
      <c r="C4" s="1028" t="s">
        <v>680</v>
      </c>
      <c r="D4" s="1028"/>
      <c r="E4" s="1028"/>
      <c r="F4" s="1028"/>
      <c r="G4" s="1028"/>
      <c r="H4" s="1028"/>
      <c r="I4" s="1029" t="s">
        <v>77</v>
      </c>
      <c r="J4" s="1030"/>
      <c r="K4" s="32"/>
      <c r="L4" s="32"/>
      <c r="M4" s="32"/>
      <c r="N4" s="32"/>
      <c r="O4" s="33"/>
    </row>
    <row r="5" spans="2:15" ht="13.5" customHeight="1" thickBot="1">
      <c r="B5" s="1031" t="s">
        <v>78</v>
      </c>
      <c r="C5" s="1032"/>
      <c r="D5" s="1035" t="s">
        <v>79</v>
      </c>
      <c r="E5" s="1037" t="s">
        <v>80</v>
      </c>
      <c r="F5" s="1037"/>
      <c r="G5" s="1037" t="s">
        <v>81</v>
      </c>
      <c r="H5" s="1037"/>
      <c r="I5" s="135"/>
      <c r="J5" s="86" t="s">
        <v>82</v>
      </c>
      <c r="K5" s="32"/>
      <c r="L5" s="32"/>
      <c r="M5" s="32"/>
      <c r="N5" s="32"/>
      <c r="O5" s="33"/>
    </row>
    <row r="6" spans="2:15" ht="15" customHeight="1" thickBot="1">
      <c r="B6" s="1033"/>
      <c r="C6" s="1034"/>
      <c r="D6" s="1036"/>
      <c r="E6" s="38" t="s">
        <v>83</v>
      </c>
      <c r="F6" s="38" t="s">
        <v>84</v>
      </c>
      <c r="G6" s="38" t="s">
        <v>85</v>
      </c>
      <c r="H6" s="38" t="s">
        <v>86</v>
      </c>
      <c r="I6" s="38"/>
      <c r="J6" s="54" t="s">
        <v>87</v>
      </c>
      <c r="K6" s="32"/>
      <c r="L6" s="32"/>
      <c r="M6" s="32"/>
      <c r="N6" s="32"/>
      <c r="O6" s="33"/>
    </row>
    <row r="7" spans="2:15" ht="28.5">
      <c r="B7" s="85" t="s">
        <v>681</v>
      </c>
      <c r="C7" s="115" t="s">
        <v>1495</v>
      </c>
      <c r="D7" s="134">
        <v>1</v>
      </c>
      <c r="E7" s="88">
        <v>1</v>
      </c>
      <c r="F7" s="88">
        <v>0</v>
      </c>
      <c r="G7" s="88">
        <v>305.79129999999998</v>
      </c>
      <c r="H7" s="88">
        <v>105.4284</v>
      </c>
      <c r="I7" s="110"/>
      <c r="J7" s="91">
        <f>G7*E7</f>
        <v>305.79129999999998</v>
      </c>
      <c r="K7" s="32"/>
      <c r="L7" s="32"/>
      <c r="M7" s="32"/>
      <c r="N7" s="32"/>
      <c r="O7" s="33"/>
    </row>
    <row r="8" spans="2:15" ht="15.75" thickBot="1">
      <c r="B8" s="66"/>
      <c r="C8" s="40"/>
      <c r="D8" s="40"/>
      <c r="E8" s="40"/>
      <c r="F8" s="40"/>
      <c r="G8" s="40"/>
      <c r="H8" s="126" t="s">
        <v>88</v>
      </c>
      <c r="I8" s="127"/>
      <c r="J8" s="262">
        <f>J7</f>
        <v>305.79129999999998</v>
      </c>
      <c r="K8" s="32"/>
      <c r="L8" s="32"/>
      <c r="M8" s="32"/>
      <c r="N8" s="32"/>
      <c r="O8" s="33"/>
    </row>
    <row r="9" spans="2:15" ht="15.75" thickBot="1">
      <c r="B9" s="57" t="s">
        <v>89</v>
      </c>
      <c r="C9" s="130"/>
      <c r="D9" s="129" t="s">
        <v>79</v>
      </c>
      <c r="E9" s="129" t="s">
        <v>90</v>
      </c>
      <c r="F9" s="1037" t="s">
        <v>81</v>
      </c>
      <c r="G9" s="1038"/>
      <c r="H9" s="1039" t="s">
        <v>91</v>
      </c>
      <c r="I9" s="1039"/>
      <c r="J9" s="1040"/>
      <c r="K9" s="32"/>
      <c r="L9" s="32"/>
      <c r="M9" s="32"/>
      <c r="N9" s="32"/>
      <c r="O9" s="33"/>
    </row>
    <row r="10" spans="2:15" ht="14.25">
      <c r="B10" s="64" t="s">
        <v>127</v>
      </c>
      <c r="C10" s="65" t="s">
        <v>128</v>
      </c>
      <c r="D10" s="111">
        <v>8</v>
      </c>
      <c r="E10" s="110" t="s">
        <v>92</v>
      </c>
      <c r="F10" s="1052">
        <v>18.146100000000001</v>
      </c>
      <c r="G10" s="1052"/>
      <c r="H10" s="131"/>
      <c r="I10" s="131"/>
      <c r="J10" s="132">
        <f>F10*D10</f>
        <v>145.1688</v>
      </c>
      <c r="K10" s="32"/>
      <c r="L10" s="32"/>
      <c r="M10" s="32"/>
      <c r="N10" s="32"/>
      <c r="O10" s="33"/>
    </row>
    <row r="11" spans="2:15" ht="15">
      <c r="B11" s="64"/>
      <c r="C11" s="65"/>
      <c r="D11" s="1042" t="s">
        <v>93</v>
      </c>
      <c r="E11" s="1043"/>
      <c r="F11" s="1043"/>
      <c r="G11" s="1043"/>
      <c r="H11" s="1043"/>
      <c r="I11" s="1044">
        <f>J10</f>
        <v>145.1688</v>
      </c>
      <c r="J11" s="1045"/>
      <c r="K11" s="32"/>
      <c r="L11" s="32"/>
      <c r="M11" s="32"/>
      <c r="N11" s="32"/>
      <c r="O11" s="33"/>
    </row>
    <row r="12" spans="2:15" ht="15.75" thickBot="1">
      <c r="B12" s="64"/>
      <c r="C12" s="65"/>
      <c r="D12" s="1042" t="s">
        <v>95</v>
      </c>
      <c r="E12" s="1043"/>
      <c r="F12" s="1043"/>
      <c r="G12" s="1043"/>
      <c r="H12" s="1043"/>
      <c r="I12" s="1256">
        <f>I11+J8</f>
        <v>450.96010000000001</v>
      </c>
      <c r="J12" s="1058"/>
      <c r="K12" s="32"/>
      <c r="L12" s="32"/>
      <c r="M12" s="32"/>
      <c r="N12" s="32"/>
      <c r="O12" s="33"/>
    </row>
    <row r="13" spans="2:15" ht="15" customHeight="1">
      <c r="B13" s="263"/>
      <c r="C13" s="103"/>
      <c r="D13" s="1054" t="s">
        <v>96</v>
      </c>
      <c r="E13" s="1255"/>
      <c r="F13" s="1255"/>
      <c r="G13" s="1255"/>
      <c r="H13" s="1255"/>
      <c r="I13" s="301"/>
      <c r="J13" s="264">
        <f>I12/I3</f>
        <v>1.0867</v>
      </c>
      <c r="K13" s="32"/>
      <c r="L13" s="32"/>
      <c r="M13" s="32"/>
      <c r="N13" s="32"/>
      <c r="O13" s="33"/>
    </row>
    <row r="14" spans="2:15" ht="15" customHeight="1">
      <c r="B14" s="64"/>
      <c r="C14" s="65"/>
      <c r="D14" s="131"/>
      <c r="E14" s="131"/>
      <c r="F14" s="131"/>
      <c r="G14" s="131"/>
      <c r="H14" s="123" t="s">
        <v>97</v>
      </c>
      <c r="I14" s="131"/>
      <c r="J14" s="265" t="s">
        <v>94</v>
      </c>
      <c r="K14" s="32"/>
      <c r="L14" s="32"/>
      <c r="M14" s="32"/>
      <c r="N14" s="32"/>
      <c r="O14" s="33"/>
    </row>
    <row r="15" spans="2:15" ht="15.75" thickBot="1">
      <c r="B15" s="66"/>
      <c r="C15" s="40"/>
      <c r="D15" s="127"/>
      <c r="E15" s="127"/>
      <c r="F15" s="127"/>
      <c r="G15" s="127"/>
      <c r="H15" s="126" t="s">
        <v>98</v>
      </c>
      <c r="I15" s="127"/>
      <c r="J15" s="68" t="s">
        <v>94</v>
      </c>
      <c r="K15" s="32"/>
      <c r="L15" s="32"/>
      <c r="M15" s="32"/>
      <c r="N15" s="32"/>
      <c r="O15" s="33"/>
    </row>
    <row r="16" spans="2:15" ht="15">
      <c r="B16" s="99" t="s">
        <v>99</v>
      </c>
      <c r="C16" s="100"/>
      <c r="D16" s="135" t="s">
        <v>79</v>
      </c>
      <c r="E16" s="135" t="s">
        <v>90</v>
      </c>
      <c r="F16" s="1054" t="s">
        <v>100</v>
      </c>
      <c r="G16" s="1054"/>
      <c r="H16" s="1054" t="s">
        <v>70</v>
      </c>
      <c r="I16" s="1054"/>
      <c r="J16" s="1055"/>
      <c r="K16" s="32"/>
      <c r="L16" s="32"/>
      <c r="M16" s="32"/>
      <c r="N16" s="32"/>
      <c r="O16" s="33"/>
    </row>
    <row r="17" spans="2:15" ht="28.5">
      <c r="B17" s="85" t="s">
        <v>682</v>
      </c>
      <c r="C17" s="83" t="s">
        <v>683</v>
      </c>
      <c r="D17" s="134">
        <v>2.8000000000000001E-2</v>
      </c>
      <c r="E17" s="90" t="s">
        <v>205</v>
      </c>
      <c r="F17" s="131"/>
      <c r="G17" s="320">
        <v>62.811599999999999</v>
      </c>
      <c r="H17" s="318"/>
      <c r="I17" s="318"/>
      <c r="J17" s="170">
        <f>G17*D17</f>
        <v>1.7586999999999999</v>
      </c>
      <c r="K17" s="32"/>
      <c r="L17" s="32"/>
      <c r="M17" s="32"/>
      <c r="N17" s="32"/>
      <c r="O17" s="33"/>
    </row>
    <row r="18" spans="2:15" ht="14.25">
      <c r="B18" s="85" t="s">
        <v>684</v>
      </c>
      <c r="C18" s="699" t="s">
        <v>1496</v>
      </c>
      <c r="D18" s="134">
        <v>0.06</v>
      </c>
      <c r="E18" s="90" t="s">
        <v>205</v>
      </c>
      <c r="F18" s="131"/>
      <c r="G18" s="267">
        <v>4.7380000000000004</v>
      </c>
      <c r="H18" s="131"/>
      <c r="I18" s="131"/>
      <c r="J18" s="137">
        <f t="shared" ref="J18:J23" si="0">G18*D18</f>
        <v>0.2843</v>
      </c>
      <c r="K18" s="32"/>
      <c r="L18" s="32"/>
      <c r="M18" s="32"/>
      <c r="N18" s="32"/>
      <c r="O18" s="33"/>
    </row>
    <row r="19" spans="2:15" ht="14.25">
      <c r="B19" s="85" t="s">
        <v>608</v>
      </c>
      <c r="C19" s="65" t="s">
        <v>1497</v>
      </c>
      <c r="D19" s="134">
        <v>0.2</v>
      </c>
      <c r="E19" s="90" t="s">
        <v>205</v>
      </c>
      <c r="F19" s="131"/>
      <c r="G19" s="267">
        <v>0.21729999999999999</v>
      </c>
      <c r="H19" s="131"/>
      <c r="I19" s="131"/>
      <c r="J19" s="137">
        <f t="shared" si="0"/>
        <v>4.3499999999999997E-2</v>
      </c>
      <c r="K19" s="32"/>
      <c r="L19" s="32"/>
      <c r="M19" s="32"/>
      <c r="N19" s="32"/>
      <c r="O19" s="33"/>
    </row>
    <row r="20" spans="2:15" ht="14.25">
      <c r="B20" s="85" t="s">
        <v>686</v>
      </c>
      <c r="C20" s="65" t="s">
        <v>687</v>
      </c>
      <c r="D20" s="134">
        <v>3.0000000000000001E-3</v>
      </c>
      <c r="E20" s="90" t="s">
        <v>205</v>
      </c>
      <c r="F20" s="131"/>
      <c r="G20" s="267">
        <v>2.4563999999999999</v>
      </c>
      <c r="H20" s="131"/>
      <c r="I20" s="131"/>
      <c r="J20" s="137">
        <f t="shared" si="0"/>
        <v>7.4000000000000003E-3</v>
      </c>
      <c r="K20" s="32"/>
      <c r="L20" s="32"/>
      <c r="M20" s="32"/>
      <c r="N20" s="32"/>
      <c r="O20" s="33"/>
    </row>
    <row r="21" spans="2:15" ht="28.5">
      <c r="B21" s="85" t="s">
        <v>688</v>
      </c>
      <c r="C21" s="83" t="s">
        <v>689</v>
      </c>
      <c r="D21" s="134">
        <v>0.5</v>
      </c>
      <c r="E21" s="90" t="s">
        <v>205</v>
      </c>
      <c r="F21" s="318"/>
      <c r="G21" s="320">
        <v>2.0257000000000001</v>
      </c>
      <c r="H21" s="318"/>
      <c r="I21" s="318"/>
      <c r="J21" s="170">
        <f t="shared" si="0"/>
        <v>1.0128999999999999</v>
      </c>
      <c r="K21" s="32"/>
      <c r="L21" s="32"/>
      <c r="M21" s="32"/>
      <c r="N21" s="32"/>
      <c r="O21" s="33"/>
    </row>
    <row r="22" spans="2:15" ht="14.25">
      <c r="B22" s="85" t="s">
        <v>690</v>
      </c>
      <c r="C22" s="65" t="s">
        <v>1498</v>
      </c>
      <c r="D22" s="134">
        <v>0.17499999999999999</v>
      </c>
      <c r="E22" s="90" t="s">
        <v>205</v>
      </c>
      <c r="F22" s="131"/>
      <c r="G22" s="267">
        <v>8.8800000000000004E-2</v>
      </c>
      <c r="H22" s="131"/>
      <c r="I22" s="131"/>
      <c r="J22" s="137">
        <f t="shared" si="0"/>
        <v>1.55E-2</v>
      </c>
      <c r="K22" s="32"/>
      <c r="L22" s="32"/>
      <c r="M22" s="32"/>
      <c r="N22" s="32"/>
      <c r="O22" s="33"/>
    </row>
    <row r="23" spans="2:15" ht="14.25">
      <c r="B23" s="85" t="s">
        <v>692</v>
      </c>
      <c r="C23" s="65" t="s">
        <v>693</v>
      </c>
      <c r="D23" s="134">
        <v>2.5000000000000001E-2</v>
      </c>
      <c r="E23" s="90" t="s">
        <v>205</v>
      </c>
      <c r="F23" s="131"/>
      <c r="G23" s="131">
        <v>28.731000000000002</v>
      </c>
      <c r="H23" s="131"/>
      <c r="I23" s="131"/>
      <c r="J23" s="137">
        <f t="shared" si="0"/>
        <v>0.71830000000000005</v>
      </c>
      <c r="K23" s="32"/>
      <c r="L23" s="32"/>
      <c r="M23" s="32"/>
      <c r="N23" s="32"/>
      <c r="O23" s="33"/>
    </row>
    <row r="24" spans="2:15" ht="15.75" thickBot="1">
      <c r="B24" s="66"/>
      <c r="C24" s="40"/>
      <c r="D24" s="1056" t="s">
        <v>101</v>
      </c>
      <c r="E24" s="1057"/>
      <c r="F24" s="1057"/>
      <c r="G24" s="1057"/>
      <c r="H24" s="1057"/>
      <c r="I24" s="40"/>
      <c r="J24" s="105">
        <f>SUM(J17:J23)</f>
        <v>3.8405999999999998</v>
      </c>
      <c r="K24" s="32"/>
      <c r="L24" s="32"/>
      <c r="M24" s="32"/>
      <c r="N24" s="32"/>
      <c r="O24" s="33"/>
    </row>
    <row r="25" spans="2:15" ht="15">
      <c r="B25" s="73" t="s">
        <v>102</v>
      </c>
      <c r="C25" s="74"/>
      <c r="D25" s="268" t="s">
        <v>79</v>
      </c>
      <c r="E25" s="268" t="s">
        <v>90</v>
      </c>
      <c r="F25" s="1042" t="s">
        <v>70</v>
      </c>
      <c r="G25" s="1042"/>
      <c r="H25" s="1042" t="s">
        <v>70</v>
      </c>
      <c r="I25" s="1042"/>
      <c r="J25" s="1058"/>
      <c r="K25" s="32"/>
      <c r="L25" s="32"/>
      <c r="M25" s="32"/>
      <c r="N25" s="32"/>
      <c r="O25" s="33"/>
    </row>
    <row r="26" spans="2:15" ht="15.75" thickBot="1">
      <c r="B26" s="66"/>
      <c r="C26" s="40"/>
      <c r="D26" s="1056" t="s">
        <v>103</v>
      </c>
      <c r="E26" s="1057"/>
      <c r="F26" s="1057"/>
      <c r="G26" s="1057"/>
      <c r="H26" s="1057"/>
      <c r="I26" s="127"/>
      <c r="J26" s="269"/>
      <c r="K26" s="32"/>
      <c r="L26" s="32"/>
      <c r="M26" s="32"/>
      <c r="N26" s="32"/>
      <c r="O26" s="33"/>
    </row>
    <row r="27" spans="2:15" ht="15.75" thickBot="1">
      <c r="B27" s="71"/>
      <c r="C27" s="41"/>
      <c r="D27" s="126"/>
      <c r="E27" s="126"/>
      <c r="F27" s="126"/>
      <c r="G27" s="126"/>
      <c r="H27" s="126" t="s">
        <v>104</v>
      </c>
      <c r="I27" s="126"/>
      <c r="J27" s="72">
        <f>J24+J13</f>
        <v>4.9272999999999998</v>
      </c>
      <c r="K27" s="32"/>
      <c r="L27" s="32"/>
      <c r="M27" s="32"/>
      <c r="N27" s="32"/>
      <c r="O27" s="33"/>
    </row>
    <row r="28" spans="2:15" ht="15">
      <c r="B28" s="99" t="s">
        <v>105</v>
      </c>
      <c r="C28" s="100"/>
      <c r="D28" s="135" t="s">
        <v>106</v>
      </c>
      <c r="E28" s="135" t="s">
        <v>79</v>
      </c>
      <c r="F28" s="135" t="s">
        <v>90</v>
      </c>
      <c r="G28" s="1054" t="s">
        <v>70</v>
      </c>
      <c r="H28" s="1054"/>
      <c r="I28" s="1054" t="s">
        <v>70</v>
      </c>
      <c r="J28" s="1055"/>
      <c r="K28" s="32"/>
      <c r="L28" s="32"/>
      <c r="M28" s="32"/>
      <c r="N28" s="32"/>
      <c r="O28" s="33"/>
    </row>
    <row r="29" spans="2:15" ht="29.25">
      <c r="B29" s="85" t="s">
        <v>682</v>
      </c>
      <c r="C29" s="83" t="s">
        <v>1499</v>
      </c>
      <c r="D29" s="90">
        <v>5914655</v>
      </c>
      <c r="E29" s="90">
        <v>3.0000000000000001E-5</v>
      </c>
      <c r="F29" s="90" t="s">
        <v>57</v>
      </c>
      <c r="G29" s="123"/>
      <c r="H29" s="320">
        <v>31.25</v>
      </c>
      <c r="I29" s="123"/>
      <c r="J29" s="316">
        <f>H29*E29</f>
        <v>8.9999999999999998E-4</v>
      </c>
      <c r="K29" s="32"/>
      <c r="L29" s="32"/>
      <c r="M29" s="32"/>
      <c r="N29" s="32"/>
      <c r="O29" s="33"/>
    </row>
    <row r="30" spans="2:15" ht="29.25">
      <c r="B30" s="85" t="s">
        <v>684</v>
      </c>
      <c r="C30" s="83" t="s">
        <v>1500</v>
      </c>
      <c r="D30" s="90">
        <v>5914655</v>
      </c>
      <c r="E30" s="90">
        <v>6.0000000000000002E-5</v>
      </c>
      <c r="F30" s="90" t="s">
        <v>57</v>
      </c>
      <c r="G30" s="123"/>
      <c r="H30" s="320">
        <v>31.25</v>
      </c>
      <c r="I30" s="123"/>
      <c r="J30" s="316">
        <f t="shared" ref="J30:J34" si="1">H30*E30</f>
        <v>1.9E-3</v>
      </c>
      <c r="K30" s="32"/>
      <c r="L30" s="32"/>
      <c r="M30" s="32"/>
      <c r="N30" s="32"/>
      <c r="O30" s="33"/>
    </row>
    <row r="31" spans="2:15" ht="15">
      <c r="B31" s="85" t="s">
        <v>608</v>
      </c>
      <c r="C31" s="699" t="s">
        <v>1501</v>
      </c>
      <c r="D31" s="90">
        <v>5914655</v>
      </c>
      <c r="E31" s="90">
        <v>2.0000000000000001E-4</v>
      </c>
      <c r="F31" s="90" t="s">
        <v>57</v>
      </c>
      <c r="G31" s="123"/>
      <c r="H31" s="320">
        <v>31.25</v>
      </c>
      <c r="I31" s="123"/>
      <c r="J31" s="316">
        <f t="shared" si="1"/>
        <v>6.3E-3</v>
      </c>
      <c r="K31" s="32"/>
      <c r="L31" s="32"/>
      <c r="M31" s="32"/>
      <c r="N31" s="32"/>
      <c r="O31" s="33"/>
    </row>
    <row r="32" spans="2:15" ht="42.75">
      <c r="B32" s="85" t="s">
        <v>688</v>
      </c>
      <c r="C32" s="83" t="s">
        <v>1502</v>
      </c>
      <c r="D32" s="90">
        <v>5914655</v>
      </c>
      <c r="E32" s="88">
        <v>5.0000000000000001E-4</v>
      </c>
      <c r="F32" s="90" t="s">
        <v>57</v>
      </c>
      <c r="G32" s="318"/>
      <c r="H32" s="320">
        <v>31.25</v>
      </c>
      <c r="I32" s="131"/>
      <c r="J32" s="316">
        <f t="shared" si="1"/>
        <v>1.5599999999999999E-2</v>
      </c>
      <c r="K32" s="32"/>
      <c r="L32" s="32"/>
      <c r="M32" s="32"/>
      <c r="N32" s="32"/>
      <c r="O32" s="33"/>
    </row>
    <row r="33" spans="2:15" ht="15">
      <c r="B33" s="85" t="s">
        <v>690</v>
      </c>
      <c r="C33" s="65" t="s">
        <v>1503</v>
      </c>
      <c r="D33" s="90">
        <v>5914655</v>
      </c>
      <c r="E33" s="88">
        <v>1.8000000000000001E-4</v>
      </c>
      <c r="F33" s="90" t="s">
        <v>57</v>
      </c>
      <c r="G33" s="318"/>
      <c r="H33" s="320">
        <v>31.25</v>
      </c>
      <c r="I33" s="131"/>
      <c r="J33" s="316">
        <f t="shared" si="1"/>
        <v>5.5999999999999999E-3</v>
      </c>
      <c r="K33" s="32"/>
      <c r="L33" s="32"/>
      <c r="M33" s="32"/>
      <c r="N33" s="32"/>
      <c r="O33" s="33"/>
    </row>
    <row r="34" spans="2:15" ht="28.5">
      <c r="B34" s="85" t="s">
        <v>692</v>
      </c>
      <c r="C34" s="83" t="s">
        <v>1504</v>
      </c>
      <c r="D34" s="90">
        <v>5914655</v>
      </c>
      <c r="E34" s="88">
        <v>3.0000000000000001E-5</v>
      </c>
      <c r="F34" s="90" t="s">
        <v>57</v>
      </c>
      <c r="G34" s="318"/>
      <c r="H34" s="320">
        <v>31.25</v>
      </c>
      <c r="I34" s="131"/>
      <c r="J34" s="316">
        <f t="shared" si="1"/>
        <v>8.9999999999999998E-4</v>
      </c>
      <c r="K34" s="32"/>
      <c r="L34" s="32"/>
      <c r="M34" s="32"/>
      <c r="N34" s="32"/>
      <c r="O34" s="33"/>
    </row>
    <row r="35" spans="2:15" ht="15.75" thickBot="1">
      <c r="B35" s="71"/>
      <c r="C35" s="41"/>
      <c r="D35" s="1056" t="s">
        <v>107</v>
      </c>
      <c r="E35" s="1056"/>
      <c r="F35" s="1056"/>
      <c r="G35" s="1056"/>
      <c r="H35" s="1056"/>
      <c r="I35" s="126"/>
      <c r="J35" s="270">
        <f>SUM(J29:J34)</f>
        <v>3.1199999999999999E-2</v>
      </c>
      <c r="K35" s="32"/>
      <c r="L35" s="32"/>
      <c r="M35" s="32"/>
      <c r="N35" s="32"/>
      <c r="O35" s="33"/>
    </row>
    <row r="36" spans="2:15" ht="15" customHeight="1" thickBot="1">
      <c r="B36" s="1031" t="s">
        <v>108</v>
      </c>
      <c r="C36" s="1032"/>
      <c r="D36" s="1035" t="s">
        <v>79</v>
      </c>
      <c r="E36" s="1035" t="s">
        <v>90</v>
      </c>
      <c r="F36" s="1059" t="s">
        <v>109</v>
      </c>
      <c r="G36" s="1059"/>
      <c r="H36" s="1059"/>
      <c r="I36" s="124"/>
      <c r="J36" s="1060" t="s">
        <v>70</v>
      </c>
      <c r="K36" s="32"/>
      <c r="L36" s="32"/>
      <c r="M36" s="32"/>
      <c r="N36" s="32"/>
      <c r="O36" s="33"/>
    </row>
    <row r="37" spans="2:15" ht="15.75" thickBot="1">
      <c r="B37" s="1033"/>
      <c r="C37" s="1034"/>
      <c r="D37" s="1036"/>
      <c r="E37" s="1036"/>
      <c r="F37" s="300" t="s">
        <v>110</v>
      </c>
      <c r="G37" s="300" t="s">
        <v>111</v>
      </c>
      <c r="H37" s="300" t="s">
        <v>112</v>
      </c>
      <c r="I37" s="300"/>
      <c r="J37" s="1050"/>
      <c r="K37" s="32"/>
      <c r="L37" s="32"/>
      <c r="M37" s="32"/>
      <c r="N37" s="32"/>
      <c r="O37" s="33"/>
    </row>
    <row r="38" spans="2:15" ht="28.5">
      <c r="B38" s="85" t="s">
        <v>682</v>
      </c>
      <c r="C38" s="83" t="s">
        <v>1499</v>
      </c>
      <c r="D38" s="90">
        <v>3.0000000000000001E-5</v>
      </c>
      <c r="E38" s="90" t="s">
        <v>113</v>
      </c>
      <c r="F38" s="90"/>
      <c r="G38" s="90"/>
      <c r="H38" s="90"/>
      <c r="I38" s="90"/>
      <c r="J38" s="314"/>
      <c r="K38" s="32"/>
      <c r="L38" s="32"/>
      <c r="M38" s="32"/>
      <c r="N38" s="32"/>
      <c r="O38" s="33"/>
    </row>
    <row r="39" spans="2:15" ht="28.5">
      <c r="B39" s="85" t="s">
        <v>684</v>
      </c>
      <c r="C39" s="83" t="s">
        <v>1500</v>
      </c>
      <c r="D39" s="90">
        <v>6.0000000000000002E-5</v>
      </c>
      <c r="E39" s="90" t="s">
        <v>113</v>
      </c>
      <c r="F39" s="90"/>
      <c r="G39" s="90"/>
      <c r="H39" s="90"/>
      <c r="I39" s="90"/>
      <c r="J39" s="314"/>
      <c r="K39" s="32"/>
      <c r="L39" s="32"/>
      <c r="M39" s="32"/>
      <c r="N39" s="32"/>
      <c r="O39" s="33"/>
    </row>
    <row r="40" spans="2:15" ht="14.25">
      <c r="B40" s="85" t="s">
        <v>608</v>
      </c>
      <c r="C40" s="699" t="s">
        <v>1501</v>
      </c>
      <c r="D40" s="90">
        <v>2.0000000000000001E-4</v>
      </c>
      <c r="E40" s="90" t="s">
        <v>113</v>
      </c>
      <c r="F40" s="90"/>
      <c r="G40" s="90"/>
      <c r="H40" s="90"/>
      <c r="I40" s="90"/>
      <c r="J40" s="314"/>
      <c r="K40" s="32"/>
      <c r="L40" s="32"/>
      <c r="M40" s="32"/>
      <c r="N40" s="32"/>
      <c r="O40" s="33"/>
    </row>
    <row r="41" spans="2:15" ht="42.75">
      <c r="B41" s="85" t="s">
        <v>688</v>
      </c>
      <c r="C41" s="83" t="s">
        <v>1502</v>
      </c>
      <c r="D41" s="88">
        <v>5.0000000000000001E-4</v>
      </c>
      <c r="E41" s="90" t="s">
        <v>113</v>
      </c>
      <c r="F41" s="90"/>
      <c r="G41" s="90"/>
      <c r="H41" s="90"/>
      <c r="I41" s="90"/>
      <c r="J41" s="314"/>
      <c r="K41" s="32"/>
      <c r="L41" s="32"/>
      <c r="M41" s="32"/>
      <c r="N41" s="32"/>
      <c r="O41" s="33"/>
    </row>
    <row r="42" spans="2:15" ht="14.25">
      <c r="B42" s="85" t="s">
        <v>690</v>
      </c>
      <c r="C42" s="65" t="s">
        <v>1503</v>
      </c>
      <c r="D42" s="88">
        <v>1.8000000000000001E-4</v>
      </c>
      <c r="E42" s="90" t="s">
        <v>113</v>
      </c>
      <c r="F42" s="90"/>
      <c r="G42" s="90"/>
      <c r="H42" s="90"/>
      <c r="I42" s="90"/>
      <c r="J42" s="314"/>
      <c r="K42" s="32"/>
      <c r="L42" s="32"/>
      <c r="M42" s="32"/>
      <c r="N42" s="32"/>
      <c r="O42" s="33"/>
    </row>
    <row r="43" spans="2:15" ht="28.5">
      <c r="B43" s="85" t="s">
        <v>692</v>
      </c>
      <c r="C43" s="83" t="s">
        <v>1504</v>
      </c>
      <c r="D43" s="88">
        <v>3.0000000000000001E-5</v>
      </c>
      <c r="E43" s="90" t="s">
        <v>113</v>
      </c>
      <c r="F43" s="90"/>
      <c r="G43" s="90"/>
      <c r="H43" s="90"/>
      <c r="I43" s="90"/>
      <c r="J43" s="314"/>
      <c r="K43" s="32"/>
      <c r="L43" s="32"/>
      <c r="M43" s="32"/>
      <c r="N43" s="32"/>
      <c r="O43" s="33"/>
    </row>
    <row r="44" spans="2:15" ht="15" customHeight="1">
      <c r="B44" s="298"/>
      <c r="C44" s="273"/>
      <c r="D44" s="1042" t="s">
        <v>114</v>
      </c>
      <c r="E44" s="1042"/>
      <c r="F44" s="1042"/>
      <c r="G44" s="1042"/>
      <c r="H44" s="1042"/>
      <c r="I44" s="271"/>
      <c r="J44" s="272" t="s">
        <v>94</v>
      </c>
      <c r="K44" s="32"/>
      <c r="L44" s="32"/>
      <c r="M44" s="32"/>
      <c r="N44" s="32"/>
      <c r="O44" s="33"/>
    </row>
    <row r="45" spans="2:15" ht="15" customHeight="1" thickBot="1">
      <c r="B45" s="298"/>
      <c r="C45" s="273"/>
      <c r="D45" s="123"/>
      <c r="E45" s="123"/>
      <c r="F45" s="1254" t="s">
        <v>115</v>
      </c>
      <c r="G45" s="1254"/>
      <c r="H45" s="1254"/>
      <c r="I45" s="271"/>
      <c r="J45" s="274">
        <f>J27+J35</f>
        <v>4.96</v>
      </c>
      <c r="K45" s="32"/>
      <c r="L45" s="32"/>
      <c r="M45" s="32"/>
      <c r="N45" s="32"/>
      <c r="O45" s="33"/>
    </row>
    <row r="46" spans="2:15" ht="15" customHeight="1" thickTop="1" thickBot="1">
      <c r="B46" s="298"/>
      <c r="C46" s="273"/>
      <c r="D46" s="123"/>
      <c r="E46" s="123"/>
      <c r="F46" s="302"/>
      <c r="G46" s="302"/>
      <c r="H46" s="302" t="s">
        <v>317</v>
      </c>
      <c r="I46" s="271"/>
      <c r="J46" s="275"/>
      <c r="K46" s="32"/>
      <c r="L46" s="32"/>
      <c r="M46" s="32"/>
      <c r="N46" s="32"/>
      <c r="O46" s="33"/>
    </row>
    <row r="47" spans="2:15" ht="16.5" thickTop="1" thickBot="1">
      <c r="B47" s="276"/>
      <c r="C47" s="277"/>
      <c r="D47" s="302"/>
      <c r="E47" s="302"/>
      <c r="F47" s="1254" t="s">
        <v>318</v>
      </c>
      <c r="G47" s="1254"/>
      <c r="H47" s="1254"/>
      <c r="I47" s="277"/>
      <c r="J47" s="274">
        <f>J45</f>
        <v>4.96</v>
      </c>
      <c r="K47" s="32"/>
      <c r="L47" s="32"/>
      <c r="M47" s="32"/>
      <c r="N47" s="32"/>
      <c r="O47" s="33"/>
    </row>
    <row r="48" spans="2:15" ht="15.75" thickTop="1">
      <c r="B48" s="73"/>
      <c r="C48" s="74"/>
      <c r="D48" s="123"/>
      <c r="E48" s="123"/>
      <c r="F48" s="123"/>
      <c r="G48" s="123"/>
      <c r="H48" s="123"/>
      <c r="I48" s="74"/>
      <c r="J48" s="117"/>
      <c r="K48" s="32"/>
      <c r="L48" s="32"/>
      <c r="M48" s="32"/>
      <c r="N48" s="32"/>
      <c r="O48" s="33"/>
    </row>
    <row r="49" spans="2:16" ht="15">
      <c r="B49" s="73"/>
      <c r="C49" s="74"/>
      <c r="D49" s="123"/>
      <c r="E49" s="123"/>
      <c r="F49" s="123"/>
      <c r="G49" s="123"/>
      <c r="H49" s="123"/>
      <c r="I49" s="74"/>
      <c r="J49" s="117"/>
      <c r="K49" s="32"/>
      <c r="L49" s="32"/>
      <c r="M49" s="32"/>
      <c r="N49" s="32"/>
      <c r="O49" s="33"/>
    </row>
    <row r="50" spans="2:16" ht="12.75" customHeight="1">
      <c r="B50" s="76" t="s">
        <v>319</v>
      </c>
      <c r="C50"/>
      <c r="D50"/>
      <c r="E50"/>
      <c r="F50"/>
      <c r="G50"/>
      <c r="H50"/>
      <c r="I50"/>
      <c r="J50" s="278"/>
      <c r="K50" s="32"/>
      <c r="L50" s="32"/>
      <c r="M50" s="32"/>
      <c r="N50" s="32"/>
      <c r="O50" s="33"/>
    </row>
    <row r="51" spans="2:16" ht="15" customHeight="1" thickBot="1">
      <c r="B51" s="279"/>
      <c r="C51" s="121"/>
      <c r="D51" s="121"/>
      <c r="E51" s="121"/>
      <c r="F51" s="121"/>
      <c r="G51" s="121"/>
      <c r="H51" s="121"/>
      <c r="I51" s="121"/>
      <c r="J51" s="122"/>
      <c r="K51" s="32"/>
      <c r="L51" s="32"/>
      <c r="M51" s="32"/>
      <c r="N51" s="32"/>
      <c r="O51" s="33"/>
    </row>
    <row r="52" spans="2:16" ht="15" customHeight="1">
      <c r="B52" s="31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3"/>
    </row>
    <row r="53" spans="2:16" s="24" customFormat="1" ht="12.75" customHeight="1">
      <c r="B53" s="31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3"/>
    </row>
    <row r="54" spans="2:16" ht="15" customHeight="1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3"/>
    </row>
    <row r="55" spans="2:16" ht="15" customHeight="1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3"/>
    </row>
    <row r="56" spans="2:16" ht="12.75" customHeight="1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3"/>
    </row>
    <row r="57" spans="2:16" ht="15" customHeight="1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3"/>
    </row>
    <row r="58" spans="2:16" ht="15" customHeight="1">
      <c r="B58" s="31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3"/>
    </row>
    <row r="59" spans="2:16" ht="15" customHeight="1">
      <c r="B59" s="31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3"/>
      <c r="P59" s="25"/>
    </row>
    <row r="60" spans="2:16" ht="15" customHeight="1">
      <c r="B60" s="31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3"/>
    </row>
    <row r="61" spans="2:16" ht="15" customHeight="1">
      <c r="B61" s="280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7"/>
    </row>
    <row r="65" spans="2:15">
      <c r="O65" s="27"/>
    </row>
    <row r="66" spans="2:15">
      <c r="B66" s="28"/>
      <c r="C66" s="29"/>
      <c r="F66" s="30"/>
      <c r="G66" s="28"/>
    </row>
    <row r="73" spans="2:15">
      <c r="B73" s="28"/>
      <c r="C73" s="29"/>
      <c r="F73" s="30"/>
    </row>
    <row r="80" spans="2:15">
      <c r="B80" s="28"/>
      <c r="C80" s="29"/>
      <c r="F80" s="30"/>
    </row>
    <row r="87" spans="2:6">
      <c r="B87" s="28"/>
      <c r="F87" s="30"/>
    </row>
    <row r="94" spans="2:6">
      <c r="F94" s="30"/>
    </row>
  </sheetData>
  <mergeCells count="31">
    <mergeCell ref="D44:H44"/>
    <mergeCell ref="F45:H45"/>
    <mergeCell ref="F47:H47"/>
    <mergeCell ref="D26:H26"/>
    <mergeCell ref="G28:H28"/>
    <mergeCell ref="I28:J28"/>
    <mergeCell ref="D35:H35"/>
    <mergeCell ref="B36:C37"/>
    <mergeCell ref="D36:D37"/>
    <mergeCell ref="E36:E37"/>
    <mergeCell ref="F36:H36"/>
    <mergeCell ref="J36:J37"/>
    <mergeCell ref="D13:H13"/>
    <mergeCell ref="F16:G16"/>
    <mergeCell ref="H16:J16"/>
    <mergeCell ref="D24:H24"/>
    <mergeCell ref="F25:G25"/>
    <mergeCell ref="H25:J25"/>
    <mergeCell ref="D12:H12"/>
    <mergeCell ref="I12:J12"/>
    <mergeCell ref="C4:H4"/>
    <mergeCell ref="I4:J4"/>
    <mergeCell ref="B5:C6"/>
    <mergeCell ref="D5:D6"/>
    <mergeCell ref="E5:F5"/>
    <mergeCell ref="G5:H5"/>
    <mergeCell ref="F9:G9"/>
    <mergeCell ref="H9:J9"/>
    <mergeCell ref="F10:G10"/>
    <mergeCell ref="D11:H11"/>
    <mergeCell ref="I11:J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E555A-D530-4F22-BE51-AEB8F714B098}">
  <sheetPr codeName="Planilha66">
    <tabColor rgb="FF92D050"/>
    <pageSetUpPr fitToPage="1"/>
  </sheetPr>
  <dimension ref="B1:P94"/>
  <sheetViews>
    <sheetView workbookViewId="0"/>
  </sheetViews>
  <sheetFormatPr defaultColWidth="9.140625" defaultRowHeight="12.75"/>
  <cols>
    <col min="1" max="1" width="9.140625" style="23"/>
    <col min="2" max="2" width="11.5703125" style="23" customWidth="1"/>
    <col min="3" max="3" width="48.7109375" style="26" customWidth="1"/>
    <col min="4" max="4" width="12.7109375" style="23" bestFit="1" customWidth="1"/>
    <col min="5" max="6" width="13.140625" style="23" bestFit="1" customWidth="1"/>
    <col min="7" max="7" width="16.140625" style="23" customWidth="1"/>
    <col min="8" max="8" width="28.5703125" style="23" customWidth="1"/>
    <col min="9" max="9" width="14.140625" style="23" bestFit="1" customWidth="1"/>
    <col min="10" max="10" width="15.71093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2:15" ht="23.25" thickBot="1">
      <c r="B1" s="113" t="s">
        <v>71</v>
      </c>
      <c r="C1" s="42"/>
      <c r="D1" s="42"/>
      <c r="E1" s="42"/>
      <c r="F1" s="42"/>
      <c r="G1" s="42"/>
      <c r="H1" s="42"/>
      <c r="I1" s="42"/>
      <c r="J1" s="43" t="s">
        <v>72</v>
      </c>
      <c r="K1" s="257"/>
      <c r="L1" s="257"/>
      <c r="M1" s="257"/>
      <c r="N1" s="257"/>
      <c r="O1" s="258"/>
    </row>
    <row r="2" spans="2:15" ht="20.25" customHeight="1" thickTop="1">
      <c r="B2" s="44" t="s">
        <v>73</v>
      </c>
      <c r="C2" s="45"/>
      <c r="D2" s="45"/>
      <c r="E2" s="45"/>
      <c r="F2" s="45"/>
      <c r="G2" s="45"/>
      <c r="H2" s="259"/>
      <c r="I2" s="260"/>
      <c r="J2" s="46"/>
      <c r="K2" s="32"/>
      <c r="L2" s="32"/>
      <c r="M2" s="32"/>
      <c r="N2" s="32"/>
      <c r="O2" s="33"/>
    </row>
    <row r="3" spans="2:15" ht="13.5" customHeight="1">
      <c r="B3" s="47" t="s">
        <v>74</v>
      </c>
      <c r="C3" s="48"/>
      <c r="D3" s="48"/>
      <c r="E3" s="507" t="s">
        <v>1457</v>
      </c>
      <c r="F3" s="48"/>
      <c r="G3" s="48"/>
      <c r="H3" s="50" t="s">
        <v>76</v>
      </c>
      <c r="I3" s="51">
        <v>7</v>
      </c>
      <c r="J3" s="52" t="s">
        <v>299</v>
      </c>
      <c r="K3" s="32"/>
      <c r="L3" s="32"/>
      <c r="M3" s="32"/>
      <c r="N3" s="32"/>
      <c r="O3" s="33"/>
    </row>
    <row r="4" spans="2:15" ht="32.25" customHeight="1" thickBot="1">
      <c r="B4" s="261">
        <v>4413951</v>
      </c>
      <c r="C4" s="1028" t="s">
        <v>1505</v>
      </c>
      <c r="D4" s="1028"/>
      <c r="E4" s="1028"/>
      <c r="F4" s="1028"/>
      <c r="G4" s="1028"/>
      <c r="H4" s="1028"/>
      <c r="I4" s="1029" t="s">
        <v>77</v>
      </c>
      <c r="J4" s="1030"/>
      <c r="K4" s="32"/>
      <c r="L4" s="32"/>
      <c r="M4" s="32"/>
      <c r="N4" s="32"/>
      <c r="O4" s="33"/>
    </row>
    <row r="5" spans="2:15" ht="13.5" customHeight="1" thickBot="1">
      <c r="B5" s="1031" t="s">
        <v>78</v>
      </c>
      <c r="C5" s="1032"/>
      <c r="D5" s="1035" t="s">
        <v>79</v>
      </c>
      <c r="E5" s="1037" t="s">
        <v>80</v>
      </c>
      <c r="F5" s="1037"/>
      <c r="G5" s="1037" t="s">
        <v>81</v>
      </c>
      <c r="H5" s="1037"/>
      <c r="I5" s="135"/>
      <c r="J5" s="86" t="s">
        <v>82</v>
      </c>
      <c r="K5" s="32"/>
      <c r="L5" s="32"/>
      <c r="M5" s="32"/>
      <c r="N5" s="32"/>
      <c r="O5" s="33"/>
    </row>
    <row r="6" spans="2:15" ht="15" customHeight="1" thickBot="1">
      <c r="B6" s="1033"/>
      <c r="C6" s="1034"/>
      <c r="D6" s="1036"/>
      <c r="E6" s="38" t="s">
        <v>83</v>
      </c>
      <c r="F6" s="38" t="s">
        <v>84</v>
      </c>
      <c r="G6" s="38" t="s">
        <v>85</v>
      </c>
      <c r="H6" s="38" t="s">
        <v>86</v>
      </c>
      <c r="I6" s="38"/>
      <c r="J6" s="54" t="s">
        <v>87</v>
      </c>
      <c r="K6" s="32"/>
      <c r="L6" s="32"/>
      <c r="M6" s="32"/>
      <c r="N6" s="32"/>
      <c r="O6" s="33"/>
    </row>
    <row r="7" spans="2:15" ht="14.25">
      <c r="B7" s="85"/>
      <c r="C7" s="115"/>
      <c r="D7" s="134"/>
      <c r="E7" s="88"/>
      <c r="F7" s="88"/>
      <c r="G7" s="88"/>
      <c r="H7" s="88"/>
      <c r="I7" s="110"/>
      <c r="J7" s="91"/>
      <c r="K7" s="32"/>
      <c r="L7" s="32"/>
      <c r="M7" s="32"/>
      <c r="N7" s="32"/>
      <c r="O7" s="33"/>
    </row>
    <row r="8" spans="2:15" ht="15.75" thickBot="1">
      <c r="B8" s="66"/>
      <c r="C8" s="40"/>
      <c r="D8" s="40"/>
      <c r="E8" s="40"/>
      <c r="F8" s="40"/>
      <c r="G8" s="40"/>
      <c r="H8" s="126" t="s">
        <v>88</v>
      </c>
      <c r="I8" s="127"/>
      <c r="J8" s="262">
        <f>J7</f>
        <v>0</v>
      </c>
      <c r="K8" s="32"/>
      <c r="L8" s="32"/>
      <c r="M8" s="32"/>
      <c r="N8" s="32"/>
      <c r="O8" s="33"/>
    </row>
    <row r="9" spans="2:15" ht="15.75" thickBot="1">
      <c r="B9" s="57" t="s">
        <v>89</v>
      </c>
      <c r="C9" s="130"/>
      <c r="D9" s="129" t="s">
        <v>79</v>
      </c>
      <c r="E9" s="129" t="s">
        <v>90</v>
      </c>
      <c r="F9" s="1037" t="s">
        <v>81</v>
      </c>
      <c r="G9" s="1038"/>
      <c r="H9" s="1039" t="s">
        <v>91</v>
      </c>
      <c r="I9" s="1039"/>
      <c r="J9" s="1040"/>
      <c r="K9" s="32"/>
      <c r="L9" s="32"/>
      <c r="M9" s="32"/>
      <c r="N9" s="32"/>
      <c r="O9" s="33"/>
    </row>
    <row r="10" spans="2:15" ht="14.25">
      <c r="B10" s="64" t="s">
        <v>697</v>
      </c>
      <c r="C10" s="65" t="s">
        <v>698</v>
      </c>
      <c r="D10" s="111">
        <v>1</v>
      </c>
      <c r="E10" s="110" t="s">
        <v>92</v>
      </c>
      <c r="F10" s="1052">
        <v>22.5351</v>
      </c>
      <c r="G10" s="1052"/>
      <c r="H10" s="131"/>
      <c r="I10" s="131"/>
      <c r="J10" s="132">
        <f>F10*D10</f>
        <v>22.5351</v>
      </c>
      <c r="K10" s="32"/>
      <c r="L10" s="32"/>
      <c r="M10" s="32"/>
      <c r="N10" s="32"/>
      <c r="O10" s="33"/>
    </row>
    <row r="11" spans="2:15" ht="15">
      <c r="B11" s="64"/>
      <c r="C11" s="65"/>
      <c r="D11" s="1042" t="s">
        <v>93</v>
      </c>
      <c r="E11" s="1043"/>
      <c r="F11" s="1043"/>
      <c r="G11" s="1043"/>
      <c r="H11" s="1043"/>
      <c r="I11" s="1044">
        <f>J10</f>
        <v>22.5351</v>
      </c>
      <c r="J11" s="1045"/>
      <c r="K11" s="32"/>
      <c r="L11" s="32"/>
      <c r="M11" s="32"/>
      <c r="N11" s="32"/>
      <c r="O11" s="33"/>
    </row>
    <row r="12" spans="2:15" ht="15.75" thickBot="1">
      <c r="B12" s="64"/>
      <c r="C12" s="65"/>
      <c r="D12" s="1042" t="s">
        <v>95</v>
      </c>
      <c r="E12" s="1043"/>
      <c r="F12" s="1043"/>
      <c r="G12" s="1043"/>
      <c r="H12" s="1043"/>
      <c r="I12" s="1256">
        <f>I11+J8</f>
        <v>22.5351</v>
      </c>
      <c r="J12" s="1058"/>
      <c r="K12" s="32"/>
      <c r="L12" s="32"/>
      <c r="M12" s="32"/>
      <c r="N12" s="32"/>
      <c r="O12" s="33"/>
    </row>
    <row r="13" spans="2:15" ht="15" customHeight="1">
      <c r="B13" s="263"/>
      <c r="C13" s="103"/>
      <c r="D13" s="1054" t="s">
        <v>96</v>
      </c>
      <c r="E13" s="1255"/>
      <c r="F13" s="1255"/>
      <c r="G13" s="1255"/>
      <c r="H13" s="1255"/>
      <c r="I13" s="301"/>
      <c r="J13" s="264">
        <f>I12/I3</f>
        <v>3.2193000000000001</v>
      </c>
      <c r="K13" s="32"/>
      <c r="L13" s="32"/>
      <c r="M13" s="32"/>
      <c r="N13" s="32"/>
      <c r="O13" s="33"/>
    </row>
    <row r="14" spans="2:15" ht="15" customHeight="1">
      <c r="B14" s="64"/>
      <c r="C14" s="65"/>
      <c r="D14" s="131"/>
      <c r="E14" s="131"/>
      <c r="F14" s="131"/>
      <c r="G14" s="131"/>
      <c r="H14" s="123" t="s">
        <v>97</v>
      </c>
      <c r="I14" s="131"/>
      <c r="J14" s="265" t="s">
        <v>94</v>
      </c>
      <c r="K14" s="32"/>
      <c r="L14" s="32"/>
      <c r="M14" s="32"/>
      <c r="N14" s="32"/>
      <c r="O14" s="33"/>
    </row>
    <row r="15" spans="2:15" ht="15.75" thickBot="1">
      <c r="B15" s="66"/>
      <c r="C15" s="40"/>
      <c r="D15" s="127"/>
      <c r="E15" s="127"/>
      <c r="F15" s="127"/>
      <c r="G15" s="127"/>
      <c r="H15" s="126" t="s">
        <v>98</v>
      </c>
      <c r="I15" s="127"/>
      <c r="J15" s="68" t="s">
        <v>94</v>
      </c>
      <c r="K15" s="32"/>
      <c r="L15" s="32"/>
      <c r="M15" s="32"/>
      <c r="N15" s="32"/>
      <c r="O15" s="33"/>
    </row>
    <row r="16" spans="2:15" ht="15">
      <c r="B16" s="99" t="s">
        <v>99</v>
      </c>
      <c r="C16" s="100"/>
      <c r="D16" s="135" t="s">
        <v>79</v>
      </c>
      <c r="E16" s="135" t="s">
        <v>90</v>
      </c>
      <c r="F16" s="1054" t="s">
        <v>100</v>
      </c>
      <c r="G16" s="1054"/>
      <c r="H16" s="1054" t="s">
        <v>70</v>
      </c>
      <c r="I16" s="1054"/>
      <c r="J16" s="1055"/>
      <c r="K16" s="32"/>
      <c r="L16" s="32"/>
      <c r="M16" s="32"/>
      <c r="N16" s="32"/>
      <c r="O16" s="33"/>
    </row>
    <row r="17" spans="2:15" ht="28.5">
      <c r="B17" s="85" t="s">
        <v>684</v>
      </c>
      <c r="C17" s="83" t="s">
        <v>1496</v>
      </c>
      <c r="D17" s="134">
        <v>0.27</v>
      </c>
      <c r="E17" s="90" t="s">
        <v>205</v>
      </c>
      <c r="F17" s="131"/>
      <c r="G17" s="700">
        <v>4.7380000000000004</v>
      </c>
      <c r="H17" s="701"/>
      <c r="I17" s="701"/>
      <c r="J17" s="702">
        <f>G17*D17</f>
        <v>1.2793000000000001</v>
      </c>
      <c r="K17" s="32"/>
      <c r="L17" s="32"/>
      <c r="M17" s="32"/>
      <c r="N17" s="32"/>
      <c r="O17" s="33"/>
    </row>
    <row r="18" spans="2:15" ht="14.25">
      <c r="B18" s="85" t="s">
        <v>608</v>
      </c>
      <c r="C18" s="65" t="s">
        <v>1497</v>
      </c>
      <c r="D18" s="134">
        <v>2.25</v>
      </c>
      <c r="E18" s="90" t="s">
        <v>205</v>
      </c>
      <c r="F18" s="131"/>
      <c r="G18" s="267">
        <v>0.21729999999999999</v>
      </c>
      <c r="H18" s="131"/>
      <c r="I18" s="131"/>
      <c r="J18" s="137">
        <f t="shared" ref="J18:J22" si="0">G18*D18</f>
        <v>0.4889</v>
      </c>
      <c r="K18" s="32"/>
      <c r="L18" s="32"/>
      <c r="M18" s="32"/>
      <c r="N18" s="32"/>
      <c r="O18" s="33"/>
    </row>
    <row r="19" spans="2:15" ht="14.25">
      <c r="B19" s="85" t="s">
        <v>1084</v>
      </c>
      <c r="C19" s="65" t="s">
        <v>1506</v>
      </c>
      <c r="D19" s="134">
        <v>1</v>
      </c>
      <c r="E19" s="90" t="s">
        <v>299</v>
      </c>
      <c r="F19" s="131"/>
      <c r="G19" s="267">
        <v>51.816200000000002</v>
      </c>
      <c r="H19" s="131"/>
      <c r="I19" s="131"/>
      <c r="J19" s="137">
        <f t="shared" si="0"/>
        <v>51.816200000000002</v>
      </c>
      <c r="K19" s="32"/>
      <c r="L19" s="32"/>
      <c r="M19" s="32"/>
      <c r="N19" s="32"/>
      <c r="O19" s="33"/>
    </row>
    <row r="20" spans="2:15" ht="14.25">
      <c r="B20" s="85" t="s">
        <v>686</v>
      </c>
      <c r="C20" s="65" t="s">
        <v>687</v>
      </c>
      <c r="D20" s="134">
        <v>1.35E-2</v>
      </c>
      <c r="E20" s="90" t="s">
        <v>205</v>
      </c>
      <c r="F20" s="131"/>
      <c r="G20" s="267">
        <v>2.4563999999999999</v>
      </c>
      <c r="H20" s="131"/>
      <c r="I20" s="131"/>
      <c r="J20" s="137">
        <f t="shared" si="0"/>
        <v>3.32E-2</v>
      </c>
      <c r="K20" s="32"/>
      <c r="L20" s="32"/>
      <c r="M20" s="32"/>
      <c r="N20" s="32"/>
      <c r="O20" s="33"/>
    </row>
    <row r="21" spans="2:15" ht="14.25">
      <c r="B21" s="85" t="s">
        <v>699</v>
      </c>
      <c r="C21" s="65" t="s">
        <v>1507</v>
      </c>
      <c r="D21" s="134">
        <v>0.5</v>
      </c>
      <c r="E21" s="90" t="s">
        <v>299</v>
      </c>
      <c r="F21" s="131"/>
      <c r="G21" s="267">
        <v>9.0683000000000007</v>
      </c>
      <c r="H21" s="131"/>
      <c r="I21" s="131"/>
      <c r="J21" s="137">
        <f t="shared" si="0"/>
        <v>4.5342000000000002</v>
      </c>
      <c r="K21" s="32"/>
      <c r="L21" s="32"/>
      <c r="M21" s="32"/>
      <c r="N21" s="32"/>
      <c r="O21" s="33"/>
    </row>
    <row r="22" spans="2:15" ht="14.25">
      <c r="B22" s="85" t="s">
        <v>690</v>
      </c>
      <c r="C22" s="65" t="s">
        <v>1498</v>
      </c>
      <c r="D22" s="134">
        <v>0.33750000000000002</v>
      </c>
      <c r="E22" s="90" t="s">
        <v>205</v>
      </c>
      <c r="F22" s="131"/>
      <c r="G22" s="267">
        <v>8.8800000000000004E-2</v>
      </c>
      <c r="H22" s="131"/>
      <c r="I22" s="131"/>
      <c r="J22" s="137">
        <f t="shared" si="0"/>
        <v>0.03</v>
      </c>
      <c r="K22" s="32"/>
      <c r="L22" s="32"/>
      <c r="M22" s="32"/>
      <c r="N22" s="32"/>
      <c r="O22" s="33"/>
    </row>
    <row r="23" spans="2:15" ht="15.75" thickBot="1">
      <c r="B23" s="66"/>
      <c r="C23" s="40"/>
      <c r="D23" s="1056" t="s">
        <v>101</v>
      </c>
      <c r="E23" s="1057"/>
      <c r="F23" s="1057"/>
      <c r="G23" s="1057"/>
      <c r="H23" s="1057"/>
      <c r="I23" s="40"/>
      <c r="J23" s="105">
        <f>SUM(J17:J22)</f>
        <v>58.181800000000003</v>
      </c>
      <c r="K23" s="32"/>
      <c r="L23" s="32"/>
      <c r="M23" s="32"/>
      <c r="N23" s="32"/>
      <c r="O23" s="33"/>
    </row>
    <row r="24" spans="2:15" ht="15">
      <c r="B24" s="73" t="s">
        <v>102</v>
      </c>
      <c r="C24" s="74"/>
      <c r="D24" s="268" t="s">
        <v>79</v>
      </c>
      <c r="E24" s="268" t="s">
        <v>90</v>
      </c>
      <c r="F24" s="1042" t="s">
        <v>70</v>
      </c>
      <c r="G24" s="1042"/>
      <c r="H24" s="1042" t="s">
        <v>70</v>
      </c>
      <c r="I24" s="1042"/>
      <c r="J24" s="1058"/>
      <c r="K24" s="32"/>
      <c r="L24" s="32"/>
      <c r="M24" s="32"/>
      <c r="N24" s="32"/>
      <c r="O24" s="33"/>
    </row>
    <row r="25" spans="2:15" ht="15">
      <c r="B25" s="73">
        <v>4805750</v>
      </c>
      <c r="C25" s="74" t="s">
        <v>701</v>
      </c>
      <c r="D25" s="268">
        <v>9.6000000000000002E-2</v>
      </c>
      <c r="E25" s="268" t="s">
        <v>10</v>
      </c>
      <c r="F25" s="123"/>
      <c r="G25" s="123">
        <v>34.26</v>
      </c>
      <c r="H25" s="123"/>
      <c r="I25" s="123"/>
      <c r="J25" s="75">
        <f>D25*G25</f>
        <v>3.2889599999999999</v>
      </c>
      <c r="K25" s="32"/>
      <c r="L25" s="32"/>
      <c r="M25" s="32"/>
      <c r="N25" s="32"/>
      <c r="O25" s="33"/>
    </row>
    <row r="26" spans="2:15" ht="15.75" thickBot="1">
      <c r="B26" s="66"/>
      <c r="C26" s="40"/>
      <c r="D26" s="1056" t="s">
        <v>103</v>
      </c>
      <c r="E26" s="1057"/>
      <c r="F26" s="1057"/>
      <c r="G26" s="1057"/>
      <c r="H26" s="1057"/>
      <c r="I26" s="127"/>
      <c r="J26" s="269">
        <f>J25</f>
        <v>3.2890000000000001</v>
      </c>
      <c r="K26" s="32"/>
      <c r="L26" s="32"/>
      <c r="M26" s="32"/>
      <c r="N26" s="32"/>
      <c r="O26" s="33"/>
    </row>
    <row r="27" spans="2:15" ht="15.75" thickBot="1">
      <c r="B27" s="71"/>
      <c r="C27" s="41"/>
      <c r="D27" s="126"/>
      <c r="E27" s="126"/>
      <c r="F27" s="126"/>
      <c r="G27" s="126"/>
      <c r="H27" s="126" t="s">
        <v>104</v>
      </c>
      <c r="I27" s="126"/>
      <c r="J27" s="72">
        <f>J23+J13+J26</f>
        <v>64.690100000000001</v>
      </c>
      <c r="K27" s="32"/>
      <c r="L27" s="32"/>
      <c r="M27" s="32"/>
      <c r="N27" s="32"/>
      <c r="O27" s="33"/>
    </row>
    <row r="28" spans="2:15" ht="15">
      <c r="B28" s="99" t="s">
        <v>105</v>
      </c>
      <c r="C28" s="100"/>
      <c r="D28" s="135" t="s">
        <v>106</v>
      </c>
      <c r="E28" s="135" t="s">
        <v>79</v>
      </c>
      <c r="F28" s="135" t="s">
        <v>90</v>
      </c>
      <c r="G28" s="1054" t="s">
        <v>70</v>
      </c>
      <c r="H28" s="1054"/>
      <c r="I28" s="1054" t="s">
        <v>70</v>
      </c>
      <c r="J28" s="1055"/>
      <c r="K28" s="32"/>
      <c r="L28" s="32"/>
      <c r="M28" s="32"/>
      <c r="N28" s="32"/>
      <c r="O28" s="33"/>
    </row>
    <row r="29" spans="2:15" ht="29.25">
      <c r="B29" s="85" t="s">
        <v>684</v>
      </c>
      <c r="C29" s="83" t="s">
        <v>1496</v>
      </c>
      <c r="D29" s="90">
        <v>5914655</v>
      </c>
      <c r="E29" s="90">
        <v>2.7E-4</v>
      </c>
      <c r="F29" s="90" t="s">
        <v>57</v>
      </c>
      <c r="G29" s="123"/>
      <c r="H29" s="320">
        <v>31.25</v>
      </c>
      <c r="I29" s="123"/>
      <c r="J29" s="316">
        <f>H29*E29</f>
        <v>8.3999999999999995E-3</v>
      </c>
      <c r="K29" s="32"/>
      <c r="L29" s="32"/>
      <c r="M29" s="32"/>
      <c r="N29" s="32"/>
      <c r="O29" s="33"/>
    </row>
    <row r="30" spans="2:15" ht="15">
      <c r="B30" s="85" t="s">
        <v>608</v>
      </c>
      <c r="C30" s="65" t="s">
        <v>1497</v>
      </c>
      <c r="D30" s="90">
        <v>5914655</v>
      </c>
      <c r="E30" s="90">
        <v>2.2499999999999999E-4</v>
      </c>
      <c r="F30" s="90" t="s">
        <v>57</v>
      </c>
      <c r="G30" s="123"/>
      <c r="H30" s="320">
        <v>31.25</v>
      </c>
      <c r="I30" s="123"/>
      <c r="J30" s="316">
        <f t="shared" ref="J30:J34" si="1">H30*E30</f>
        <v>7.0000000000000001E-3</v>
      </c>
      <c r="K30" s="32"/>
      <c r="L30" s="32"/>
      <c r="M30" s="32"/>
      <c r="N30" s="32"/>
      <c r="O30" s="33"/>
    </row>
    <row r="31" spans="2:15" ht="15">
      <c r="B31" s="85" t="s">
        <v>1084</v>
      </c>
      <c r="C31" s="65" t="s">
        <v>1506</v>
      </c>
      <c r="D31" s="90">
        <v>5914655</v>
      </c>
      <c r="E31" s="90">
        <v>1E-3</v>
      </c>
      <c r="F31" s="90" t="s">
        <v>57</v>
      </c>
      <c r="G31" s="123"/>
      <c r="H31" s="320">
        <v>31.25</v>
      </c>
      <c r="I31" s="123"/>
      <c r="J31" s="316">
        <f t="shared" si="1"/>
        <v>3.1300000000000001E-2</v>
      </c>
      <c r="K31" s="32"/>
      <c r="L31" s="32"/>
      <c r="M31" s="32"/>
      <c r="N31" s="32"/>
      <c r="O31" s="33"/>
    </row>
    <row r="32" spans="2:15" ht="15">
      <c r="B32" s="85" t="s">
        <v>686</v>
      </c>
      <c r="C32" s="65" t="s">
        <v>687</v>
      </c>
      <c r="D32" s="90">
        <v>5914655</v>
      </c>
      <c r="E32" s="90">
        <v>1.0000000000000001E-5</v>
      </c>
      <c r="F32" s="90" t="s">
        <v>57</v>
      </c>
      <c r="G32" s="123"/>
      <c r="H32" s="320">
        <v>31.25</v>
      </c>
      <c r="I32" s="123"/>
      <c r="J32" s="316">
        <f t="shared" si="1"/>
        <v>2.9999999999999997E-4</v>
      </c>
      <c r="K32" s="32"/>
      <c r="L32" s="32"/>
      <c r="M32" s="32"/>
      <c r="N32" s="32"/>
      <c r="O32" s="33"/>
    </row>
    <row r="33" spans="2:15" ht="15">
      <c r="B33" s="85" t="s">
        <v>699</v>
      </c>
      <c r="C33" s="65" t="s">
        <v>1507</v>
      </c>
      <c r="D33" s="90">
        <v>5914655</v>
      </c>
      <c r="E33" s="88">
        <v>2E-3</v>
      </c>
      <c r="F33" s="90" t="s">
        <v>57</v>
      </c>
      <c r="G33" s="318"/>
      <c r="H33" s="320">
        <v>31.25</v>
      </c>
      <c r="I33" s="131"/>
      <c r="J33" s="316">
        <f t="shared" si="1"/>
        <v>6.25E-2</v>
      </c>
      <c r="K33" s="32"/>
      <c r="L33" s="32"/>
      <c r="M33" s="32"/>
      <c r="N33" s="32"/>
      <c r="O33" s="33"/>
    </row>
    <row r="34" spans="2:15" ht="15">
      <c r="B34" s="85" t="s">
        <v>690</v>
      </c>
      <c r="C34" s="65" t="s">
        <v>1498</v>
      </c>
      <c r="D34" s="90">
        <v>5914655</v>
      </c>
      <c r="E34" s="88">
        <v>3.4000000000000002E-4</v>
      </c>
      <c r="F34" s="90" t="s">
        <v>57</v>
      </c>
      <c r="G34" s="318"/>
      <c r="H34" s="320">
        <v>31.25</v>
      </c>
      <c r="I34" s="131"/>
      <c r="J34" s="316">
        <f t="shared" si="1"/>
        <v>1.06E-2</v>
      </c>
      <c r="K34" s="32"/>
      <c r="L34" s="32"/>
      <c r="M34" s="32"/>
      <c r="N34" s="32"/>
      <c r="O34" s="33"/>
    </row>
    <row r="35" spans="2:15" ht="15.75" thickBot="1">
      <c r="B35" s="71"/>
      <c r="C35" s="41"/>
      <c r="D35" s="1056" t="s">
        <v>107</v>
      </c>
      <c r="E35" s="1056"/>
      <c r="F35" s="1056"/>
      <c r="G35" s="1056"/>
      <c r="H35" s="1056"/>
      <c r="I35" s="126"/>
      <c r="J35" s="270">
        <v>0.18340000000000001</v>
      </c>
      <c r="K35" s="32"/>
      <c r="L35" s="32"/>
      <c r="M35" s="32"/>
      <c r="N35" s="32"/>
      <c r="O35" s="33"/>
    </row>
    <row r="36" spans="2:15" ht="15" customHeight="1" thickBot="1">
      <c r="B36" s="1031" t="s">
        <v>108</v>
      </c>
      <c r="C36" s="1032"/>
      <c r="D36" s="1035" t="s">
        <v>79</v>
      </c>
      <c r="E36" s="1035" t="s">
        <v>90</v>
      </c>
      <c r="F36" s="1059" t="s">
        <v>109</v>
      </c>
      <c r="G36" s="1059"/>
      <c r="H36" s="1059"/>
      <c r="I36" s="124"/>
      <c r="J36" s="1060" t="s">
        <v>70</v>
      </c>
      <c r="K36" s="32"/>
      <c r="L36" s="32"/>
      <c r="M36" s="32"/>
      <c r="N36" s="32"/>
      <c r="O36" s="33"/>
    </row>
    <row r="37" spans="2:15" ht="15.75" thickBot="1">
      <c r="B37" s="1033"/>
      <c r="C37" s="1034"/>
      <c r="D37" s="1036"/>
      <c r="E37" s="1036"/>
      <c r="F37" s="300" t="s">
        <v>110</v>
      </c>
      <c r="G37" s="300" t="s">
        <v>111</v>
      </c>
      <c r="H37" s="300" t="s">
        <v>112</v>
      </c>
      <c r="I37" s="300"/>
      <c r="J37" s="1050"/>
      <c r="K37" s="32"/>
      <c r="L37" s="32"/>
      <c r="M37" s="32"/>
      <c r="N37" s="32"/>
      <c r="O37" s="33"/>
    </row>
    <row r="38" spans="2:15" ht="14.25">
      <c r="B38" s="85" t="s">
        <v>684</v>
      </c>
      <c r="C38" s="83" t="s">
        <v>702</v>
      </c>
      <c r="D38" s="90">
        <v>2.7E-4</v>
      </c>
      <c r="E38" s="90" t="s">
        <v>113</v>
      </c>
      <c r="F38" s="90"/>
      <c r="G38" s="90"/>
      <c r="H38" s="90">
        <v>4.4400000000000004</v>
      </c>
      <c r="I38" s="90"/>
      <c r="J38" s="314">
        <f>H38*D38</f>
        <v>1.1988000000000001E-3</v>
      </c>
      <c r="K38" s="32"/>
      <c r="L38" s="32"/>
      <c r="M38" s="32"/>
      <c r="N38" s="32"/>
      <c r="O38" s="33"/>
    </row>
    <row r="39" spans="2:15" ht="14.25">
      <c r="B39" s="85" t="s">
        <v>608</v>
      </c>
      <c r="C39" s="83" t="s">
        <v>703</v>
      </c>
      <c r="D39" s="90">
        <v>2.2499999999999999E-4</v>
      </c>
      <c r="E39" s="90" t="s">
        <v>113</v>
      </c>
      <c r="F39" s="90"/>
      <c r="G39" s="90"/>
      <c r="H39" s="90">
        <v>4.4400000000000004</v>
      </c>
      <c r="I39" s="90"/>
      <c r="J39" s="314">
        <f t="shared" ref="J39:J43" si="2">H39*D39</f>
        <v>9.990000000000001E-4</v>
      </c>
      <c r="K39" s="32"/>
      <c r="L39" s="32"/>
      <c r="M39" s="32"/>
      <c r="N39" s="32"/>
      <c r="O39" s="33"/>
    </row>
    <row r="40" spans="2:15" ht="28.5">
      <c r="B40" s="85" t="s">
        <v>1084</v>
      </c>
      <c r="C40" s="83" t="s">
        <v>1085</v>
      </c>
      <c r="D40" s="90">
        <v>1E-3</v>
      </c>
      <c r="E40" s="90" t="s">
        <v>113</v>
      </c>
      <c r="F40" s="90"/>
      <c r="G40" s="90"/>
      <c r="H40" s="90">
        <v>4.4400000000000004</v>
      </c>
      <c r="I40" s="90"/>
      <c r="J40" s="314">
        <f t="shared" si="2"/>
        <v>4.4400000000000004E-3</v>
      </c>
      <c r="K40" s="32"/>
      <c r="L40" s="32"/>
      <c r="M40" s="32"/>
      <c r="N40" s="32"/>
      <c r="O40" s="33"/>
    </row>
    <row r="41" spans="2:15" ht="14.25">
      <c r="B41" s="85" t="s">
        <v>686</v>
      </c>
      <c r="C41" s="65" t="s">
        <v>704</v>
      </c>
      <c r="D41" s="90">
        <v>1.0000000000000001E-5</v>
      </c>
      <c r="E41" s="90" t="s">
        <v>113</v>
      </c>
      <c r="F41" s="90"/>
      <c r="G41" s="90"/>
      <c r="H41" s="90">
        <v>4.4400000000000004</v>
      </c>
      <c r="I41" s="90"/>
      <c r="J41" s="314">
        <f t="shared" si="2"/>
        <v>4.4400000000000002E-5</v>
      </c>
      <c r="K41" s="32"/>
      <c r="L41" s="32"/>
      <c r="M41" s="32"/>
      <c r="N41" s="32"/>
      <c r="O41" s="33"/>
    </row>
    <row r="42" spans="2:15" ht="28.5">
      <c r="B42" s="85" t="s">
        <v>699</v>
      </c>
      <c r="C42" s="83" t="s">
        <v>705</v>
      </c>
      <c r="D42" s="88">
        <v>2E-3</v>
      </c>
      <c r="E42" s="90" t="s">
        <v>113</v>
      </c>
      <c r="F42" s="90"/>
      <c r="G42" s="90"/>
      <c r="H42" s="90">
        <v>4.4400000000000004</v>
      </c>
      <c r="I42" s="90"/>
      <c r="J42" s="314">
        <f t="shared" si="2"/>
        <v>8.8800000000000007E-3</v>
      </c>
      <c r="K42" s="32"/>
      <c r="L42" s="32"/>
      <c r="M42" s="32"/>
      <c r="N42" s="32"/>
      <c r="O42" s="33"/>
    </row>
    <row r="43" spans="2:15" ht="14.25">
      <c r="B43" s="85" t="s">
        <v>690</v>
      </c>
      <c r="C43" s="83" t="s">
        <v>706</v>
      </c>
      <c r="D43" s="88">
        <v>3.4000000000000002E-4</v>
      </c>
      <c r="E43" s="90" t="s">
        <v>113</v>
      </c>
      <c r="F43" s="90"/>
      <c r="G43" s="90"/>
      <c r="H43" s="90">
        <v>4.4400000000000004</v>
      </c>
      <c r="I43" s="90"/>
      <c r="J43" s="314">
        <f t="shared" si="2"/>
        <v>1.5096E-3</v>
      </c>
      <c r="K43" s="32"/>
      <c r="L43" s="32"/>
      <c r="M43" s="32"/>
      <c r="N43" s="32"/>
      <c r="O43" s="33"/>
    </row>
    <row r="44" spans="2:15" ht="15" customHeight="1">
      <c r="B44" s="298"/>
      <c r="C44" s="273"/>
      <c r="D44" s="1042" t="s">
        <v>114</v>
      </c>
      <c r="E44" s="1042"/>
      <c r="F44" s="1042"/>
      <c r="G44" s="1042"/>
      <c r="H44" s="1042"/>
      <c r="I44" s="271"/>
      <c r="J44" s="272">
        <f>SUM(J38:J43)</f>
        <v>0.02</v>
      </c>
      <c r="K44" s="32"/>
      <c r="L44" s="32"/>
      <c r="M44" s="32"/>
      <c r="N44" s="32"/>
      <c r="O44" s="33"/>
    </row>
    <row r="45" spans="2:15" ht="15" customHeight="1" thickBot="1">
      <c r="B45" s="298"/>
      <c r="C45" s="273"/>
      <c r="D45" s="123"/>
      <c r="E45" s="123"/>
      <c r="F45" s="1254" t="s">
        <v>115</v>
      </c>
      <c r="G45" s="1254"/>
      <c r="H45" s="1254"/>
      <c r="I45" s="271"/>
      <c r="J45" s="274">
        <f>J44+J27+J35</f>
        <v>64.89</v>
      </c>
      <c r="K45" s="32"/>
      <c r="L45" s="32"/>
      <c r="M45" s="32"/>
      <c r="N45" s="32"/>
      <c r="O45" s="33"/>
    </row>
    <row r="46" spans="2:15" ht="15" customHeight="1" thickTop="1" thickBot="1">
      <c r="B46" s="298"/>
      <c r="C46" s="273"/>
      <c r="D46" s="123"/>
      <c r="E46" s="123"/>
      <c r="F46" s="302"/>
      <c r="G46" s="302"/>
      <c r="H46" s="302" t="s">
        <v>317</v>
      </c>
      <c r="I46" s="271"/>
      <c r="J46" s="275"/>
      <c r="K46" s="32"/>
      <c r="L46" s="32"/>
      <c r="M46" s="32"/>
      <c r="N46" s="32"/>
      <c r="O46" s="33"/>
    </row>
    <row r="47" spans="2:15" ht="16.5" thickTop="1" thickBot="1">
      <c r="B47" s="276"/>
      <c r="C47" s="277"/>
      <c r="D47" s="302"/>
      <c r="E47" s="302"/>
      <c r="F47" s="1254" t="s">
        <v>318</v>
      </c>
      <c r="G47" s="1254"/>
      <c r="H47" s="1254"/>
      <c r="I47" s="277"/>
      <c r="J47" s="274">
        <f>J45</f>
        <v>64.89</v>
      </c>
      <c r="K47" s="32"/>
      <c r="L47" s="32"/>
      <c r="M47" s="32"/>
      <c r="N47" s="32"/>
      <c r="O47" s="33"/>
    </row>
    <row r="48" spans="2:15" ht="15.75" thickTop="1">
      <c r="B48" s="73"/>
      <c r="C48" s="74"/>
      <c r="D48" s="123"/>
      <c r="E48" s="123"/>
      <c r="F48" s="123"/>
      <c r="G48" s="123"/>
      <c r="H48" s="123"/>
      <c r="I48" s="74"/>
      <c r="J48" s="117"/>
      <c r="K48" s="32"/>
      <c r="L48" s="32"/>
      <c r="M48" s="32"/>
      <c r="N48" s="32"/>
      <c r="O48" s="33"/>
    </row>
    <row r="49" spans="2:16" ht="15">
      <c r="B49" s="73"/>
      <c r="C49" s="74"/>
      <c r="D49" s="123"/>
      <c r="E49" s="123"/>
      <c r="F49" s="123"/>
      <c r="G49" s="123"/>
      <c r="H49" s="123"/>
      <c r="I49" s="74"/>
      <c r="J49" s="117"/>
      <c r="K49" s="32"/>
      <c r="L49" s="32"/>
      <c r="M49" s="32"/>
      <c r="N49" s="32"/>
      <c r="O49" s="33"/>
    </row>
    <row r="50" spans="2:16" ht="12.75" customHeight="1">
      <c r="B50" s="76" t="s">
        <v>319</v>
      </c>
      <c r="C50"/>
      <c r="D50"/>
      <c r="E50"/>
      <c r="F50"/>
      <c r="G50"/>
      <c r="H50"/>
      <c r="I50"/>
      <c r="J50" s="278"/>
      <c r="K50" s="32"/>
      <c r="L50" s="32"/>
      <c r="M50" s="32"/>
      <c r="N50" s="32"/>
      <c r="O50" s="33"/>
    </row>
    <row r="51" spans="2:16" ht="15" customHeight="1" thickBot="1">
      <c r="B51" s="279"/>
      <c r="C51" s="121"/>
      <c r="D51" s="121"/>
      <c r="E51" s="121"/>
      <c r="F51" s="121"/>
      <c r="G51" s="121"/>
      <c r="H51" s="121"/>
      <c r="I51" s="121"/>
      <c r="J51" s="122"/>
      <c r="K51" s="32"/>
      <c r="L51" s="32"/>
      <c r="M51" s="32"/>
      <c r="N51" s="32"/>
      <c r="O51" s="33"/>
    </row>
    <row r="52" spans="2:16" ht="15" customHeight="1">
      <c r="B52" s="31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3"/>
    </row>
    <row r="53" spans="2:16" s="24" customFormat="1" ht="12.75" customHeight="1">
      <c r="B53" s="31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3"/>
    </row>
    <row r="54" spans="2:16" ht="15" customHeight="1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3"/>
    </row>
    <row r="55" spans="2:16" ht="15" customHeight="1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3"/>
    </row>
    <row r="56" spans="2:16" ht="12.75" customHeight="1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3"/>
    </row>
    <row r="57" spans="2:16" ht="15" customHeight="1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3"/>
    </row>
    <row r="58" spans="2:16" ht="15" customHeight="1">
      <c r="B58" s="31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3"/>
    </row>
    <row r="59" spans="2:16" ht="15" customHeight="1">
      <c r="B59" s="31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3"/>
      <c r="P59" s="25"/>
    </row>
    <row r="60" spans="2:16" ht="15" customHeight="1">
      <c r="B60" s="31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3"/>
    </row>
    <row r="61" spans="2:16" ht="15" customHeight="1">
      <c r="B61" s="280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7"/>
    </row>
    <row r="65" spans="2:15">
      <c r="O65" s="27"/>
    </row>
    <row r="66" spans="2:15">
      <c r="B66" s="28"/>
      <c r="C66" s="29"/>
      <c r="F66" s="30"/>
      <c r="G66" s="28"/>
    </row>
    <row r="73" spans="2:15">
      <c r="B73" s="28"/>
      <c r="C73" s="29"/>
      <c r="F73" s="30"/>
    </row>
    <row r="80" spans="2:15">
      <c r="B80" s="28"/>
      <c r="C80" s="29"/>
      <c r="F80" s="30"/>
    </row>
    <row r="87" spans="2:6">
      <c r="B87" s="28"/>
      <c r="F87" s="30"/>
    </row>
    <row r="94" spans="2:6">
      <c r="F94" s="30"/>
    </row>
  </sheetData>
  <mergeCells count="31">
    <mergeCell ref="D44:H44"/>
    <mergeCell ref="F45:H45"/>
    <mergeCell ref="F47:H47"/>
    <mergeCell ref="D26:H26"/>
    <mergeCell ref="G28:H28"/>
    <mergeCell ref="I28:J28"/>
    <mergeCell ref="D35:H35"/>
    <mergeCell ref="B36:C37"/>
    <mergeCell ref="D36:D37"/>
    <mergeCell ref="E36:E37"/>
    <mergeCell ref="F36:H36"/>
    <mergeCell ref="J36:J37"/>
    <mergeCell ref="D13:H13"/>
    <mergeCell ref="F16:G16"/>
    <mergeCell ref="H16:J16"/>
    <mergeCell ref="D23:H23"/>
    <mergeCell ref="F24:G24"/>
    <mergeCell ref="H24:J24"/>
    <mergeCell ref="D12:H12"/>
    <mergeCell ref="I12:J12"/>
    <mergeCell ref="C4:H4"/>
    <mergeCell ref="I4:J4"/>
    <mergeCell ref="B5:C6"/>
    <mergeCell ref="D5:D6"/>
    <mergeCell ref="E5:F5"/>
    <mergeCell ref="G5:H5"/>
    <mergeCell ref="F9:G9"/>
    <mergeCell ref="H9:J9"/>
    <mergeCell ref="F10:G10"/>
    <mergeCell ref="D11:H11"/>
    <mergeCell ref="I11:J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7EC0E-318B-4B4A-842F-6280E84A7805}">
  <sheetPr codeName="Planilha67">
    <tabColor rgb="FF92D050"/>
    <pageSetUpPr fitToPage="1"/>
  </sheetPr>
  <dimension ref="B1:P88"/>
  <sheetViews>
    <sheetView workbookViewId="0"/>
  </sheetViews>
  <sheetFormatPr defaultColWidth="9.140625" defaultRowHeight="12.75"/>
  <cols>
    <col min="1" max="1" width="9.140625" style="23"/>
    <col min="2" max="2" width="11.5703125" style="23" customWidth="1"/>
    <col min="3" max="3" width="48.7109375" style="26" customWidth="1"/>
    <col min="4" max="4" width="12.7109375" style="23" bestFit="1" customWidth="1"/>
    <col min="5" max="6" width="13.140625" style="23" bestFit="1" customWidth="1"/>
    <col min="7" max="7" width="16.140625" style="23" customWidth="1"/>
    <col min="8" max="8" width="28.5703125" style="23" customWidth="1"/>
    <col min="9" max="9" width="14.140625" style="23" bestFit="1" customWidth="1"/>
    <col min="10" max="10" width="15.71093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2:15" ht="23.25" thickBot="1">
      <c r="B1" s="113" t="s">
        <v>71</v>
      </c>
      <c r="C1" s="42"/>
      <c r="D1" s="42"/>
      <c r="E1" s="42"/>
      <c r="F1" s="42"/>
      <c r="G1" s="42"/>
      <c r="H1" s="42"/>
      <c r="I1" s="42"/>
      <c r="J1" s="43" t="s">
        <v>72</v>
      </c>
      <c r="K1" s="257"/>
      <c r="L1" s="257"/>
      <c r="M1" s="257"/>
      <c r="N1" s="257"/>
      <c r="O1" s="258"/>
    </row>
    <row r="2" spans="2:15" ht="20.25" customHeight="1" thickTop="1">
      <c r="B2" s="44" t="s">
        <v>73</v>
      </c>
      <c r="C2" s="45"/>
      <c r="D2" s="45"/>
      <c r="E2" s="45"/>
      <c r="F2" s="45"/>
      <c r="G2" s="45"/>
      <c r="H2" s="259"/>
      <c r="I2" s="260"/>
      <c r="J2" s="46"/>
      <c r="K2" s="32"/>
      <c r="L2" s="32"/>
      <c r="M2" s="32"/>
      <c r="N2" s="32"/>
      <c r="O2" s="33"/>
    </row>
    <row r="3" spans="2:15" ht="13.5" customHeight="1">
      <c r="B3" s="47" t="s">
        <v>74</v>
      </c>
      <c r="C3" s="48"/>
      <c r="D3" s="48"/>
      <c r="E3" s="507" t="s">
        <v>1457</v>
      </c>
      <c r="F3" s="48"/>
      <c r="G3" s="48"/>
      <c r="H3" s="50" t="s">
        <v>76</v>
      </c>
      <c r="I3" s="51">
        <v>10</v>
      </c>
      <c r="J3" s="52" t="s">
        <v>146</v>
      </c>
      <c r="K3" s="32"/>
      <c r="L3" s="32"/>
      <c r="M3" s="32"/>
      <c r="N3" s="32"/>
      <c r="O3" s="33"/>
    </row>
    <row r="4" spans="2:15" ht="32.25" customHeight="1" thickBot="1">
      <c r="B4" s="261">
        <v>3713608</v>
      </c>
      <c r="C4" s="1028" t="s">
        <v>297</v>
      </c>
      <c r="D4" s="1028"/>
      <c r="E4" s="1028"/>
      <c r="F4" s="1028"/>
      <c r="G4" s="1028"/>
      <c r="H4" s="1028"/>
      <c r="I4" s="1029" t="s">
        <v>77</v>
      </c>
      <c r="J4" s="1030"/>
      <c r="K4" s="32"/>
      <c r="L4" s="32"/>
      <c r="M4" s="32"/>
      <c r="N4" s="32"/>
      <c r="O4" s="33"/>
    </row>
    <row r="5" spans="2:15" ht="13.5" customHeight="1" thickBot="1">
      <c r="B5" s="1031" t="s">
        <v>78</v>
      </c>
      <c r="C5" s="1032"/>
      <c r="D5" s="1035" t="s">
        <v>79</v>
      </c>
      <c r="E5" s="1037" t="s">
        <v>80</v>
      </c>
      <c r="F5" s="1037"/>
      <c r="G5" s="1037" t="s">
        <v>81</v>
      </c>
      <c r="H5" s="1037"/>
      <c r="I5" s="135"/>
      <c r="J5" s="86" t="s">
        <v>82</v>
      </c>
      <c r="K5" s="32"/>
      <c r="L5" s="32"/>
      <c r="M5" s="32"/>
      <c r="N5" s="32"/>
      <c r="O5" s="33"/>
    </row>
    <row r="6" spans="2:15" ht="15" customHeight="1" thickBot="1">
      <c r="B6" s="1033"/>
      <c r="C6" s="1034"/>
      <c r="D6" s="1036"/>
      <c r="E6" s="38" t="s">
        <v>83</v>
      </c>
      <c r="F6" s="38" t="s">
        <v>84</v>
      </c>
      <c r="G6" s="38" t="s">
        <v>85</v>
      </c>
      <c r="H6" s="38" t="s">
        <v>86</v>
      </c>
      <c r="I6" s="38"/>
      <c r="J6" s="54" t="s">
        <v>87</v>
      </c>
      <c r="K6" s="32"/>
      <c r="L6" s="32"/>
      <c r="M6" s="32"/>
      <c r="N6" s="32"/>
      <c r="O6" s="33"/>
    </row>
    <row r="7" spans="2:15" ht="14.25">
      <c r="B7" s="85"/>
      <c r="C7" s="115"/>
      <c r="D7" s="134"/>
      <c r="E7" s="88"/>
      <c r="F7" s="88"/>
      <c r="G7" s="88"/>
      <c r="H7" s="88"/>
      <c r="I7" s="110"/>
      <c r="J7" s="91"/>
      <c r="K7" s="32"/>
      <c r="L7" s="32"/>
      <c r="M7" s="32"/>
      <c r="N7" s="32"/>
      <c r="O7" s="33"/>
    </row>
    <row r="8" spans="2:15" ht="15.75" thickBot="1">
      <c r="B8" s="66"/>
      <c r="C8" s="40"/>
      <c r="D8" s="40"/>
      <c r="E8" s="40"/>
      <c r="F8" s="40"/>
      <c r="G8" s="40"/>
      <c r="H8" s="126" t="s">
        <v>88</v>
      </c>
      <c r="I8" s="127"/>
      <c r="J8" s="262">
        <f>J7</f>
        <v>0</v>
      </c>
      <c r="K8" s="32"/>
      <c r="L8" s="32"/>
      <c r="M8" s="32"/>
      <c r="N8" s="32"/>
      <c r="O8" s="33"/>
    </row>
    <row r="9" spans="2:15" ht="15.75" thickBot="1">
      <c r="B9" s="57" t="s">
        <v>89</v>
      </c>
      <c r="C9" s="130"/>
      <c r="D9" s="129" t="s">
        <v>79</v>
      </c>
      <c r="E9" s="129" t="s">
        <v>90</v>
      </c>
      <c r="F9" s="1037" t="s">
        <v>81</v>
      </c>
      <c r="G9" s="1038"/>
      <c r="H9" s="1039" t="s">
        <v>91</v>
      </c>
      <c r="I9" s="1039"/>
      <c r="J9" s="1040"/>
      <c r="K9" s="32"/>
      <c r="L9" s="32"/>
      <c r="M9" s="32"/>
      <c r="N9" s="32"/>
      <c r="O9" s="33"/>
    </row>
    <row r="10" spans="2:15" ht="14.25">
      <c r="B10" s="64" t="s">
        <v>127</v>
      </c>
      <c r="C10" s="65" t="s">
        <v>128</v>
      </c>
      <c r="D10" s="111">
        <v>4</v>
      </c>
      <c r="E10" s="110" t="s">
        <v>92</v>
      </c>
      <c r="F10" s="1052">
        <v>18.146100000000001</v>
      </c>
      <c r="G10" s="1052"/>
      <c r="H10" s="131"/>
      <c r="I10" s="131"/>
      <c r="J10" s="132">
        <f>F10*D10</f>
        <v>72.584400000000002</v>
      </c>
      <c r="K10" s="32"/>
      <c r="L10" s="32"/>
      <c r="M10" s="32"/>
      <c r="N10" s="32"/>
      <c r="O10" s="33"/>
    </row>
    <row r="11" spans="2:15" ht="15">
      <c r="B11" s="64"/>
      <c r="C11" s="65"/>
      <c r="D11" s="1042" t="s">
        <v>93</v>
      </c>
      <c r="E11" s="1043"/>
      <c r="F11" s="1043"/>
      <c r="G11" s="1043"/>
      <c r="H11" s="1043"/>
      <c r="I11" s="1044">
        <f>J10</f>
        <v>72.584400000000002</v>
      </c>
      <c r="J11" s="1045"/>
      <c r="K11" s="32"/>
      <c r="L11" s="32"/>
      <c r="M11" s="32"/>
      <c r="N11" s="32"/>
      <c r="O11" s="33"/>
    </row>
    <row r="12" spans="2:15" ht="15.75" thickBot="1">
      <c r="B12" s="64"/>
      <c r="C12" s="65"/>
      <c r="D12" s="1042" t="s">
        <v>95</v>
      </c>
      <c r="E12" s="1043"/>
      <c r="F12" s="1043"/>
      <c r="G12" s="1043"/>
      <c r="H12" s="1043"/>
      <c r="I12" s="1256">
        <f>I11+J8</f>
        <v>72.584400000000002</v>
      </c>
      <c r="J12" s="1058"/>
      <c r="K12" s="32"/>
      <c r="L12" s="32"/>
      <c r="M12" s="32"/>
      <c r="N12" s="32"/>
      <c r="O12" s="33"/>
    </row>
    <row r="13" spans="2:15" ht="15" customHeight="1">
      <c r="B13" s="263"/>
      <c r="C13" s="103"/>
      <c r="D13" s="1054" t="s">
        <v>96</v>
      </c>
      <c r="E13" s="1255"/>
      <c r="F13" s="1255"/>
      <c r="G13" s="1255"/>
      <c r="H13" s="1255"/>
      <c r="I13" s="301"/>
      <c r="J13" s="264">
        <f>I12/I3</f>
        <v>7.2584</v>
      </c>
      <c r="K13" s="32"/>
      <c r="L13" s="32"/>
      <c r="M13" s="32"/>
      <c r="N13" s="32"/>
      <c r="O13" s="33"/>
    </row>
    <row r="14" spans="2:15" ht="15" customHeight="1">
      <c r="B14" s="64"/>
      <c r="C14" s="65"/>
      <c r="D14" s="131"/>
      <c r="E14" s="131"/>
      <c r="F14" s="131"/>
      <c r="G14" s="131"/>
      <c r="H14" s="123" t="s">
        <v>97</v>
      </c>
      <c r="I14" s="131"/>
      <c r="J14" s="265" t="s">
        <v>94</v>
      </c>
      <c r="K14" s="32"/>
      <c r="L14" s="32"/>
      <c r="M14" s="32"/>
      <c r="N14" s="32"/>
      <c r="O14" s="33"/>
    </row>
    <row r="15" spans="2:15" ht="15.75" thickBot="1">
      <c r="B15" s="66"/>
      <c r="C15" s="40"/>
      <c r="D15" s="127"/>
      <c r="E15" s="127"/>
      <c r="F15" s="127"/>
      <c r="G15" s="127"/>
      <c r="H15" s="126" t="s">
        <v>98</v>
      </c>
      <c r="I15" s="127"/>
      <c r="J15" s="68" t="s">
        <v>94</v>
      </c>
      <c r="K15" s="32"/>
      <c r="L15" s="32"/>
      <c r="M15" s="32"/>
      <c r="N15" s="32"/>
      <c r="O15" s="33"/>
    </row>
    <row r="16" spans="2:15" ht="15">
      <c r="B16" s="99" t="s">
        <v>99</v>
      </c>
      <c r="C16" s="100"/>
      <c r="D16" s="135" t="s">
        <v>79</v>
      </c>
      <c r="E16" s="135" t="s">
        <v>90</v>
      </c>
      <c r="F16" s="1054" t="s">
        <v>100</v>
      </c>
      <c r="G16" s="1054"/>
      <c r="H16" s="1054" t="s">
        <v>70</v>
      </c>
      <c r="I16" s="1054"/>
      <c r="J16" s="1055"/>
      <c r="K16" s="32"/>
      <c r="L16" s="32"/>
      <c r="M16" s="32"/>
      <c r="N16" s="32"/>
      <c r="O16" s="33"/>
    </row>
    <row r="17" spans="2:15" ht="28.5">
      <c r="B17" s="85" t="s">
        <v>306</v>
      </c>
      <c r="C17" s="115" t="s">
        <v>1508</v>
      </c>
      <c r="D17" s="134">
        <v>4</v>
      </c>
      <c r="E17" s="90" t="s">
        <v>146</v>
      </c>
      <c r="F17" s="318"/>
      <c r="G17" s="320">
        <v>0.92190000000000005</v>
      </c>
      <c r="H17" s="318"/>
      <c r="I17" s="318"/>
      <c r="J17" s="170">
        <f>G17*D17</f>
        <v>3.6876000000000002</v>
      </c>
      <c r="K17" s="32"/>
      <c r="L17" s="32"/>
      <c r="M17" s="32"/>
      <c r="N17" s="32"/>
      <c r="O17" s="33"/>
    </row>
    <row r="18" spans="2:15" ht="28.5">
      <c r="B18" s="85" t="s">
        <v>308</v>
      </c>
      <c r="C18" s="115" t="s">
        <v>1509</v>
      </c>
      <c r="D18" s="88">
        <v>8.2500000000000004E-3</v>
      </c>
      <c r="E18" s="90" t="s">
        <v>205</v>
      </c>
      <c r="F18" s="318"/>
      <c r="G18" s="320">
        <v>13.0732</v>
      </c>
      <c r="H18" s="318"/>
      <c r="I18" s="318"/>
      <c r="J18" s="170">
        <f t="shared" ref="J18:J20" si="0">G18*D18</f>
        <v>0.1079</v>
      </c>
      <c r="K18" s="32"/>
      <c r="L18" s="32"/>
      <c r="M18" s="32"/>
      <c r="N18" s="32"/>
      <c r="O18" s="33"/>
    </row>
    <row r="19" spans="2:15" ht="14.25">
      <c r="B19" s="85" t="s">
        <v>1084</v>
      </c>
      <c r="C19" s="84" t="s">
        <v>1511</v>
      </c>
      <c r="D19" s="134">
        <v>0.42</v>
      </c>
      <c r="E19" s="90" t="s">
        <v>299</v>
      </c>
      <c r="F19" s="318"/>
      <c r="G19" s="320">
        <v>17.038499999999999</v>
      </c>
      <c r="H19" s="318"/>
      <c r="I19" s="318"/>
      <c r="J19" s="170">
        <f t="shared" si="0"/>
        <v>7.1562000000000001</v>
      </c>
      <c r="K19" s="32"/>
      <c r="L19" s="32"/>
      <c r="M19" s="32"/>
      <c r="N19" s="32"/>
      <c r="O19" s="33"/>
    </row>
    <row r="20" spans="2:15" ht="14.25">
      <c r="B20" s="85" t="s">
        <v>312</v>
      </c>
      <c r="C20" s="84" t="s">
        <v>1510</v>
      </c>
      <c r="D20" s="134">
        <v>0.02</v>
      </c>
      <c r="E20" s="90" t="s">
        <v>299</v>
      </c>
      <c r="F20" s="318"/>
      <c r="G20" s="320">
        <v>37.155999999999999</v>
      </c>
      <c r="H20" s="318"/>
      <c r="I20" s="318"/>
      <c r="J20" s="170">
        <f t="shared" si="0"/>
        <v>0.74309999999999998</v>
      </c>
      <c r="K20" s="32"/>
      <c r="L20" s="32"/>
      <c r="M20" s="32"/>
      <c r="N20" s="32"/>
      <c r="O20" s="33"/>
    </row>
    <row r="21" spans="2:15" ht="15.75" thickBot="1">
      <c r="B21" s="66"/>
      <c r="C21" s="40"/>
      <c r="D21" s="1056" t="s">
        <v>101</v>
      </c>
      <c r="E21" s="1057"/>
      <c r="F21" s="1057"/>
      <c r="G21" s="1057"/>
      <c r="H21" s="1057"/>
      <c r="I21" s="40"/>
      <c r="J21" s="105">
        <f>SUM(J17:J20)</f>
        <v>11.694800000000001</v>
      </c>
      <c r="K21" s="32"/>
      <c r="L21" s="32"/>
      <c r="M21" s="32"/>
      <c r="N21" s="32"/>
      <c r="O21" s="33"/>
    </row>
    <row r="22" spans="2:15" ht="15">
      <c r="B22" s="73" t="s">
        <v>102</v>
      </c>
      <c r="C22" s="74"/>
      <c r="D22" s="268" t="s">
        <v>79</v>
      </c>
      <c r="E22" s="268" t="s">
        <v>90</v>
      </c>
      <c r="F22" s="1042" t="s">
        <v>70</v>
      </c>
      <c r="G22" s="1042"/>
      <c r="H22" s="1042" t="s">
        <v>70</v>
      </c>
      <c r="I22" s="1042"/>
      <c r="J22" s="1058"/>
      <c r="K22" s="32"/>
      <c r="L22" s="32"/>
      <c r="M22" s="32"/>
      <c r="N22" s="32"/>
      <c r="O22" s="33"/>
    </row>
    <row r="23" spans="2:15" ht="15">
      <c r="B23" s="73"/>
      <c r="C23" s="74"/>
      <c r="D23" s="268"/>
      <c r="E23" s="268"/>
      <c r="F23" s="123"/>
      <c r="G23" s="123"/>
      <c r="H23" s="123"/>
      <c r="I23" s="123"/>
      <c r="J23" s="75"/>
      <c r="K23" s="32"/>
      <c r="L23" s="32"/>
      <c r="M23" s="32"/>
      <c r="N23" s="32"/>
      <c r="O23" s="33"/>
    </row>
    <row r="24" spans="2:15" ht="15.75" thickBot="1">
      <c r="B24" s="66"/>
      <c r="C24" s="40"/>
      <c r="D24" s="1056" t="s">
        <v>103</v>
      </c>
      <c r="E24" s="1057"/>
      <c r="F24" s="1057"/>
      <c r="G24" s="1057"/>
      <c r="H24" s="1057"/>
      <c r="I24" s="127"/>
      <c r="J24" s="269">
        <f>J23</f>
        <v>0</v>
      </c>
      <c r="K24" s="32"/>
      <c r="L24" s="32"/>
      <c r="M24" s="32"/>
      <c r="N24" s="32"/>
      <c r="O24" s="33"/>
    </row>
    <row r="25" spans="2:15" ht="15.75" thickBot="1">
      <c r="B25" s="71"/>
      <c r="C25" s="41"/>
      <c r="D25" s="126"/>
      <c r="E25" s="126"/>
      <c r="F25" s="126"/>
      <c r="G25" s="126"/>
      <c r="H25" s="126" t="s">
        <v>104</v>
      </c>
      <c r="I25" s="126"/>
      <c r="J25" s="72">
        <f>J21+J13+J24</f>
        <v>18.953199999999999</v>
      </c>
      <c r="K25" s="32"/>
      <c r="L25" s="32"/>
      <c r="M25" s="32"/>
      <c r="N25" s="32"/>
      <c r="O25" s="33"/>
    </row>
    <row r="26" spans="2:15" ht="15">
      <c r="B26" s="99" t="s">
        <v>105</v>
      </c>
      <c r="C26" s="100"/>
      <c r="D26" s="135" t="s">
        <v>106</v>
      </c>
      <c r="E26" s="135" t="s">
        <v>79</v>
      </c>
      <c r="F26" s="135" t="s">
        <v>90</v>
      </c>
      <c r="G26" s="1054" t="s">
        <v>70</v>
      </c>
      <c r="H26" s="1054"/>
      <c r="I26" s="1054" t="s">
        <v>70</v>
      </c>
      <c r="J26" s="1055"/>
      <c r="K26" s="32"/>
      <c r="L26" s="32"/>
      <c r="M26" s="32"/>
      <c r="N26" s="32"/>
      <c r="O26" s="33"/>
    </row>
    <row r="27" spans="2:15" ht="28.5">
      <c r="B27" s="85" t="s">
        <v>306</v>
      </c>
      <c r="C27" s="115" t="s">
        <v>1508</v>
      </c>
      <c r="D27" s="90">
        <v>5914655</v>
      </c>
      <c r="E27" s="90">
        <v>2.0000000000000001E-4</v>
      </c>
      <c r="F27" s="90" t="s">
        <v>57</v>
      </c>
      <c r="G27" s="123"/>
      <c r="H27" s="320">
        <v>31.25</v>
      </c>
      <c r="I27" s="123"/>
      <c r="J27" s="316">
        <f>H27*E27</f>
        <v>6.3E-3</v>
      </c>
      <c r="K27" s="32"/>
      <c r="L27" s="32"/>
      <c r="M27" s="32"/>
      <c r="N27" s="32"/>
      <c r="O27" s="33"/>
    </row>
    <row r="28" spans="2:15" ht="28.5">
      <c r="B28" s="85" t="s">
        <v>308</v>
      </c>
      <c r="C28" s="115" t="s">
        <v>1509</v>
      </c>
      <c r="D28" s="90">
        <v>5914655</v>
      </c>
      <c r="E28" s="90">
        <v>1.0000000000000001E-5</v>
      </c>
      <c r="F28" s="90" t="s">
        <v>57</v>
      </c>
      <c r="G28" s="123"/>
      <c r="H28" s="320">
        <v>31.25</v>
      </c>
      <c r="I28" s="123"/>
      <c r="J28" s="316">
        <f t="shared" ref="J28:J30" si="1">H28*E28</f>
        <v>2.9999999999999997E-4</v>
      </c>
      <c r="K28" s="32"/>
      <c r="L28" s="32"/>
      <c r="M28" s="32"/>
      <c r="N28" s="32"/>
      <c r="O28" s="33"/>
    </row>
    <row r="29" spans="2:15" ht="15">
      <c r="B29" s="85" t="s">
        <v>1084</v>
      </c>
      <c r="C29" s="84" t="s">
        <v>1511</v>
      </c>
      <c r="D29" s="90">
        <v>5914655</v>
      </c>
      <c r="E29" s="90">
        <v>6.9300000000000004E-3</v>
      </c>
      <c r="F29" s="90" t="s">
        <v>57</v>
      </c>
      <c r="G29" s="123"/>
      <c r="H29" s="320">
        <v>31.25</v>
      </c>
      <c r="I29" s="123"/>
      <c r="J29" s="316">
        <f t="shared" si="1"/>
        <v>0.21659999999999999</v>
      </c>
      <c r="K29" s="32"/>
      <c r="L29" s="32"/>
      <c r="M29" s="32"/>
      <c r="N29" s="32"/>
      <c r="O29" s="33"/>
    </row>
    <row r="30" spans="2:15" ht="15">
      <c r="B30" s="85" t="s">
        <v>312</v>
      </c>
      <c r="C30" s="84" t="s">
        <v>1510</v>
      </c>
      <c r="D30" s="90">
        <v>5914655</v>
      </c>
      <c r="E30" s="90">
        <v>7.7999999999999999E-4</v>
      </c>
      <c r="F30" s="90" t="s">
        <v>57</v>
      </c>
      <c r="G30" s="123"/>
      <c r="H30" s="320">
        <v>31.25</v>
      </c>
      <c r="I30" s="123"/>
      <c r="J30" s="316">
        <f t="shared" si="1"/>
        <v>2.4400000000000002E-2</v>
      </c>
      <c r="K30" s="32"/>
      <c r="L30" s="32"/>
      <c r="M30" s="32"/>
      <c r="N30" s="32"/>
      <c r="O30" s="33"/>
    </row>
    <row r="31" spans="2:15" ht="15.75" thickBot="1">
      <c r="B31" s="71"/>
      <c r="C31" s="41"/>
      <c r="D31" s="1056" t="s">
        <v>107</v>
      </c>
      <c r="E31" s="1056"/>
      <c r="F31" s="1056"/>
      <c r="G31" s="1056"/>
      <c r="H31" s="1056"/>
      <c r="I31" s="126"/>
      <c r="J31" s="270">
        <v>0.24759999999999999</v>
      </c>
      <c r="K31" s="32"/>
      <c r="L31" s="32"/>
      <c r="M31" s="32"/>
      <c r="N31" s="32"/>
      <c r="O31" s="33"/>
    </row>
    <row r="32" spans="2:15" ht="15" customHeight="1" thickBot="1">
      <c r="B32" s="1031" t="s">
        <v>108</v>
      </c>
      <c r="C32" s="1032"/>
      <c r="D32" s="1035" t="s">
        <v>79</v>
      </c>
      <c r="E32" s="1035" t="s">
        <v>90</v>
      </c>
      <c r="F32" s="1059" t="s">
        <v>109</v>
      </c>
      <c r="G32" s="1059"/>
      <c r="H32" s="1059"/>
      <c r="I32" s="124"/>
      <c r="J32" s="1060" t="s">
        <v>70</v>
      </c>
      <c r="K32" s="32"/>
      <c r="L32" s="32"/>
      <c r="M32" s="32"/>
      <c r="N32" s="32"/>
      <c r="O32" s="33"/>
    </row>
    <row r="33" spans="2:15" ht="15.75" thickBot="1">
      <c r="B33" s="1033"/>
      <c r="C33" s="1034"/>
      <c r="D33" s="1036"/>
      <c r="E33" s="1036"/>
      <c r="F33" s="300" t="s">
        <v>110</v>
      </c>
      <c r="G33" s="300" t="s">
        <v>111</v>
      </c>
      <c r="H33" s="300" t="s">
        <v>112</v>
      </c>
      <c r="I33" s="300"/>
      <c r="J33" s="1050"/>
      <c r="K33" s="32"/>
      <c r="L33" s="32"/>
      <c r="M33" s="32"/>
      <c r="N33" s="32"/>
      <c r="O33" s="33"/>
    </row>
    <row r="34" spans="2:15" ht="28.5">
      <c r="B34" s="85" t="s">
        <v>306</v>
      </c>
      <c r="C34" s="115" t="s">
        <v>1508</v>
      </c>
      <c r="D34" s="90">
        <v>2.0000000000000001E-4</v>
      </c>
      <c r="E34" s="90" t="s">
        <v>113</v>
      </c>
      <c r="F34" s="90"/>
      <c r="G34" s="90"/>
      <c r="H34" s="90">
        <v>4.4400000000000004</v>
      </c>
      <c r="I34" s="90"/>
      <c r="J34" s="314">
        <f>H34*D34</f>
        <v>8.8800000000000001E-4</v>
      </c>
      <c r="K34" s="32"/>
      <c r="L34" s="32"/>
      <c r="M34" s="32"/>
      <c r="N34" s="32"/>
      <c r="O34" s="33"/>
    </row>
    <row r="35" spans="2:15" ht="28.5">
      <c r="B35" s="85" t="s">
        <v>308</v>
      </c>
      <c r="C35" s="115" t="s">
        <v>1509</v>
      </c>
      <c r="D35" s="90">
        <v>1.0000000000000001E-5</v>
      </c>
      <c r="E35" s="90" t="s">
        <v>113</v>
      </c>
      <c r="F35" s="90"/>
      <c r="G35" s="90"/>
      <c r="H35" s="90">
        <v>4.4400000000000004</v>
      </c>
      <c r="I35" s="90"/>
      <c r="J35" s="314">
        <f t="shared" ref="J35:J37" si="2">H35*D35</f>
        <v>4.4400000000000002E-5</v>
      </c>
      <c r="K35" s="32"/>
      <c r="L35" s="32"/>
      <c r="M35" s="32"/>
      <c r="N35" s="32"/>
      <c r="O35" s="33"/>
    </row>
    <row r="36" spans="2:15" ht="14.25">
      <c r="B36" s="85" t="s">
        <v>1084</v>
      </c>
      <c r="C36" s="84" t="s">
        <v>1511</v>
      </c>
      <c r="D36" s="90">
        <v>6.9300000000000004E-3</v>
      </c>
      <c r="E36" s="90" t="s">
        <v>113</v>
      </c>
      <c r="F36" s="90"/>
      <c r="G36" s="90"/>
      <c r="H36" s="90">
        <v>4.4400000000000004</v>
      </c>
      <c r="I36" s="90"/>
      <c r="J36" s="314">
        <f t="shared" si="2"/>
        <v>3.07692E-2</v>
      </c>
      <c r="K36" s="32"/>
      <c r="L36" s="32"/>
      <c r="M36" s="32"/>
      <c r="N36" s="32"/>
      <c r="O36" s="33"/>
    </row>
    <row r="37" spans="2:15" ht="14.25">
      <c r="B37" s="85" t="s">
        <v>312</v>
      </c>
      <c r="C37" s="84" t="s">
        <v>1510</v>
      </c>
      <c r="D37" s="90">
        <v>7.7999999999999999E-4</v>
      </c>
      <c r="E37" s="90" t="s">
        <v>113</v>
      </c>
      <c r="F37" s="90"/>
      <c r="G37" s="90"/>
      <c r="H37" s="90">
        <v>4.4400000000000004</v>
      </c>
      <c r="I37" s="90"/>
      <c r="J37" s="314">
        <f t="shared" si="2"/>
        <v>3.4632E-3</v>
      </c>
      <c r="K37" s="32"/>
      <c r="L37" s="32"/>
      <c r="M37" s="32"/>
      <c r="N37" s="32"/>
      <c r="O37" s="33"/>
    </row>
    <row r="38" spans="2:15" ht="15" customHeight="1">
      <c r="B38" s="298"/>
      <c r="C38" s="273"/>
      <c r="D38" s="1042" t="s">
        <v>114</v>
      </c>
      <c r="E38" s="1042"/>
      <c r="F38" s="1042"/>
      <c r="G38" s="1042"/>
      <c r="H38" s="1042"/>
      <c r="I38" s="271"/>
      <c r="J38" s="272">
        <f>SUM(J34:J37)</f>
        <v>0.04</v>
      </c>
      <c r="K38" s="32"/>
      <c r="L38" s="32"/>
      <c r="M38" s="32"/>
      <c r="N38" s="32"/>
      <c r="O38" s="33"/>
    </row>
    <row r="39" spans="2:15" ht="15" customHeight="1" thickBot="1">
      <c r="B39" s="298"/>
      <c r="C39" s="273"/>
      <c r="D39" s="123"/>
      <c r="E39" s="123"/>
      <c r="F39" s="1254" t="s">
        <v>115</v>
      </c>
      <c r="G39" s="1254"/>
      <c r="H39" s="1254"/>
      <c r="I39" s="271"/>
      <c r="J39" s="274">
        <f>J38+J25+J31</f>
        <v>19.239999999999998</v>
      </c>
      <c r="K39" s="32"/>
      <c r="L39" s="32"/>
      <c r="M39" s="32"/>
      <c r="N39" s="32"/>
      <c r="O39" s="33"/>
    </row>
    <row r="40" spans="2:15" ht="15" customHeight="1" thickTop="1" thickBot="1">
      <c r="B40" s="298"/>
      <c r="C40" s="273"/>
      <c r="D40" s="123"/>
      <c r="E40" s="123"/>
      <c r="F40" s="302"/>
      <c r="G40" s="302"/>
      <c r="H40" s="302" t="s">
        <v>317</v>
      </c>
      <c r="I40" s="271"/>
      <c r="J40" s="275"/>
      <c r="K40" s="32"/>
      <c r="L40" s="32"/>
      <c r="M40" s="32"/>
      <c r="N40" s="32"/>
      <c r="O40" s="33"/>
    </row>
    <row r="41" spans="2:15" ht="16.5" thickTop="1" thickBot="1">
      <c r="B41" s="276"/>
      <c r="C41" s="277"/>
      <c r="D41" s="302"/>
      <c r="E41" s="302"/>
      <c r="F41" s="1254" t="s">
        <v>318</v>
      </c>
      <c r="G41" s="1254"/>
      <c r="H41" s="1254"/>
      <c r="I41" s="277"/>
      <c r="J41" s="274">
        <f>J39</f>
        <v>19.239999999999998</v>
      </c>
      <c r="K41" s="32"/>
      <c r="L41" s="32"/>
      <c r="M41" s="32"/>
      <c r="N41" s="32"/>
      <c r="O41" s="33"/>
    </row>
    <row r="42" spans="2:15" ht="15.75" thickTop="1">
      <c r="B42" s="73"/>
      <c r="C42" s="74"/>
      <c r="D42" s="123"/>
      <c r="E42" s="123"/>
      <c r="F42" s="123"/>
      <c r="G42" s="123"/>
      <c r="H42" s="123"/>
      <c r="I42" s="74"/>
      <c r="J42" s="117"/>
      <c r="K42" s="32"/>
      <c r="L42" s="32"/>
      <c r="M42" s="32"/>
      <c r="N42" s="32"/>
      <c r="O42" s="33"/>
    </row>
    <row r="43" spans="2:15" ht="15">
      <c r="B43" s="73"/>
      <c r="C43" s="74"/>
      <c r="D43" s="123"/>
      <c r="E43" s="123"/>
      <c r="F43" s="123"/>
      <c r="G43" s="123"/>
      <c r="H43" s="123"/>
      <c r="I43" s="74"/>
      <c r="J43" s="117"/>
      <c r="K43" s="32"/>
      <c r="L43" s="32"/>
      <c r="M43" s="32"/>
      <c r="N43" s="32"/>
      <c r="O43" s="33"/>
    </row>
    <row r="44" spans="2:15" ht="12.75" customHeight="1">
      <c r="B44" s="76" t="s">
        <v>319</v>
      </c>
      <c r="C44"/>
      <c r="D44"/>
      <c r="E44"/>
      <c r="F44"/>
      <c r="G44"/>
      <c r="H44"/>
      <c r="I44"/>
      <c r="J44" s="278"/>
      <c r="K44" s="32"/>
      <c r="L44" s="32"/>
      <c r="M44" s="32"/>
      <c r="N44" s="32"/>
      <c r="O44" s="33"/>
    </row>
    <row r="45" spans="2:15" ht="15" customHeight="1" thickBot="1">
      <c r="B45" s="279"/>
      <c r="C45" s="121"/>
      <c r="D45" s="121"/>
      <c r="E45" s="121"/>
      <c r="F45" s="121"/>
      <c r="G45" s="121"/>
      <c r="H45" s="121"/>
      <c r="I45" s="121"/>
      <c r="J45" s="122"/>
      <c r="K45" s="32"/>
      <c r="L45" s="32"/>
      <c r="M45" s="32"/>
      <c r="N45" s="32"/>
      <c r="O45" s="33"/>
    </row>
    <row r="46" spans="2:15" ht="15" customHeight="1"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3"/>
    </row>
    <row r="47" spans="2:15" s="24" customFormat="1" ht="12.75" customHeight="1">
      <c r="B47" s="31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3"/>
    </row>
    <row r="48" spans="2:15" ht="15" customHeight="1">
      <c r="B48" s="31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3"/>
    </row>
    <row r="49" spans="2:16" ht="15" customHeight="1">
      <c r="B49" s="31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3"/>
    </row>
    <row r="50" spans="2:16" ht="12.75" customHeight="1">
      <c r="B50" s="31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3"/>
    </row>
    <row r="51" spans="2:16" ht="15" customHeight="1">
      <c r="B51" s="31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3"/>
    </row>
    <row r="52" spans="2:16" ht="15" customHeight="1">
      <c r="B52" s="31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3"/>
    </row>
    <row r="53" spans="2:16" ht="15" customHeight="1">
      <c r="B53" s="31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3"/>
      <c r="P53" s="25"/>
    </row>
    <row r="54" spans="2:16" ht="15" customHeight="1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3"/>
    </row>
    <row r="55" spans="2:16" ht="15" customHeight="1">
      <c r="B55" s="280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</row>
    <row r="59" spans="2:16">
      <c r="O59" s="27"/>
    </row>
    <row r="60" spans="2:16">
      <c r="B60" s="28"/>
      <c r="C60" s="29"/>
      <c r="F60" s="30"/>
      <c r="G60" s="28"/>
    </row>
    <row r="67" spans="2:6">
      <c r="B67" s="28"/>
      <c r="C67" s="29"/>
      <c r="F67" s="30"/>
    </row>
    <row r="74" spans="2:6">
      <c r="B74" s="28"/>
      <c r="C74" s="29"/>
      <c r="F74" s="30"/>
    </row>
    <row r="81" spans="2:6">
      <c r="B81" s="28"/>
      <c r="F81" s="30"/>
    </row>
    <row r="88" spans="2:6">
      <c r="F88" s="30"/>
    </row>
  </sheetData>
  <mergeCells count="31">
    <mergeCell ref="D38:H38"/>
    <mergeCell ref="F39:H39"/>
    <mergeCell ref="F41:H41"/>
    <mergeCell ref="D24:H24"/>
    <mergeCell ref="G26:H26"/>
    <mergeCell ref="I26:J26"/>
    <mergeCell ref="D31:H31"/>
    <mergeCell ref="B32:C33"/>
    <mergeCell ref="D32:D33"/>
    <mergeCell ref="E32:E33"/>
    <mergeCell ref="F32:H32"/>
    <mergeCell ref="J32:J33"/>
    <mergeCell ref="D13:H13"/>
    <mergeCell ref="F16:G16"/>
    <mergeCell ref="H16:J16"/>
    <mergeCell ref="D21:H21"/>
    <mergeCell ref="F22:G22"/>
    <mergeCell ref="H22:J22"/>
    <mergeCell ref="D12:H12"/>
    <mergeCell ref="I12:J12"/>
    <mergeCell ref="C4:H4"/>
    <mergeCell ref="I4:J4"/>
    <mergeCell ref="B5:C6"/>
    <mergeCell ref="D5:D6"/>
    <mergeCell ref="E5:F5"/>
    <mergeCell ref="G5:H5"/>
    <mergeCell ref="F9:G9"/>
    <mergeCell ref="H9:J9"/>
    <mergeCell ref="F10:G10"/>
    <mergeCell ref="D11:H11"/>
    <mergeCell ref="I11:J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FC97F-B9D5-41F3-9D0F-99610511C815}">
  <sheetPr codeName="Planilha68">
    <tabColor rgb="FF92D050"/>
    <pageSetUpPr fitToPage="1"/>
  </sheetPr>
  <dimension ref="B1:P88"/>
  <sheetViews>
    <sheetView workbookViewId="0"/>
  </sheetViews>
  <sheetFormatPr defaultColWidth="9.140625" defaultRowHeight="12.75"/>
  <cols>
    <col min="1" max="1" width="9.140625" style="23"/>
    <col min="2" max="2" width="11.5703125" style="23" customWidth="1"/>
    <col min="3" max="3" width="48.7109375" style="26" customWidth="1"/>
    <col min="4" max="4" width="12.7109375" style="23" bestFit="1" customWidth="1"/>
    <col min="5" max="6" width="13.140625" style="23" bestFit="1" customWidth="1"/>
    <col min="7" max="7" width="16.140625" style="23" customWidth="1"/>
    <col min="8" max="8" width="28.5703125" style="23" customWidth="1"/>
    <col min="9" max="9" width="14.140625" style="23" bestFit="1" customWidth="1"/>
    <col min="10" max="10" width="15.71093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2:15" ht="23.25" thickBot="1">
      <c r="B1" s="113" t="s">
        <v>71</v>
      </c>
      <c r="C1" s="42"/>
      <c r="D1" s="42"/>
      <c r="E1" s="42"/>
      <c r="F1" s="42"/>
      <c r="G1" s="42"/>
      <c r="H1" s="42"/>
      <c r="I1" s="42"/>
      <c r="J1" s="43" t="s">
        <v>72</v>
      </c>
      <c r="K1" s="257"/>
      <c r="L1" s="257"/>
      <c r="M1" s="257"/>
      <c r="N1" s="257"/>
      <c r="O1" s="258"/>
    </row>
    <row r="2" spans="2:15" ht="20.25" customHeight="1" thickTop="1">
      <c r="B2" s="44" t="s">
        <v>73</v>
      </c>
      <c r="C2" s="45"/>
      <c r="D2" s="45"/>
      <c r="E2" s="45"/>
      <c r="F2" s="45"/>
      <c r="G2" s="45"/>
      <c r="H2" s="259"/>
      <c r="I2" s="260"/>
      <c r="J2" s="46"/>
      <c r="K2" s="32"/>
      <c r="L2" s="32"/>
      <c r="M2" s="32"/>
      <c r="N2" s="32"/>
      <c r="O2" s="33"/>
    </row>
    <row r="3" spans="2:15" ht="13.5" customHeight="1">
      <c r="B3" s="47" t="s">
        <v>74</v>
      </c>
      <c r="C3" s="48"/>
      <c r="D3" s="48"/>
      <c r="E3" s="507" t="s">
        <v>1457</v>
      </c>
      <c r="F3" s="48"/>
      <c r="G3" s="48"/>
      <c r="H3" s="50" t="s">
        <v>76</v>
      </c>
      <c r="I3" s="51">
        <v>25</v>
      </c>
      <c r="J3" s="52" t="s">
        <v>8</v>
      </c>
      <c r="K3" s="32"/>
      <c r="L3" s="32"/>
      <c r="M3" s="32"/>
      <c r="N3" s="32"/>
      <c r="O3" s="33"/>
    </row>
    <row r="4" spans="2:15" ht="32.25" customHeight="1" thickBot="1">
      <c r="B4" s="261">
        <v>4415673</v>
      </c>
      <c r="C4" s="1028" t="s">
        <v>606</v>
      </c>
      <c r="D4" s="1028"/>
      <c r="E4" s="1028"/>
      <c r="F4" s="1028"/>
      <c r="G4" s="1028"/>
      <c r="H4" s="1028"/>
      <c r="I4" s="1029" t="s">
        <v>77</v>
      </c>
      <c r="J4" s="1030"/>
      <c r="K4" s="32"/>
      <c r="L4" s="32"/>
      <c r="M4" s="32"/>
      <c r="N4" s="32"/>
      <c r="O4" s="33"/>
    </row>
    <row r="5" spans="2:15" ht="13.5" customHeight="1" thickBot="1">
      <c r="B5" s="1031" t="s">
        <v>78</v>
      </c>
      <c r="C5" s="1032"/>
      <c r="D5" s="1035" t="s">
        <v>79</v>
      </c>
      <c r="E5" s="1037" t="s">
        <v>80</v>
      </c>
      <c r="F5" s="1037"/>
      <c r="G5" s="1037" t="s">
        <v>81</v>
      </c>
      <c r="H5" s="1037"/>
      <c r="I5" s="135"/>
      <c r="J5" s="86" t="s">
        <v>82</v>
      </c>
      <c r="K5" s="32"/>
      <c r="L5" s="32"/>
      <c r="M5" s="32"/>
      <c r="N5" s="32"/>
      <c r="O5" s="33"/>
    </row>
    <row r="6" spans="2:15" ht="15" customHeight="1" thickBot="1">
      <c r="B6" s="1033"/>
      <c r="C6" s="1034"/>
      <c r="D6" s="1036"/>
      <c r="E6" s="38" t="s">
        <v>83</v>
      </c>
      <c r="F6" s="38" t="s">
        <v>84</v>
      </c>
      <c r="G6" s="38" t="s">
        <v>85</v>
      </c>
      <c r="H6" s="38" t="s">
        <v>86</v>
      </c>
      <c r="I6" s="38"/>
      <c r="J6" s="54" t="s">
        <v>87</v>
      </c>
      <c r="K6" s="32"/>
      <c r="L6" s="32"/>
      <c r="M6" s="32"/>
      <c r="N6" s="32"/>
      <c r="O6" s="33"/>
    </row>
    <row r="7" spans="2:15" ht="14.25">
      <c r="B7" s="85"/>
      <c r="C7" s="115"/>
      <c r="D7" s="134"/>
      <c r="E7" s="88"/>
      <c r="F7" s="88"/>
      <c r="G7" s="88"/>
      <c r="H7" s="88"/>
      <c r="I7" s="110"/>
      <c r="J7" s="91"/>
      <c r="K7" s="32"/>
      <c r="L7" s="32"/>
      <c r="M7" s="32"/>
      <c r="N7" s="32"/>
      <c r="O7" s="33"/>
    </row>
    <row r="8" spans="2:15" ht="15.75" thickBot="1">
      <c r="B8" s="66"/>
      <c r="C8" s="40"/>
      <c r="D8" s="40"/>
      <c r="E8" s="40"/>
      <c r="F8" s="40"/>
      <c r="G8" s="40"/>
      <c r="H8" s="126" t="s">
        <v>88</v>
      </c>
      <c r="I8" s="127"/>
      <c r="J8" s="262">
        <f>J7</f>
        <v>0</v>
      </c>
      <c r="K8" s="32"/>
      <c r="L8" s="32"/>
      <c r="M8" s="32"/>
      <c r="N8" s="32"/>
      <c r="O8" s="33"/>
    </row>
    <row r="9" spans="2:15" ht="15.75" thickBot="1">
      <c r="B9" s="57" t="s">
        <v>89</v>
      </c>
      <c r="C9" s="130"/>
      <c r="D9" s="129" t="s">
        <v>79</v>
      </c>
      <c r="E9" s="129" t="s">
        <v>90</v>
      </c>
      <c r="F9" s="1037" t="s">
        <v>81</v>
      </c>
      <c r="G9" s="1038"/>
      <c r="H9" s="1039" t="s">
        <v>91</v>
      </c>
      <c r="I9" s="1039"/>
      <c r="J9" s="1040"/>
      <c r="K9" s="32"/>
      <c r="L9" s="32"/>
      <c r="M9" s="32"/>
      <c r="N9" s="32"/>
      <c r="O9" s="33"/>
    </row>
    <row r="10" spans="2:15" ht="14.25">
      <c r="B10" s="64" t="s">
        <v>127</v>
      </c>
      <c r="C10" s="65" t="s">
        <v>128</v>
      </c>
      <c r="D10" s="111">
        <v>8</v>
      </c>
      <c r="E10" s="110" t="s">
        <v>92</v>
      </c>
      <c r="F10" s="1052">
        <v>18.146100000000001</v>
      </c>
      <c r="G10" s="1052"/>
      <c r="H10" s="131"/>
      <c r="I10" s="131"/>
      <c r="J10" s="132">
        <f>F10*D10</f>
        <v>145.1688</v>
      </c>
      <c r="K10" s="32"/>
      <c r="L10" s="32"/>
      <c r="M10" s="32"/>
      <c r="N10" s="32"/>
      <c r="O10" s="33"/>
    </row>
    <row r="11" spans="2:15" ht="15">
      <c r="B11" s="64"/>
      <c r="C11" s="65"/>
      <c r="D11" s="1042" t="s">
        <v>93</v>
      </c>
      <c r="E11" s="1043"/>
      <c r="F11" s="1043"/>
      <c r="G11" s="1043"/>
      <c r="H11" s="1043"/>
      <c r="I11" s="1044">
        <f>J10</f>
        <v>145.1688</v>
      </c>
      <c r="J11" s="1045"/>
      <c r="K11" s="32"/>
      <c r="L11" s="32"/>
      <c r="M11" s="32"/>
      <c r="N11" s="32"/>
      <c r="O11" s="33"/>
    </row>
    <row r="12" spans="2:15" ht="15.75" thickBot="1">
      <c r="B12" s="64"/>
      <c r="C12" s="65"/>
      <c r="D12" s="1042" t="s">
        <v>95</v>
      </c>
      <c r="E12" s="1043"/>
      <c r="F12" s="1043"/>
      <c r="G12" s="1043"/>
      <c r="H12" s="1043"/>
      <c r="I12" s="1256">
        <f>I11+J8</f>
        <v>145.1688</v>
      </c>
      <c r="J12" s="1058"/>
      <c r="K12" s="32"/>
      <c r="L12" s="32"/>
      <c r="M12" s="32"/>
      <c r="N12" s="32"/>
      <c r="O12" s="33"/>
    </row>
    <row r="13" spans="2:15" ht="15" customHeight="1">
      <c r="B13" s="263"/>
      <c r="C13" s="103"/>
      <c r="D13" s="1054" t="s">
        <v>96</v>
      </c>
      <c r="E13" s="1255"/>
      <c r="F13" s="1255"/>
      <c r="G13" s="1255"/>
      <c r="H13" s="1255"/>
      <c r="I13" s="301"/>
      <c r="J13" s="264">
        <f>I12/I3</f>
        <v>5.8068</v>
      </c>
      <c r="K13" s="32"/>
      <c r="L13" s="32"/>
      <c r="M13" s="32"/>
      <c r="N13" s="32"/>
      <c r="O13" s="33"/>
    </row>
    <row r="14" spans="2:15" ht="15" customHeight="1">
      <c r="B14" s="64"/>
      <c r="C14" s="65"/>
      <c r="D14" s="131"/>
      <c r="E14" s="131"/>
      <c r="F14" s="131"/>
      <c r="G14" s="131"/>
      <c r="H14" s="123" t="s">
        <v>97</v>
      </c>
      <c r="I14" s="131"/>
      <c r="J14" s="265" t="s">
        <v>94</v>
      </c>
      <c r="K14" s="32"/>
      <c r="L14" s="32"/>
      <c r="M14" s="32"/>
      <c r="N14" s="32"/>
      <c r="O14" s="33"/>
    </row>
    <row r="15" spans="2:15" ht="15.75" thickBot="1">
      <c r="B15" s="66"/>
      <c r="C15" s="40"/>
      <c r="D15" s="127"/>
      <c r="E15" s="127"/>
      <c r="F15" s="127"/>
      <c r="G15" s="127"/>
      <c r="H15" s="126" t="s">
        <v>98</v>
      </c>
      <c r="I15" s="127"/>
      <c r="J15" s="68" t="s">
        <v>94</v>
      </c>
      <c r="K15" s="32"/>
      <c r="L15" s="32"/>
      <c r="M15" s="32"/>
      <c r="N15" s="32"/>
      <c r="O15" s="33"/>
    </row>
    <row r="16" spans="2:15" ht="15">
      <c r="B16" s="99" t="s">
        <v>99</v>
      </c>
      <c r="C16" s="100"/>
      <c r="D16" s="135" t="s">
        <v>79</v>
      </c>
      <c r="E16" s="135" t="s">
        <v>90</v>
      </c>
      <c r="F16" s="1054" t="s">
        <v>100</v>
      </c>
      <c r="G16" s="1054"/>
      <c r="H16" s="1054" t="s">
        <v>70</v>
      </c>
      <c r="I16" s="1054"/>
      <c r="J16" s="1055"/>
      <c r="K16" s="32"/>
      <c r="L16" s="32"/>
      <c r="M16" s="32"/>
      <c r="N16" s="32"/>
      <c r="O16" s="33"/>
    </row>
    <row r="17" spans="2:15" ht="28.5">
      <c r="B17" s="85" t="s">
        <v>684</v>
      </c>
      <c r="C17" s="83" t="s">
        <v>1496</v>
      </c>
      <c r="D17" s="134">
        <v>0.06</v>
      </c>
      <c r="E17" s="90" t="s">
        <v>205</v>
      </c>
      <c r="F17" s="131"/>
      <c r="G17" s="700">
        <v>4.7380000000000004</v>
      </c>
      <c r="H17" s="701"/>
      <c r="I17" s="701"/>
      <c r="J17" s="702">
        <f>G17*D17</f>
        <v>0.2843</v>
      </c>
      <c r="K17" s="32"/>
      <c r="L17" s="32"/>
      <c r="M17" s="32"/>
      <c r="N17" s="32"/>
      <c r="O17" s="33"/>
    </row>
    <row r="18" spans="2:15" ht="14.25">
      <c r="B18" s="85" t="s">
        <v>608</v>
      </c>
      <c r="C18" s="65" t="s">
        <v>1497</v>
      </c>
      <c r="D18" s="134">
        <v>0.2</v>
      </c>
      <c r="E18" s="90" t="s">
        <v>205</v>
      </c>
      <c r="F18" s="131"/>
      <c r="G18" s="267">
        <v>0.21729999999999999</v>
      </c>
      <c r="H18" s="131"/>
      <c r="I18" s="131"/>
      <c r="J18" s="137">
        <f t="shared" ref="J18:J20" si="0">G18*D18</f>
        <v>4.3499999999999997E-2</v>
      </c>
      <c r="K18" s="32"/>
      <c r="L18" s="32"/>
      <c r="M18" s="32"/>
      <c r="N18" s="32"/>
      <c r="O18" s="33"/>
    </row>
    <row r="19" spans="2:15" ht="14.25">
      <c r="B19" s="85" t="s">
        <v>686</v>
      </c>
      <c r="C19" s="65" t="s">
        <v>687</v>
      </c>
      <c r="D19" s="134">
        <v>0.03</v>
      </c>
      <c r="E19" s="90" t="s">
        <v>205</v>
      </c>
      <c r="F19" s="131"/>
      <c r="G19" s="267">
        <v>2.4563999999999999</v>
      </c>
      <c r="H19" s="131"/>
      <c r="I19" s="131"/>
      <c r="J19" s="137">
        <f t="shared" si="0"/>
        <v>7.3700000000000002E-2</v>
      </c>
      <c r="K19" s="32"/>
      <c r="L19" s="32"/>
      <c r="M19" s="32"/>
      <c r="N19" s="32"/>
      <c r="O19" s="33"/>
    </row>
    <row r="20" spans="2:15" ht="14.25">
      <c r="B20" s="85" t="s">
        <v>690</v>
      </c>
      <c r="C20" s="65" t="s">
        <v>1498</v>
      </c>
      <c r="D20" s="134">
        <v>0.17499999999999999</v>
      </c>
      <c r="E20" s="90" t="s">
        <v>205</v>
      </c>
      <c r="F20" s="131"/>
      <c r="G20" s="267">
        <v>8.8800000000000004E-2</v>
      </c>
      <c r="H20" s="131"/>
      <c r="I20" s="131"/>
      <c r="J20" s="137">
        <f t="shared" si="0"/>
        <v>1.55E-2</v>
      </c>
      <c r="K20" s="32"/>
      <c r="L20" s="32"/>
      <c r="M20" s="32"/>
      <c r="N20" s="32"/>
      <c r="O20" s="33"/>
    </row>
    <row r="21" spans="2:15" ht="15.75" thickBot="1">
      <c r="B21" s="66"/>
      <c r="C21" s="40"/>
      <c r="D21" s="1056" t="s">
        <v>101</v>
      </c>
      <c r="E21" s="1057"/>
      <c r="F21" s="1057"/>
      <c r="G21" s="1057"/>
      <c r="H21" s="1057"/>
      <c r="I21" s="40"/>
      <c r="J21" s="105">
        <v>0.35070000000000001</v>
      </c>
      <c r="K21" s="32"/>
      <c r="L21" s="32"/>
      <c r="M21" s="32"/>
      <c r="N21" s="32"/>
      <c r="O21" s="33"/>
    </row>
    <row r="22" spans="2:15" ht="15">
      <c r="B22" s="73" t="s">
        <v>102</v>
      </c>
      <c r="C22" s="74"/>
      <c r="D22" s="268" t="s">
        <v>79</v>
      </c>
      <c r="E22" s="268" t="s">
        <v>90</v>
      </c>
      <c r="F22" s="1042" t="s">
        <v>70</v>
      </c>
      <c r="G22" s="1042"/>
      <c r="H22" s="1042" t="s">
        <v>70</v>
      </c>
      <c r="I22" s="1042"/>
      <c r="J22" s="1058"/>
      <c r="K22" s="32"/>
      <c r="L22" s="32"/>
      <c r="M22" s="32"/>
      <c r="N22" s="32"/>
      <c r="O22" s="33"/>
    </row>
    <row r="23" spans="2:15" ht="14.25">
      <c r="B23" s="64">
        <v>4413995</v>
      </c>
      <c r="C23" s="65" t="s">
        <v>610</v>
      </c>
      <c r="D23" s="110">
        <v>0.2</v>
      </c>
      <c r="E23" s="110" t="s">
        <v>8</v>
      </c>
      <c r="F23" s="131"/>
      <c r="G23" s="131">
        <v>2.33</v>
      </c>
      <c r="H23" s="131"/>
      <c r="I23" s="131"/>
      <c r="J23" s="132">
        <f>D23*G23</f>
        <v>0.46600000000000003</v>
      </c>
      <c r="K23" s="32"/>
      <c r="L23" s="32"/>
      <c r="M23" s="32"/>
      <c r="N23" s="32"/>
      <c r="O23" s="33"/>
    </row>
    <row r="24" spans="2:15" ht="15.75" thickBot="1">
      <c r="B24" s="66"/>
      <c r="C24" s="40"/>
      <c r="D24" s="1056" t="s">
        <v>103</v>
      </c>
      <c r="E24" s="1057"/>
      <c r="F24" s="1057"/>
      <c r="G24" s="1057"/>
      <c r="H24" s="1057"/>
      <c r="I24" s="127"/>
      <c r="J24" s="269">
        <f>J23</f>
        <v>0.46600000000000003</v>
      </c>
      <c r="K24" s="32"/>
      <c r="L24" s="32"/>
      <c r="M24" s="32"/>
      <c r="N24" s="32"/>
      <c r="O24" s="33"/>
    </row>
    <row r="25" spans="2:15" ht="15.75" thickBot="1">
      <c r="B25" s="71"/>
      <c r="C25" s="41"/>
      <c r="D25" s="126"/>
      <c r="E25" s="126"/>
      <c r="F25" s="126"/>
      <c r="G25" s="126"/>
      <c r="H25" s="126" t="s">
        <v>104</v>
      </c>
      <c r="I25" s="126"/>
      <c r="J25" s="72">
        <f>J21+J13+J24</f>
        <v>6.6234999999999999</v>
      </c>
      <c r="K25" s="32"/>
      <c r="L25" s="32"/>
      <c r="M25" s="32"/>
      <c r="N25" s="32"/>
      <c r="O25" s="33"/>
    </row>
    <row r="26" spans="2:15" ht="15">
      <c r="B26" s="99" t="s">
        <v>105</v>
      </c>
      <c r="C26" s="100"/>
      <c r="D26" s="135" t="s">
        <v>106</v>
      </c>
      <c r="E26" s="135" t="s">
        <v>79</v>
      </c>
      <c r="F26" s="135" t="s">
        <v>90</v>
      </c>
      <c r="G26" s="1054" t="s">
        <v>70</v>
      </c>
      <c r="H26" s="1054"/>
      <c r="I26" s="1054" t="s">
        <v>70</v>
      </c>
      <c r="J26" s="1055"/>
      <c r="K26" s="32"/>
      <c r="L26" s="32"/>
      <c r="M26" s="32"/>
      <c r="N26" s="32"/>
      <c r="O26" s="33"/>
    </row>
    <row r="27" spans="2:15" ht="29.25">
      <c r="B27" s="85" t="s">
        <v>684</v>
      </c>
      <c r="C27" s="83" t="s">
        <v>1496</v>
      </c>
      <c r="D27" s="90">
        <v>5914655</v>
      </c>
      <c r="E27" s="90">
        <v>4.5999999999999999E-3</v>
      </c>
      <c r="F27" s="90" t="s">
        <v>57</v>
      </c>
      <c r="G27" s="123"/>
      <c r="H27" s="320">
        <v>31.25</v>
      </c>
      <c r="I27" s="123"/>
      <c r="J27" s="316">
        <f>H27*E27</f>
        <v>0.14380000000000001</v>
      </c>
      <c r="K27" s="32"/>
      <c r="L27" s="32"/>
      <c r="M27" s="32"/>
      <c r="N27" s="32"/>
      <c r="O27" s="33"/>
    </row>
    <row r="28" spans="2:15" ht="15">
      <c r="B28" s="85" t="s">
        <v>608</v>
      </c>
      <c r="C28" s="65" t="s">
        <v>1497</v>
      </c>
      <c r="D28" s="90">
        <v>5914655</v>
      </c>
      <c r="E28" s="90">
        <v>6.0000000000000002E-5</v>
      </c>
      <c r="F28" s="90" t="s">
        <v>57</v>
      </c>
      <c r="G28" s="123"/>
      <c r="H28" s="320">
        <v>31.25</v>
      </c>
      <c r="I28" s="123"/>
      <c r="J28" s="316">
        <f t="shared" ref="J28:J30" si="1">H28*E28</f>
        <v>1.9E-3</v>
      </c>
      <c r="K28" s="32"/>
      <c r="L28" s="32"/>
      <c r="M28" s="32"/>
      <c r="N28" s="32"/>
      <c r="O28" s="33"/>
    </row>
    <row r="29" spans="2:15" ht="15">
      <c r="B29" s="85" t="s">
        <v>686</v>
      </c>
      <c r="C29" s="65" t="s">
        <v>687</v>
      </c>
      <c r="D29" s="90">
        <v>5914655</v>
      </c>
      <c r="E29" s="90">
        <v>2.0000000000000001E-4</v>
      </c>
      <c r="F29" s="90" t="s">
        <v>57</v>
      </c>
      <c r="G29" s="123"/>
      <c r="H29" s="320">
        <v>31.25</v>
      </c>
      <c r="I29" s="123"/>
      <c r="J29" s="316">
        <f t="shared" si="1"/>
        <v>6.3E-3</v>
      </c>
      <c r="K29" s="32"/>
      <c r="L29" s="32"/>
      <c r="M29" s="32"/>
      <c r="N29" s="32"/>
      <c r="O29" s="33"/>
    </row>
    <row r="30" spans="2:15" ht="15">
      <c r="B30" s="85" t="s">
        <v>690</v>
      </c>
      <c r="C30" s="65" t="s">
        <v>1498</v>
      </c>
      <c r="D30" s="90">
        <v>5914655</v>
      </c>
      <c r="E30" s="88">
        <v>1.8000000000000001E-4</v>
      </c>
      <c r="F30" s="90" t="s">
        <v>57</v>
      </c>
      <c r="G30" s="318"/>
      <c r="H30" s="320">
        <v>31.25</v>
      </c>
      <c r="I30" s="131"/>
      <c r="J30" s="316">
        <f t="shared" si="1"/>
        <v>5.5999999999999999E-3</v>
      </c>
      <c r="K30" s="32"/>
      <c r="L30" s="32"/>
      <c r="M30" s="32"/>
      <c r="N30" s="32"/>
      <c r="O30" s="33"/>
    </row>
    <row r="31" spans="2:15" ht="15.75" thickBot="1">
      <c r="B31" s="71"/>
      <c r="C31" s="41"/>
      <c r="D31" s="1056" t="s">
        <v>107</v>
      </c>
      <c r="E31" s="1056"/>
      <c r="F31" s="1056"/>
      <c r="G31" s="1056"/>
      <c r="H31" s="1056"/>
      <c r="I31" s="126"/>
      <c r="J31" s="270">
        <v>0.15759999999999999</v>
      </c>
      <c r="K31" s="32"/>
      <c r="L31" s="32"/>
      <c r="M31" s="32"/>
      <c r="N31" s="32"/>
      <c r="O31" s="33"/>
    </row>
    <row r="32" spans="2:15" ht="15" customHeight="1" thickBot="1">
      <c r="B32" s="1031" t="s">
        <v>108</v>
      </c>
      <c r="C32" s="1032"/>
      <c r="D32" s="1035" t="s">
        <v>79</v>
      </c>
      <c r="E32" s="1035" t="s">
        <v>90</v>
      </c>
      <c r="F32" s="1059" t="s">
        <v>109</v>
      </c>
      <c r="G32" s="1059"/>
      <c r="H32" s="1059"/>
      <c r="I32" s="124"/>
      <c r="J32" s="1060" t="s">
        <v>70</v>
      </c>
      <c r="K32" s="32"/>
      <c r="L32" s="32"/>
      <c r="M32" s="32"/>
      <c r="N32" s="32"/>
      <c r="O32" s="33"/>
    </row>
    <row r="33" spans="2:15" ht="15.75" thickBot="1">
      <c r="B33" s="1033"/>
      <c r="C33" s="1034"/>
      <c r="D33" s="1036"/>
      <c r="E33" s="1036"/>
      <c r="F33" s="300" t="s">
        <v>110</v>
      </c>
      <c r="G33" s="300" t="s">
        <v>111</v>
      </c>
      <c r="H33" s="300" t="s">
        <v>112</v>
      </c>
      <c r="I33" s="300"/>
      <c r="J33" s="1050"/>
      <c r="K33" s="32"/>
      <c r="L33" s="32"/>
      <c r="M33" s="32"/>
      <c r="N33" s="32"/>
      <c r="O33" s="33"/>
    </row>
    <row r="34" spans="2:15" ht="28.5">
      <c r="B34" s="85" t="s">
        <v>684</v>
      </c>
      <c r="C34" s="83" t="s">
        <v>1496</v>
      </c>
      <c r="D34" s="90">
        <v>4.5999999999999999E-3</v>
      </c>
      <c r="E34" s="90" t="s">
        <v>113</v>
      </c>
      <c r="F34" s="90"/>
      <c r="G34" s="90"/>
      <c r="H34" s="90">
        <v>4.4400000000000004</v>
      </c>
      <c r="I34" s="90"/>
      <c r="J34" s="314">
        <f>H34*D34</f>
        <v>2.0424000000000001E-2</v>
      </c>
      <c r="K34" s="32"/>
      <c r="L34" s="32"/>
      <c r="M34" s="32"/>
      <c r="N34" s="32"/>
      <c r="O34" s="33"/>
    </row>
    <row r="35" spans="2:15" ht="14.25">
      <c r="B35" s="85" t="s">
        <v>608</v>
      </c>
      <c r="C35" s="65" t="s">
        <v>1497</v>
      </c>
      <c r="D35" s="90">
        <v>6.0000000000000002E-5</v>
      </c>
      <c r="E35" s="90" t="s">
        <v>113</v>
      </c>
      <c r="F35" s="90"/>
      <c r="G35" s="90"/>
      <c r="H35" s="90">
        <v>4.4400000000000004</v>
      </c>
      <c r="I35" s="90"/>
      <c r="J35" s="314">
        <f t="shared" ref="J35:J37" si="2">H35*D35</f>
        <v>2.6640000000000002E-4</v>
      </c>
      <c r="K35" s="32"/>
      <c r="L35" s="32"/>
      <c r="M35" s="32"/>
      <c r="N35" s="32"/>
      <c r="O35" s="33"/>
    </row>
    <row r="36" spans="2:15" ht="14.25">
      <c r="B36" s="85" t="s">
        <v>686</v>
      </c>
      <c r="C36" s="65" t="s">
        <v>687</v>
      </c>
      <c r="D36" s="90">
        <v>2.0000000000000001E-4</v>
      </c>
      <c r="E36" s="90" t="s">
        <v>113</v>
      </c>
      <c r="F36" s="90"/>
      <c r="G36" s="90"/>
      <c r="H36" s="90">
        <v>4.4400000000000004</v>
      </c>
      <c r="I36" s="90"/>
      <c r="J36" s="314">
        <f t="shared" si="2"/>
        <v>8.8800000000000001E-4</v>
      </c>
      <c r="K36" s="32"/>
      <c r="L36" s="32"/>
      <c r="M36" s="32"/>
      <c r="N36" s="32"/>
      <c r="O36" s="33"/>
    </row>
    <row r="37" spans="2:15" ht="14.25">
      <c r="B37" s="85" t="s">
        <v>690</v>
      </c>
      <c r="C37" s="65" t="s">
        <v>1498</v>
      </c>
      <c r="D37" s="88">
        <v>1.8000000000000001E-4</v>
      </c>
      <c r="E37" s="90" t="s">
        <v>113</v>
      </c>
      <c r="F37" s="90"/>
      <c r="G37" s="90"/>
      <c r="H37" s="90">
        <v>4.4400000000000004</v>
      </c>
      <c r="I37" s="90"/>
      <c r="J37" s="314">
        <f t="shared" si="2"/>
        <v>7.9920000000000002E-4</v>
      </c>
      <c r="K37" s="32"/>
      <c r="L37" s="32"/>
      <c r="M37" s="32"/>
      <c r="N37" s="32"/>
      <c r="O37" s="33"/>
    </row>
    <row r="38" spans="2:15" ht="15" customHeight="1">
      <c r="B38" s="298"/>
      <c r="C38" s="273"/>
      <c r="D38" s="1042" t="s">
        <v>114</v>
      </c>
      <c r="E38" s="1042"/>
      <c r="F38" s="1042"/>
      <c r="G38" s="1042"/>
      <c r="H38" s="1042"/>
      <c r="I38" s="271"/>
      <c r="J38" s="272">
        <f>SUM(J34:J37)</f>
        <v>0.02</v>
      </c>
      <c r="K38" s="32"/>
      <c r="L38" s="32"/>
      <c r="M38" s="32"/>
      <c r="N38" s="32"/>
      <c r="O38" s="33"/>
    </row>
    <row r="39" spans="2:15" ht="15" customHeight="1" thickBot="1">
      <c r="B39" s="298"/>
      <c r="C39" s="273"/>
      <c r="D39" s="123"/>
      <c r="E39" s="123"/>
      <c r="F39" s="1254" t="s">
        <v>115</v>
      </c>
      <c r="G39" s="1254"/>
      <c r="H39" s="1254"/>
      <c r="I39" s="271"/>
      <c r="J39" s="274">
        <f>J38+J25+J31</f>
        <v>6.8</v>
      </c>
      <c r="K39" s="32"/>
      <c r="L39" s="32"/>
      <c r="M39" s="32"/>
      <c r="N39" s="32"/>
      <c r="O39" s="33"/>
    </row>
    <row r="40" spans="2:15" ht="15" customHeight="1" thickTop="1" thickBot="1">
      <c r="B40" s="298"/>
      <c r="C40" s="273"/>
      <c r="D40" s="123"/>
      <c r="E40" s="123"/>
      <c r="F40" s="302"/>
      <c r="G40" s="302"/>
      <c r="H40" s="302" t="s">
        <v>317</v>
      </c>
      <c r="I40" s="271"/>
      <c r="J40" s="275"/>
      <c r="K40" s="32"/>
      <c r="L40" s="32"/>
      <c r="M40" s="32"/>
      <c r="N40" s="32"/>
      <c r="O40" s="33"/>
    </row>
    <row r="41" spans="2:15" ht="16.5" thickTop="1" thickBot="1">
      <c r="B41" s="276"/>
      <c r="C41" s="277"/>
      <c r="D41" s="302"/>
      <c r="E41" s="302"/>
      <c r="F41" s="1254" t="s">
        <v>318</v>
      </c>
      <c r="G41" s="1254"/>
      <c r="H41" s="1254"/>
      <c r="I41" s="277"/>
      <c r="J41" s="274">
        <f>J39</f>
        <v>6.8</v>
      </c>
      <c r="K41" s="32"/>
      <c r="L41" s="32"/>
      <c r="M41" s="32"/>
      <c r="N41" s="32"/>
      <c r="O41" s="33"/>
    </row>
    <row r="42" spans="2:15" ht="15.75" thickTop="1">
      <c r="B42" s="73"/>
      <c r="C42" s="74"/>
      <c r="D42" s="123"/>
      <c r="E42" s="123"/>
      <c r="F42" s="123"/>
      <c r="G42" s="123"/>
      <c r="H42" s="123"/>
      <c r="I42" s="74"/>
      <c r="J42" s="117"/>
      <c r="K42" s="32"/>
      <c r="L42" s="32"/>
      <c r="M42" s="32"/>
      <c r="N42" s="32"/>
      <c r="O42" s="33"/>
    </row>
    <row r="43" spans="2:15" ht="15">
      <c r="B43" s="73"/>
      <c r="C43" s="74"/>
      <c r="D43" s="123"/>
      <c r="E43" s="123"/>
      <c r="F43" s="123"/>
      <c r="G43" s="123"/>
      <c r="H43" s="123"/>
      <c r="I43" s="74"/>
      <c r="J43" s="117"/>
      <c r="K43" s="32"/>
      <c r="L43" s="32"/>
      <c r="M43" s="32"/>
      <c r="N43" s="32"/>
      <c r="O43" s="33"/>
    </row>
    <row r="44" spans="2:15" ht="12.75" customHeight="1">
      <c r="B44" s="76" t="s">
        <v>319</v>
      </c>
      <c r="C44"/>
      <c r="D44"/>
      <c r="E44"/>
      <c r="F44"/>
      <c r="G44"/>
      <c r="H44"/>
      <c r="I44"/>
      <c r="J44" s="278"/>
      <c r="K44" s="32"/>
      <c r="L44" s="32"/>
      <c r="M44" s="32"/>
      <c r="N44" s="32"/>
      <c r="O44" s="33"/>
    </row>
    <row r="45" spans="2:15" ht="15" customHeight="1" thickBot="1">
      <c r="B45" s="279"/>
      <c r="C45" s="121"/>
      <c r="D45" s="121"/>
      <c r="E45" s="121"/>
      <c r="F45" s="121"/>
      <c r="G45" s="121"/>
      <c r="H45" s="121"/>
      <c r="I45" s="121"/>
      <c r="J45" s="122"/>
      <c r="K45" s="32"/>
      <c r="L45" s="32"/>
      <c r="M45" s="32"/>
      <c r="N45" s="32"/>
      <c r="O45" s="33"/>
    </row>
    <row r="46" spans="2:15" ht="15" customHeight="1"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3"/>
    </row>
    <row r="47" spans="2:15" s="24" customFormat="1" ht="12.75" customHeight="1">
      <c r="B47" s="31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3"/>
    </row>
    <row r="48" spans="2:15" ht="15" customHeight="1">
      <c r="B48" s="31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3"/>
    </row>
    <row r="49" spans="2:16" ht="15" customHeight="1">
      <c r="B49" s="31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3"/>
    </row>
    <row r="50" spans="2:16" ht="12.75" customHeight="1">
      <c r="B50" s="31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3"/>
    </row>
    <row r="51" spans="2:16" ht="15" customHeight="1">
      <c r="B51" s="31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3"/>
    </row>
    <row r="52" spans="2:16" ht="15" customHeight="1">
      <c r="B52" s="31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3"/>
    </row>
    <row r="53" spans="2:16" ht="15" customHeight="1">
      <c r="B53" s="31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3"/>
      <c r="P53" s="25"/>
    </row>
    <row r="54" spans="2:16" ht="15" customHeight="1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3"/>
    </row>
    <row r="55" spans="2:16" ht="15" customHeight="1">
      <c r="B55" s="280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</row>
    <row r="59" spans="2:16">
      <c r="O59" s="27"/>
    </row>
    <row r="60" spans="2:16">
      <c r="B60" s="28"/>
      <c r="C60" s="29"/>
      <c r="F60" s="30"/>
      <c r="G60" s="28"/>
    </row>
    <row r="67" spans="2:6">
      <c r="B67" s="28"/>
      <c r="C67" s="29"/>
      <c r="F67" s="30"/>
    </row>
    <row r="74" spans="2:6">
      <c r="B74" s="28"/>
      <c r="C74" s="29"/>
      <c r="F74" s="30"/>
    </row>
    <row r="81" spans="2:6">
      <c r="B81" s="28"/>
      <c r="F81" s="30"/>
    </row>
    <row r="88" spans="2:6">
      <c r="F88" s="30"/>
    </row>
  </sheetData>
  <mergeCells count="31">
    <mergeCell ref="D38:H38"/>
    <mergeCell ref="F39:H39"/>
    <mergeCell ref="F41:H41"/>
    <mergeCell ref="D24:H24"/>
    <mergeCell ref="G26:H26"/>
    <mergeCell ref="I26:J26"/>
    <mergeCell ref="D31:H31"/>
    <mergeCell ref="B32:C33"/>
    <mergeCell ref="D32:D33"/>
    <mergeCell ref="E32:E33"/>
    <mergeCell ref="F32:H32"/>
    <mergeCell ref="J32:J33"/>
    <mergeCell ref="D13:H13"/>
    <mergeCell ref="F16:G16"/>
    <mergeCell ref="H16:J16"/>
    <mergeCell ref="D21:H21"/>
    <mergeCell ref="F22:G22"/>
    <mergeCell ref="H22:J22"/>
    <mergeCell ref="D12:H12"/>
    <mergeCell ref="I12:J12"/>
    <mergeCell ref="C4:H4"/>
    <mergeCell ref="I4:J4"/>
    <mergeCell ref="B5:C6"/>
    <mergeCell ref="D5:D6"/>
    <mergeCell ref="E5:F5"/>
    <mergeCell ref="G5:H5"/>
    <mergeCell ref="F9:G9"/>
    <mergeCell ref="H9:J9"/>
    <mergeCell ref="F10:G10"/>
    <mergeCell ref="D11:H11"/>
    <mergeCell ref="I11:J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956F8-63E0-4BCE-96F9-418DCD6D1089}">
  <sheetPr codeName="Planilha69">
    <tabColor rgb="FF92D050"/>
    <pageSetUpPr fitToPage="1"/>
  </sheetPr>
  <dimension ref="B1:P96"/>
  <sheetViews>
    <sheetView workbookViewId="0"/>
  </sheetViews>
  <sheetFormatPr defaultColWidth="9.140625" defaultRowHeight="12.75"/>
  <cols>
    <col min="1" max="1" width="9.140625" style="23"/>
    <col min="2" max="2" width="11.5703125" style="23" customWidth="1"/>
    <col min="3" max="3" width="48.7109375" style="26" customWidth="1"/>
    <col min="4" max="4" width="12.7109375" style="23" bestFit="1" customWidth="1"/>
    <col min="5" max="6" width="13.140625" style="23" bestFit="1" customWidth="1"/>
    <col min="7" max="7" width="16.140625" style="23" customWidth="1"/>
    <col min="8" max="8" width="28.5703125" style="23" customWidth="1"/>
    <col min="9" max="9" width="14.140625" style="23" bestFit="1" customWidth="1"/>
    <col min="10" max="10" width="15.71093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2:15" ht="23.25" thickBot="1">
      <c r="B1" s="113" t="s">
        <v>71</v>
      </c>
      <c r="C1" s="42"/>
      <c r="D1" s="42"/>
      <c r="E1" s="42"/>
      <c r="F1" s="42"/>
      <c r="G1" s="42"/>
      <c r="H1" s="42"/>
      <c r="I1" s="42"/>
      <c r="J1" s="43" t="s">
        <v>72</v>
      </c>
      <c r="K1" s="257"/>
      <c r="L1" s="257"/>
      <c r="M1" s="257"/>
      <c r="N1" s="257"/>
      <c r="O1" s="258"/>
    </row>
    <row r="2" spans="2:15" ht="20.25" customHeight="1" thickTop="1">
      <c r="B2" s="44" t="s">
        <v>73</v>
      </c>
      <c r="C2" s="45"/>
      <c r="D2" s="45"/>
      <c r="E2" s="45"/>
      <c r="F2" s="45"/>
      <c r="G2" s="45"/>
      <c r="H2" s="259"/>
      <c r="I2" s="260"/>
      <c r="J2" s="46"/>
      <c r="K2" s="32"/>
      <c r="L2" s="32"/>
      <c r="M2" s="32"/>
      <c r="N2" s="32"/>
      <c r="O2" s="33"/>
    </row>
    <row r="3" spans="2:15" ht="13.5" customHeight="1">
      <c r="B3" s="47" t="s">
        <v>74</v>
      </c>
      <c r="C3" s="48"/>
      <c r="D3" s="48"/>
      <c r="E3" s="507" t="s">
        <v>1457</v>
      </c>
      <c r="F3" s="48"/>
      <c r="G3" s="48"/>
      <c r="H3" s="50" t="s">
        <v>76</v>
      </c>
      <c r="I3" s="51">
        <v>1</v>
      </c>
      <c r="J3" s="52" t="s">
        <v>8</v>
      </c>
      <c r="K3" s="32"/>
      <c r="L3" s="32"/>
      <c r="M3" s="32"/>
      <c r="N3" s="32"/>
      <c r="O3" s="33"/>
    </row>
    <row r="4" spans="2:15" ht="32.25" customHeight="1" thickBot="1">
      <c r="B4" s="261">
        <v>3106121</v>
      </c>
      <c r="C4" s="1028" t="s">
        <v>1482</v>
      </c>
      <c r="D4" s="1028"/>
      <c r="E4" s="1028"/>
      <c r="F4" s="1028"/>
      <c r="G4" s="1028"/>
      <c r="H4" s="1028"/>
      <c r="I4" s="1029" t="s">
        <v>77</v>
      </c>
      <c r="J4" s="1030"/>
      <c r="K4" s="32"/>
      <c r="L4" s="32"/>
      <c r="M4" s="32"/>
      <c r="N4" s="32"/>
      <c r="O4" s="33"/>
    </row>
    <row r="5" spans="2:15" ht="13.5" customHeight="1" thickBot="1">
      <c r="B5" s="1031" t="s">
        <v>78</v>
      </c>
      <c r="C5" s="1032"/>
      <c r="D5" s="1035" t="s">
        <v>79</v>
      </c>
      <c r="E5" s="1037" t="s">
        <v>80</v>
      </c>
      <c r="F5" s="1037"/>
      <c r="G5" s="1037" t="s">
        <v>81</v>
      </c>
      <c r="H5" s="1037"/>
      <c r="I5" s="135"/>
      <c r="J5" s="86" t="s">
        <v>82</v>
      </c>
      <c r="K5" s="32"/>
      <c r="L5" s="32"/>
      <c r="M5" s="32"/>
      <c r="N5" s="32"/>
      <c r="O5" s="33"/>
    </row>
    <row r="6" spans="2:15" ht="15" customHeight="1" thickBot="1">
      <c r="B6" s="1033"/>
      <c r="C6" s="1034"/>
      <c r="D6" s="1036"/>
      <c r="E6" s="38" t="s">
        <v>83</v>
      </c>
      <c r="F6" s="38" t="s">
        <v>84</v>
      </c>
      <c r="G6" s="38" t="s">
        <v>85</v>
      </c>
      <c r="H6" s="38" t="s">
        <v>86</v>
      </c>
      <c r="I6" s="38"/>
      <c r="J6" s="54" t="s">
        <v>87</v>
      </c>
      <c r="K6" s="32"/>
      <c r="L6" s="32"/>
      <c r="M6" s="32"/>
      <c r="N6" s="32"/>
      <c r="O6" s="33"/>
    </row>
    <row r="7" spans="2:15" ht="14.25">
      <c r="B7" s="85" t="s">
        <v>642</v>
      </c>
      <c r="C7" s="115" t="s">
        <v>644</v>
      </c>
      <c r="D7" s="88">
        <v>9.3719999999999998E-2</v>
      </c>
      <c r="E7" s="88">
        <v>1</v>
      </c>
      <c r="F7" s="88">
        <v>0</v>
      </c>
      <c r="G7" s="88">
        <v>17.509499999999999</v>
      </c>
      <c r="H7" s="88">
        <v>3.8416000000000001</v>
      </c>
      <c r="I7" s="110"/>
      <c r="J7" s="170">
        <f>D7*E7*G7</f>
        <v>1.641</v>
      </c>
      <c r="K7" s="32"/>
      <c r="L7" s="32"/>
      <c r="M7" s="32"/>
      <c r="N7" s="32"/>
      <c r="O7" s="33"/>
    </row>
    <row r="8" spans="2:15" ht="14.25">
      <c r="B8" s="85" t="s">
        <v>1512</v>
      </c>
      <c r="C8" s="115" t="s">
        <v>1513</v>
      </c>
      <c r="D8" s="88">
        <v>9.3719999999999998E-2</v>
      </c>
      <c r="E8" s="88">
        <v>1</v>
      </c>
      <c r="F8" s="88">
        <v>0</v>
      </c>
      <c r="G8" s="88">
        <v>22.200600000000001</v>
      </c>
      <c r="H8" s="88">
        <v>21.917200000000001</v>
      </c>
      <c r="I8" s="110"/>
      <c r="J8" s="170">
        <f>D8*E8*G8</f>
        <v>2.0806</v>
      </c>
      <c r="K8" s="32"/>
      <c r="L8" s="32"/>
      <c r="M8" s="32"/>
      <c r="N8" s="32"/>
      <c r="O8" s="33"/>
    </row>
    <row r="9" spans="2:15" ht="15.75" thickBot="1">
      <c r="B9" s="66"/>
      <c r="C9" s="40"/>
      <c r="D9" s="40"/>
      <c r="E9" s="40"/>
      <c r="F9" s="40"/>
      <c r="G9" s="40"/>
      <c r="H9" s="126" t="s">
        <v>88</v>
      </c>
      <c r="I9" s="127"/>
      <c r="J9" s="262">
        <f>J7+J8</f>
        <v>3.7216</v>
      </c>
      <c r="K9" s="32"/>
      <c r="L9" s="32"/>
      <c r="M9" s="32"/>
      <c r="N9" s="32"/>
      <c r="O9" s="33"/>
    </row>
    <row r="10" spans="2:15" ht="15.75" thickBot="1">
      <c r="B10" s="57" t="s">
        <v>89</v>
      </c>
      <c r="C10" s="130"/>
      <c r="D10" s="129" t="s">
        <v>79</v>
      </c>
      <c r="E10" s="129" t="s">
        <v>90</v>
      </c>
      <c r="F10" s="1037" t="s">
        <v>81</v>
      </c>
      <c r="G10" s="1038"/>
      <c r="H10" s="1039" t="s">
        <v>91</v>
      </c>
      <c r="I10" s="1039"/>
      <c r="J10" s="1040"/>
      <c r="K10" s="32"/>
      <c r="L10" s="32"/>
      <c r="M10" s="32"/>
      <c r="N10" s="32"/>
      <c r="O10" s="33"/>
    </row>
    <row r="11" spans="2:15" ht="14.25">
      <c r="B11" s="64" t="s">
        <v>554</v>
      </c>
      <c r="C11" s="65" t="s">
        <v>555</v>
      </c>
      <c r="D11" s="111">
        <v>0.9</v>
      </c>
      <c r="E11" s="110" t="s">
        <v>92</v>
      </c>
      <c r="F11" s="1052">
        <v>20.430599999999998</v>
      </c>
      <c r="G11" s="1052"/>
      <c r="H11" s="131"/>
      <c r="I11" s="131"/>
      <c r="J11" s="137">
        <f>F11*D11</f>
        <v>18.387499999999999</v>
      </c>
      <c r="K11" s="32"/>
      <c r="L11" s="32"/>
      <c r="M11" s="32"/>
      <c r="N11" s="32"/>
      <c r="O11" s="33"/>
    </row>
    <row r="12" spans="2:15" ht="14.25">
      <c r="B12" s="64" t="s">
        <v>1514</v>
      </c>
      <c r="C12" s="65" t="s">
        <v>1515</v>
      </c>
      <c r="D12" s="111">
        <v>0.9</v>
      </c>
      <c r="E12" s="110" t="s">
        <v>92</v>
      </c>
      <c r="F12" s="1052">
        <v>23.3568</v>
      </c>
      <c r="G12" s="1052"/>
      <c r="H12" s="131"/>
      <c r="I12" s="131"/>
      <c r="J12" s="137">
        <f>F12*D12</f>
        <v>21.021100000000001</v>
      </c>
      <c r="K12" s="32"/>
      <c r="L12" s="32"/>
      <c r="M12" s="32"/>
      <c r="N12" s="32"/>
      <c r="O12" s="33"/>
    </row>
    <row r="13" spans="2:15" ht="15">
      <c r="B13" s="64"/>
      <c r="C13" s="65"/>
      <c r="D13" s="1042" t="s">
        <v>93</v>
      </c>
      <c r="E13" s="1043"/>
      <c r="F13" s="1043"/>
      <c r="G13" s="1043"/>
      <c r="H13" s="1043"/>
      <c r="I13" s="1044">
        <f>J11+J12</f>
        <v>39.4086</v>
      </c>
      <c r="J13" s="1045"/>
      <c r="K13" s="32"/>
      <c r="L13" s="32"/>
      <c r="M13" s="32"/>
      <c r="N13" s="32"/>
      <c r="O13" s="33"/>
    </row>
    <row r="14" spans="2:15" ht="15.75" thickBot="1">
      <c r="B14" s="64"/>
      <c r="C14" s="65"/>
      <c r="D14" s="1042" t="s">
        <v>95</v>
      </c>
      <c r="E14" s="1043"/>
      <c r="F14" s="1043"/>
      <c r="G14" s="1043"/>
      <c r="H14" s="1043"/>
      <c r="I14" s="1256">
        <f>I13+J9</f>
        <v>43.130200000000002</v>
      </c>
      <c r="J14" s="1058"/>
      <c r="K14" s="32"/>
      <c r="L14" s="32"/>
      <c r="M14" s="32"/>
      <c r="N14" s="32"/>
      <c r="O14" s="33"/>
    </row>
    <row r="15" spans="2:15" ht="15" customHeight="1">
      <c r="B15" s="263"/>
      <c r="C15" s="103"/>
      <c r="D15" s="1054" t="s">
        <v>96</v>
      </c>
      <c r="E15" s="1255"/>
      <c r="F15" s="1255"/>
      <c r="G15" s="1255"/>
      <c r="H15" s="1255"/>
      <c r="I15" s="301"/>
      <c r="J15" s="264">
        <f>I14/I3</f>
        <v>43.130200000000002</v>
      </c>
      <c r="K15" s="32"/>
      <c r="L15" s="32"/>
      <c r="M15" s="32"/>
      <c r="N15" s="32"/>
      <c r="O15" s="33"/>
    </row>
    <row r="16" spans="2:15" ht="15" customHeight="1">
      <c r="B16" s="64"/>
      <c r="C16" s="65"/>
      <c r="D16" s="131"/>
      <c r="E16" s="131"/>
      <c r="F16" s="131"/>
      <c r="G16" s="131"/>
      <c r="H16" s="123" t="s">
        <v>97</v>
      </c>
      <c r="I16" s="131"/>
      <c r="J16" s="265" t="s">
        <v>94</v>
      </c>
      <c r="K16" s="32"/>
      <c r="L16" s="32"/>
      <c r="M16" s="32"/>
      <c r="N16" s="32"/>
      <c r="O16" s="33"/>
    </row>
    <row r="17" spans="2:15" ht="15.75" thickBot="1">
      <c r="B17" s="66"/>
      <c r="C17" s="40"/>
      <c r="D17" s="127"/>
      <c r="E17" s="127"/>
      <c r="F17" s="127"/>
      <c r="G17" s="127"/>
      <c r="H17" s="126" t="s">
        <v>98</v>
      </c>
      <c r="I17" s="127"/>
      <c r="J17" s="68" t="s">
        <v>94</v>
      </c>
      <c r="K17" s="32"/>
      <c r="L17" s="32"/>
      <c r="M17" s="32"/>
      <c r="N17" s="32"/>
      <c r="O17" s="33"/>
    </row>
    <row r="18" spans="2:15" ht="15">
      <c r="B18" s="99" t="s">
        <v>99</v>
      </c>
      <c r="C18" s="100"/>
      <c r="D18" s="135" t="s">
        <v>79</v>
      </c>
      <c r="E18" s="135" t="s">
        <v>90</v>
      </c>
      <c r="F18" s="1054" t="s">
        <v>100</v>
      </c>
      <c r="G18" s="1054"/>
      <c r="H18" s="1054" t="s">
        <v>70</v>
      </c>
      <c r="I18" s="1054"/>
      <c r="J18" s="1055"/>
      <c r="K18" s="32"/>
      <c r="L18" s="32"/>
      <c r="M18" s="32"/>
      <c r="N18" s="32"/>
      <c r="O18" s="33"/>
    </row>
    <row r="19" spans="2:15" ht="14.25">
      <c r="B19" s="85" t="s">
        <v>1516</v>
      </c>
      <c r="C19" s="83" t="s">
        <v>1517</v>
      </c>
      <c r="D19" s="134">
        <v>0.55700000000000005</v>
      </c>
      <c r="E19" s="90" t="s">
        <v>146</v>
      </c>
      <c r="F19" s="131"/>
      <c r="G19" s="700">
        <v>17.857500000000002</v>
      </c>
      <c r="H19" s="701"/>
      <c r="I19" s="701"/>
      <c r="J19" s="702">
        <f>G19*D19</f>
        <v>9.9466000000000001</v>
      </c>
      <c r="K19" s="32"/>
      <c r="L19" s="32"/>
      <c r="M19" s="32"/>
      <c r="N19" s="32"/>
      <c r="O19" s="33"/>
    </row>
    <row r="20" spans="2:15" ht="14.25">
      <c r="B20" s="85" t="s">
        <v>1518</v>
      </c>
      <c r="C20" s="65" t="s">
        <v>1519</v>
      </c>
      <c r="D20" s="134">
        <v>1.8499999999999999E-2</v>
      </c>
      <c r="E20" s="90" t="s">
        <v>736</v>
      </c>
      <c r="F20" s="131"/>
      <c r="G20" s="267">
        <v>13.977</v>
      </c>
      <c r="H20" s="131"/>
      <c r="I20" s="131"/>
      <c r="J20" s="137">
        <f t="shared" ref="J20:J24" si="0">G20*D20</f>
        <v>0.2586</v>
      </c>
      <c r="K20" s="32"/>
      <c r="L20" s="32"/>
      <c r="M20" s="32"/>
      <c r="N20" s="32"/>
      <c r="O20" s="33"/>
    </row>
    <row r="21" spans="2:15" ht="14.25">
      <c r="B21" s="85" t="s">
        <v>1520</v>
      </c>
      <c r="C21" s="65" t="s">
        <v>1521</v>
      </c>
      <c r="D21" s="134">
        <v>1.4247000000000001</v>
      </c>
      <c r="E21" s="90" t="s">
        <v>146</v>
      </c>
      <c r="F21" s="131"/>
      <c r="G21" s="267">
        <v>3.5571000000000002</v>
      </c>
      <c r="H21" s="131"/>
      <c r="I21" s="131"/>
      <c r="J21" s="137">
        <f t="shared" si="0"/>
        <v>5.0678000000000001</v>
      </c>
      <c r="K21" s="32"/>
      <c r="L21" s="32"/>
      <c r="M21" s="32"/>
      <c r="N21" s="32"/>
      <c r="O21" s="33"/>
    </row>
    <row r="22" spans="2:15" ht="14.25">
      <c r="B22" s="85" t="s">
        <v>1522</v>
      </c>
      <c r="C22" s="83" t="s">
        <v>1523</v>
      </c>
      <c r="D22" s="134">
        <v>0.59360000000000002</v>
      </c>
      <c r="E22" s="90" t="s">
        <v>205</v>
      </c>
      <c r="F22" s="131"/>
      <c r="G22" s="700">
        <v>17.599900000000002</v>
      </c>
      <c r="H22" s="701"/>
      <c r="I22" s="701"/>
      <c r="J22" s="137">
        <f t="shared" si="0"/>
        <v>10.4473</v>
      </c>
      <c r="K22" s="32"/>
      <c r="L22" s="32"/>
      <c r="M22" s="32"/>
      <c r="N22" s="32"/>
      <c r="O22" s="33"/>
    </row>
    <row r="23" spans="2:15" ht="14.25">
      <c r="B23" s="85" t="s">
        <v>600</v>
      </c>
      <c r="C23" s="65" t="s">
        <v>1524</v>
      </c>
      <c r="D23" s="134">
        <v>1.5832999999999999</v>
      </c>
      <c r="E23" s="90" t="s">
        <v>146</v>
      </c>
      <c r="F23" s="131"/>
      <c r="G23" s="267">
        <v>2.1288999999999998</v>
      </c>
      <c r="H23" s="131"/>
      <c r="I23" s="131"/>
      <c r="J23" s="137">
        <f t="shared" si="0"/>
        <v>3.3706999999999998</v>
      </c>
      <c r="K23" s="32"/>
      <c r="L23" s="32"/>
      <c r="M23" s="32"/>
      <c r="N23" s="32"/>
      <c r="O23" s="33"/>
    </row>
    <row r="24" spans="2:15" ht="14.25">
      <c r="B24" s="85" t="s">
        <v>1525</v>
      </c>
      <c r="C24" s="65" t="s">
        <v>1526</v>
      </c>
      <c r="D24" s="134">
        <v>0.40429999999999999</v>
      </c>
      <c r="E24" s="90" t="s">
        <v>8</v>
      </c>
      <c r="F24" s="131"/>
      <c r="G24" s="267">
        <v>34.0047</v>
      </c>
      <c r="H24" s="131"/>
      <c r="I24" s="131"/>
      <c r="J24" s="137">
        <f t="shared" si="0"/>
        <v>13.748100000000001</v>
      </c>
      <c r="K24" s="32"/>
      <c r="L24" s="32"/>
      <c r="M24" s="32"/>
      <c r="N24" s="32"/>
      <c r="O24" s="33"/>
    </row>
    <row r="25" spans="2:15" ht="15.75" thickBot="1">
      <c r="B25" s="66"/>
      <c r="C25" s="40"/>
      <c r="D25" s="1056" t="s">
        <v>101</v>
      </c>
      <c r="E25" s="1057"/>
      <c r="F25" s="1057"/>
      <c r="G25" s="1057"/>
      <c r="H25" s="1057"/>
      <c r="I25" s="40"/>
      <c r="J25" s="105">
        <v>42.838000000000001</v>
      </c>
      <c r="K25" s="32"/>
      <c r="L25" s="32"/>
      <c r="M25" s="32"/>
      <c r="N25" s="32"/>
      <c r="O25" s="33"/>
    </row>
    <row r="26" spans="2:15" ht="15">
      <c r="B26" s="73" t="s">
        <v>102</v>
      </c>
      <c r="C26" s="74"/>
      <c r="D26" s="268" t="s">
        <v>79</v>
      </c>
      <c r="E26" s="268" t="s">
        <v>90</v>
      </c>
      <c r="F26" s="1042" t="s">
        <v>70</v>
      </c>
      <c r="G26" s="1042"/>
      <c r="H26" s="1042" t="s">
        <v>70</v>
      </c>
      <c r="I26" s="1042"/>
      <c r="J26" s="1058"/>
      <c r="K26" s="32"/>
      <c r="L26" s="32"/>
      <c r="M26" s="32"/>
      <c r="N26" s="32"/>
      <c r="O26" s="33"/>
    </row>
    <row r="27" spans="2:15" ht="14.25">
      <c r="B27" s="64"/>
      <c r="C27" s="65"/>
      <c r="D27" s="110"/>
      <c r="E27" s="110"/>
      <c r="F27" s="131"/>
      <c r="G27" s="131"/>
      <c r="H27" s="131"/>
      <c r="I27" s="131"/>
      <c r="J27" s="132"/>
      <c r="K27" s="32"/>
      <c r="L27" s="32"/>
      <c r="M27" s="32"/>
      <c r="N27" s="32"/>
      <c r="O27" s="33"/>
    </row>
    <row r="28" spans="2:15" ht="15.75" thickBot="1">
      <c r="B28" s="66"/>
      <c r="C28" s="40"/>
      <c r="D28" s="1056" t="s">
        <v>103</v>
      </c>
      <c r="E28" s="1057"/>
      <c r="F28" s="1057"/>
      <c r="G28" s="1057"/>
      <c r="H28" s="1057"/>
      <c r="I28" s="127"/>
      <c r="J28" s="269">
        <f>J27</f>
        <v>0</v>
      </c>
      <c r="K28" s="32"/>
      <c r="L28" s="32"/>
      <c r="M28" s="32"/>
      <c r="N28" s="32"/>
      <c r="O28" s="33"/>
    </row>
    <row r="29" spans="2:15" ht="15.75" thickBot="1">
      <c r="B29" s="71"/>
      <c r="C29" s="41"/>
      <c r="D29" s="126"/>
      <c r="E29" s="126"/>
      <c r="F29" s="126"/>
      <c r="G29" s="126"/>
      <c r="H29" s="126" t="s">
        <v>104</v>
      </c>
      <c r="I29" s="126"/>
      <c r="J29" s="72">
        <f>J25+J15+J28</f>
        <v>85.968199999999996</v>
      </c>
      <c r="K29" s="32"/>
      <c r="L29" s="32"/>
      <c r="M29" s="32"/>
      <c r="N29" s="32"/>
      <c r="O29" s="33"/>
    </row>
    <row r="30" spans="2:15" ht="15">
      <c r="B30" s="99" t="s">
        <v>105</v>
      </c>
      <c r="C30" s="100"/>
      <c r="D30" s="135" t="s">
        <v>106</v>
      </c>
      <c r="E30" s="135" t="s">
        <v>79</v>
      </c>
      <c r="F30" s="135" t="s">
        <v>90</v>
      </c>
      <c r="G30" s="1054" t="s">
        <v>70</v>
      </c>
      <c r="H30" s="1054"/>
      <c r="I30" s="1054" t="s">
        <v>70</v>
      </c>
      <c r="J30" s="1055"/>
      <c r="K30" s="32"/>
      <c r="L30" s="32"/>
      <c r="M30" s="32"/>
      <c r="N30" s="32"/>
      <c r="O30" s="33"/>
    </row>
    <row r="31" spans="2:15" ht="15">
      <c r="B31" s="85" t="s">
        <v>1516</v>
      </c>
      <c r="C31" s="83" t="s">
        <v>1517</v>
      </c>
      <c r="D31" s="90">
        <v>5914655</v>
      </c>
      <c r="E31" s="90">
        <v>3.13E-3</v>
      </c>
      <c r="F31" s="90" t="s">
        <v>57</v>
      </c>
      <c r="G31" s="123"/>
      <c r="H31" s="320">
        <v>31.25</v>
      </c>
      <c r="I31" s="123"/>
      <c r="J31" s="316">
        <f>H31*E31</f>
        <v>9.7799999999999998E-2</v>
      </c>
      <c r="K31" s="32"/>
      <c r="L31" s="32"/>
      <c r="M31" s="32"/>
      <c r="N31" s="32"/>
      <c r="O31" s="33"/>
    </row>
    <row r="32" spans="2:15" ht="15">
      <c r="B32" s="85" t="s">
        <v>1518</v>
      </c>
      <c r="C32" s="65" t="s">
        <v>1519</v>
      </c>
      <c r="D32" s="90">
        <v>5914655</v>
      </c>
      <c r="E32" s="90">
        <v>2.0000000000000002E-5</v>
      </c>
      <c r="F32" s="90" t="s">
        <v>57</v>
      </c>
      <c r="G32" s="123"/>
      <c r="H32" s="320">
        <v>31.25</v>
      </c>
      <c r="I32" s="123"/>
      <c r="J32" s="316">
        <f t="shared" ref="J32:J34" si="1">H32*E32</f>
        <v>5.9999999999999995E-4</v>
      </c>
      <c r="K32" s="32"/>
      <c r="L32" s="32"/>
      <c r="M32" s="32"/>
      <c r="N32" s="32"/>
      <c r="O32" s="33"/>
    </row>
    <row r="33" spans="2:15" ht="15">
      <c r="B33" s="85" t="s">
        <v>1520</v>
      </c>
      <c r="C33" s="65" t="s">
        <v>1521</v>
      </c>
      <c r="D33" s="90">
        <v>5914655</v>
      </c>
      <c r="E33" s="90">
        <v>2.6700000000000001E-3</v>
      </c>
      <c r="F33" s="90"/>
      <c r="G33" s="123"/>
      <c r="H33" s="320">
        <v>31.25</v>
      </c>
      <c r="I33" s="123"/>
      <c r="J33" s="316">
        <f t="shared" si="1"/>
        <v>8.3400000000000002E-2</v>
      </c>
      <c r="K33" s="32"/>
      <c r="L33" s="32"/>
      <c r="M33" s="32"/>
      <c r="N33" s="32"/>
      <c r="O33" s="33"/>
    </row>
    <row r="34" spans="2:15" ht="15">
      <c r="B34" s="85" t="s">
        <v>1522</v>
      </c>
      <c r="C34" s="83" t="s">
        <v>1523</v>
      </c>
      <c r="D34" s="90">
        <v>5914655</v>
      </c>
      <c r="E34" s="90">
        <v>5.9000000000000003E-4</v>
      </c>
      <c r="F34" s="90"/>
      <c r="G34" s="123"/>
      <c r="H34" s="320">
        <v>31.25</v>
      </c>
      <c r="I34" s="123"/>
      <c r="J34" s="316">
        <f t="shared" si="1"/>
        <v>1.84E-2</v>
      </c>
      <c r="K34" s="32"/>
      <c r="L34" s="32"/>
      <c r="M34" s="32"/>
      <c r="N34" s="32"/>
      <c r="O34" s="33"/>
    </row>
    <row r="35" spans="2:15" ht="15">
      <c r="B35" s="85" t="s">
        <v>600</v>
      </c>
      <c r="C35" s="65" t="s">
        <v>1524</v>
      </c>
      <c r="D35" s="90">
        <v>5914655</v>
      </c>
      <c r="E35" s="90">
        <v>1.98E-3</v>
      </c>
      <c r="F35" s="90" t="s">
        <v>57</v>
      </c>
      <c r="G35" s="123"/>
      <c r="H35" s="320">
        <v>31.25</v>
      </c>
      <c r="I35" s="123"/>
      <c r="J35" s="316">
        <f t="shared" ref="J35:J36" si="2">H35*E35</f>
        <v>6.1899999999999997E-2</v>
      </c>
      <c r="K35" s="32"/>
      <c r="L35" s="32"/>
      <c r="M35" s="32"/>
      <c r="N35" s="32"/>
      <c r="O35" s="33"/>
    </row>
    <row r="36" spans="2:15" ht="15">
      <c r="B36" s="85" t="s">
        <v>1525</v>
      </c>
      <c r="C36" s="65" t="s">
        <v>1526</v>
      </c>
      <c r="D36" s="90">
        <v>5914655</v>
      </c>
      <c r="E36" s="88">
        <v>1.0109999999999999E-2</v>
      </c>
      <c r="F36" s="90" t="s">
        <v>57</v>
      </c>
      <c r="G36" s="318"/>
      <c r="H36" s="320">
        <v>31.25</v>
      </c>
      <c r="I36" s="131"/>
      <c r="J36" s="316">
        <f t="shared" si="2"/>
        <v>0.31590000000000001</v>
      </c>
      <c r="K36" s="32"/>
      <c r="L36" s="32"/>
      <c r="M36" s="32"/>
      <c r="N36" s="32"/>
      <c r="O36" s="33"/>
    </row>
    <row r="37" spans="2:15" ht="15.75" thickBot="1">
      <c r="B37" s="71"/>
      <c r="C37" s="41"/>
      <c r="D37" s="1056" t="s">
        <v>107</v>
      </c>
      <c r="E37" s="1056"/>
      <c r="F37" s="1056"/>
      <c r="G37" s="1056"/>
      <c r="H37" s="1056"/>
      <c r="I37" s="126"/>
      <c r="J37" s="270">
        <v>0.57799999999999996</v>
      </c>
      <c r="K37" s="32"/>
      <c r="L37" s="32"/>
      <c r="M37" s="32"/>
      <c r="N37" s="32"/>
      <c r="O37" s="33"/>
    </row>
    <row r="38" spans="2:15" ht="15" customHeight="1" thickBot="1">
      <c r="B38" s="1031" t="s">
        <v>108</v>
      </c>
      <c r="C38" s="1032"/>
      <c r="D38" s="1035" t="s">
        <v>79</v>
      </c>
      <c r="E38" s="1035" t="s">
        <v>90</v>
      </c>
      <c r="F38" s="1059" t="s">
        <v>109</v>
      </c>
      <c r="G38" s="1059"/>
      <c r="H38" s="1059"/>
      <c r="I38" s="124"/>
      <c r="J38" s="1060" t="s">
        <v>70</v>
      </c>
      <c r="K38" s="32"/>
      <c r="L38" s="32"/>
      <c r="M38" s="32"/>
      <c r="N38" s="32"/>
      <c r="O38" s="33"/>
    </row>
    <row r="39" spans="2:15" ht="15.75" thickBot="1">
      <c r="B39" s="1033"/>
      <c r="C39" s="1034"/>
      <c r="D39" s="1036"/>
      <c r="E39" s="1036"/>
      <c r="F39" s="300" t="s">
        <v>110</v>
      </c>
      <c r="G39" s="300" t="s">
        <v>111</v>
      </c>
      <c r="H39" s="300" t="s">
        <v>112</v>
      </c>
      <c r="I39" s="300"/>
      <c r="J39" s="1050"/>
      <c r="K39" s="32"/>
      <c r="L39" s="32"/>
      <c r="M39" s="32"/>
      <c r="N39" s="32"/>
      <c r="O39" s="33"/>
    </row>
    <row r="40" spans="2:15" ht="14.25">
      <c r="B40" s="85" t="s">
        <v>1516</v>
      </c>
      <c r="C40" s="83" t="s">
        <v>1517</v>
      </c>
      <c r="D40" s="90">
        <v>3.13E-3</v>
      </c>
      <c r="E40" s="90" t="s">
        <v>113</v>
      </c>
      <c r="F40" s="90"/>
      <c r="G40" s="90"/>
      <c r="H40" s="90">
        <v>4.4400000000000004</v>
      </c>
      <c r="I40" s="90"/>
      <c r="J40" s="314">
        <f>H40*D40</f>
        <v>1.38972E-2</v>
      </c>
      <c r="K40" s="32"/>
      <c r="L40" s="32"/>
      <c r="M40" s="32"/>
      <c r="N40" s="32"/>
      <c r="O40" s="33"/>
    </row>
    <row r="41" spans="2:15" ht="14.25">
      <c r="B41" s="85" t="s">
        <v>1518</v>
      </c>
      <c r="C41" s="65" t="s">
        <v>1519</v>
      </c>
      <c r="D41" s="90">
        <v>2.0000000000000002E-5</v>
      </c>
      <c r="E41" s="90" t="s">
        <v>113</v>
      </c>
      <c r="F41" s="90"/>
      <c r="G41" s="90"/>
      <c r="H41" s="90">
        <v>4.4400000000000004</v>
      </c>
      <c r="I41" s="90"/>
      <c r="J41" s="314">
        <f t="shared" ref="J41:J45" si="3">H41*D41</f>
        <v>8.8800000000000004E-5</v>
      </c>
      <c r="K41" s="32"/>
      <c r="L41" s="32"/>
      <c r="M41" s="32"/>
      <c r="N41" s="32"/>
      <c r="O41" s="33"/>
    </row>
    <row r="42" spans="2:15" ht="14.25">
      <c r="B42" s="85" t="s">
        <v>1520</v>
      </c>
      <c r="C42" s="65" t="s">
        <v>1521</v>
      </c>
      <c r="D42" s="90">
        <v>2.6700000000000001E-3</v>
      </c>
      <c r="E42" s="90" t="s">
        <v>113</v>
      </c>
      <c r="F42" s="90"/>
      <c r="G42" s="90"/>
      <c r="H42" s="90">
        <v>4.4400000000000004</v>
      </c>
      <c r="I42" s="90"/>
      <c r="J42" s="314">
        <f t="shared" si="3"/>
        <v>1.18548E-2</v>
      </c>
      <c r="K42" s="32"/>
      <c r="L42" s="32"/>
      <c r="M42" s="32"/>
      <c r="N42" s="32"/>
      <c r="O42" s="33"/>
    </row>
    <row r="43" spans="2:15" ht="14.25">
      <c r="B43" s="85" t="s">
        <v>1522</v>
      </c>
      <c r="C43" s="83" t="s">
        <v>1523</v>
      </c>
      <c r="D43" s="90">
        <v>5.9000000000000003E-4</v>
      </c>
      <c r="E43" s="90" t="s">
        <v>113</v>
      </c>
      <c r="F43" s="90"/>
      <c r="G43" s="90"/>
      <c r="H43" s="90">
        <v>4.4400000000000004</v>
      </c>
      <c r="I43" s="90"/>
      <c r="J43" s="314">
        <f t="shared" si="3"/>
        <v>2.6196000000000001E-3</v>
      </c>
      <c r="K43" s="32"/>
      <c r="L43" s="32"/>
      <c r="M43" s="32"/>
      <c r="N43" s="32"/>
      <c r="O43" s="33"/>
    </row>
    <row r="44" spans="2:15" ht="14.25">
      <c r="B44" s="85" t="s">
        <v>600</v>
      </c>
      <c r="C44" s="65" t="s">
        <v>1524</v>
      </c>
      <c r="D44" s="90">
        <v>1.98E-3</v>
      </c>
      <c r="E44" s="90" t="s">
        <v>113</v>
      </c>
      <c r="F44" s="90"/>
      <c r="G44" s="90"/>
      <c r="H44" s="90">
        <v>4.4400000000000004</v>
      </c>
      <c r="I44" s="90"/>
      <c r="J44" s="314">
        <f t="shared" si="3"/>
        <v>8.7912000000000007E-3</v>
      </c>
      <c r="K44" s="32"/>
      <c r="L44" s="32"/>
      <c r="M44" s="32"/>
      <c r="N44" s="32"/>
      <c r="O44" s="33"/>
    </row>
    <row r="45" spans="2:15" ht="14.25">
      <c r="B45" s="85" t="s">
        <v>1525</v>
      </c>
      <c r="C45" s="65" t="s">
        <v>1526</v>
      </c>
      <c r="D45" s="88">
        <v>1.0109999999999999E-2</v>
      </c>
      <c r="E45" s="90" t="s">
        <v>113</v>
      </c>
      <c r="F45" s="90"/>
      <c r="G45" s="90"/>
      <c r="H45" s="90">
        <v>4.4400000000000004</v>
      </c>
      <c r="I45" s="90"/>
      <c r="J45" s="314">
        <f t="shared" si="3"/>
        <v>4.4888400000000002E-2</v>
      </c>
      <c r="K45" s="32"/>
      <c r="L45" s="32"/>
      <c r="M45" s="32"/>
      <c r="N45" s="32"/>
      <c r="O45" s="33"/>
    </row>
    <row r="46" spans="2:15" ht="15" customHeight="1">
      <c r="B46" s="298"/>
      <c r="C46" s="273"/>
      <c r="D46" s="1042" t="s">
        <v>114</v>
      </c>
      <c r="E46" s="1042"/>
      <c r="F46" s="1042"/>
      <c r="G46" s="1042"/>
      <c r="H46" s="1042"/>
      <c r="I46" s="271"/>
      <c r="J46" s="272">
        <f>SUM(J40:J45)</f>
        <v>0.08</v>
      </c>
      <c r="K46" s="32"/>
      <c r="L46" s="32"/>
      <c r="M46" s="32"/>
      <c r="N46" s="32"/>
      <c r="O46" s="33"/>
    </row>
    <row r="47" spans="2:15" ht="15" customHeight="1" thickBot="1">
      <c r="B47" s="298"/>
      <c r="C47" s="273"/>
      <c r="D47" s="123"/>
      <c r="E47" s="123"/>
      <c r="F47" s="1254" t="s">
        <v>115</v>
      </c>
      <c r="G47" s="1254"/>
      <c r="H47" s="1254"/>
      <c r="I47" s="271"/>
      <c r="J47" s="274">
        <f>J46+J29+J37</f>
        <v>86.63</v>
      </c>
      <c r="K47" s="32"/>
      <c r="L47" s="32"/>
      <c r="M47" s="32"/>
      <c r="N47" s="32"/>
      <c r="O47" s="33"/>
    </row>
    <row r="48" spans="2:15" ht="15" customHeight="1" thickTop="1" thickBot="1">
      <c r="B48" s="298"/>
      <c r="C48" s="273"/>
      <c r="D48" s="123"/>
      <c r="E48" s="123"/>
      <c r="F48" s="302"/>
      <c r="G48" s="302"/>
      <c r="H48" s="302" t="s">
        <v>317</v>
      </c>
      <c r="I48" s="271"/>
      <c r="J48" s="275"/>
      <c r="K48" s="32"/>
      <c r="L48" s="32"/>
      <c r="M48" s="32"/>
      <c r="N48" s="32"/>
      <c r="O48" s="33"/>
    </row>
    <row r="49" spans="2:16" ht="16.5" thickTop="1" thickBot="1">
      <c r="B49" s="276"/>
      <c r="C49" s="277"/>
      <c r="D49" s="302"/>
      <c r="E49" s="302"/>
      <c r="F49" s="1254" t="s">
        <v>318</v>
      </c>
      <c r="G49" s="1254"/>
      <c r="H49" s="1254"/>
      <c r="I49" s="277"/>
      <c r="J49" s="274">
        <f>J47</f>
        <v>86.63</v>
      </c>
      <c r="K49" s="32"/>
      <c r="L49" s="32"/>
      <c r="M49" s="32"/>
      <c r="N49" s="32"/>
      <c r="O49" s="33"/>
    </row>
    <row r="50" spans="2:16" ht="15.75" thickTop="1">
      <c r="B50" s="73"/>
      <c r="C50" s="74"/>
      <c r="D50" s="123"/>
      <c r="E50" s="123"/>
      <c r="F50" s="123"/>
      <c r="G50" s="123"/>
      <c r="H50" s="123"/>
      <c r="I50" s="74"/>
      <c r="J50" s="117"/>
      <c r="K50" s="32"/>
      <c r="L50" s="32"/>
      <c r="M50" s="32"/>
      <c r="N50" s="32"/>
      <c r="O50" s="33"/>
    </row>
    <row r="51" spans="2:16" ht="15">
      <c r="B51" s="73"/>
      <c r="C51" s="74"/>
      <c r="D51" s="123"/>
      <c r="E51" s="123"/>
      <c r="F51" s="123"/>
      <c r="G51" s="123"/>
      <c r="H51" s="123"/>
      <c r="I51" s="74"/>
      <c r="J51" s="117"/>
      <c r="K51" s="32"/>
      <c r="L51" s="32"/>
      <c r="M51" s="32"/>
      <c r="N51" s="32"/>
      <c r="O51" s="33"/>
    </row>
    <row r="52" spans="2:16" ht="12.75" customHeight="1">
      <c r="B52" s="76" t="s">
        <v>319</v>
      </c>
      <c r="C52"/>
      <c r="D52"/>
      <c r="E52"/>
      <c r="F52"/>
      <c r="G52"/>
      <c r="H52"/>
      <c r="I52"/>
      <c r="J52" s="278"/>
      <c r="K52" s="32"/>
      <c r="L52" s="32"/>
      <c r="M52" s="32"/>
      <c r="N52" s="32"/>
      <c r="O52" s="33"/>
    </row>
    <row r="53" spans="2:16" ht="15" customHeight="1" thickBot="1">
      <c r="B53" s="279"/>
      <c r="C53" s="121"/>
      <c r="D53" s="121"/>
      <c r="E53" s="121"/>
      <c r="F53" s="121"/>
      <c r="G53" s="121"/>
      <c r="H53" s="121"/>
      <c r="I53" s="121"/>
      <c r="J53" s="122"/>
      <c r="K53" s="32"/>
      <c r="L53" s="32"/>
      <c r="M53" s="32"/>
      <c r="N53" s="32"/>
      <c r="O53" s="33"/>
    </row>
    <row r="54" spans="2:16" ht="15" customHeight="1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3"/>
    </row>
    <row r="55" spans="2:16" s="24" customFormat="1" ht="12.75" customHeight="1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3"/>
    </row>
    <row r="56" spans="2:16" ht="15" customHeight="1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3"/>
    </row>
    <row r="57" spans="2:16" ht="15" customHeight="1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3"/>
    </row>
    <row r="58" spans="2:16" ht="12.75" customHeight="1">
      <c r="B58" s="31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3"/>
    </row>
    <row r="59" spans="2:16" ht="15" customHeight="1">
      <c r="B59" s="31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3"/>
    </row>
    <row r="60" spans="2:16" ht="15" customHeight="1">
      <c r="B60" s="31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3"/>
    </row>
    <row r="61" spans="2:16" ht="15" customHeight="1">
      <c r="B61" s="31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3"/>
      <c r="P61" s="25"/>
    </row>
    <row r="62" spans="2:16" ht="15" customHeight="1">
      <c r="B62" s="31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3"/>
    </row>
    <row r="63" spans="2:16" ht="15" customHeight="1">
      <c r="B63" s="280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7"/>
    </row>
    <row r="67" spans="2:15">
      <c r="O67" s="27"/>
    </row>
    <row r="68" spans="2:15">
      <c r="B68" s="28"/>
      <c r="C68" s="29"/>
      <c r="F68" s="30"/>
      <c r="G68" s="28"/>
    </row>
    <row r="75" spans="2:15">
      <c r="B75" s="28"/>
      <c r="C75" s="29"/>
      <c r="F75" s="30"/>
    </row>
    <row r="82" spans="2:6">
      <c r="B82" s="28"/>
      <c r="C82" s="29"/>
      <c r="F82" s="30"/>
    </row>
    <row r="89" spans="2:6">
      <c r="B89" s="28"/>
      <c r="F89" s="30"/>
    </row>
    <row r="96" spans="2:6">
      <c r="F96" s="30"/>
    </row>
  </sheetData>
  <mergeCells count="32">
    <mergeCell ref="D46:H46"/>
    <mergeCell ref="F47:H47"/>
    <mergeCell ref="F49:H49"/>
    <mergeCell ref="F12:G12"/>
    <mergeCell ref="D28:H28"/>
    <mergeCell ref="G30:H30"/>
    <mergeCell ref="D15:H15"/>
    <mergeCell ref="F18:G18"/>
    <mergeCell ref="H18:J18"/>
    <mergeCell ref="D25:H25"/>
    <mergeCell ref="F26:G26"/>
    <mergeCell ref="H26:J26"/>
    <mergeCell ref="D14:H14"/>
    <mergeCell ref="I14:J14"/>
    <mergeCell ref="I30:J30"/>
    <mergeCell ref="D37:H37"/>
    <mergeCell ref="B38:C39"/>
    <mergeCell ref="D38:D39"/>
    <mergeCell ref="E38:E39"/>
    <mergeCell ref="F38:H38"/>
    <mergeCell ref="J38:J39"/>
    <mergeCell ref="F10:G10"/>
    <mergeCell ref="H10:J10"/>
    <mergeCell ref="F11:G11"/>
    <mergeCell ref="D13:H13"/>
    <mergeCell ref="I13:J13"/>
    <mergeCell ref="C4:H4"/>
    <mergeCell ref="I4:J4"/>
    <mergeCell ref="B5:C6"/>
    <mergeCell ref="D5:D6"/>
    <mergeCell ref="E5:F5"/>
    <mergeCell ref="G5:H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7DE34-5EB6-49A8-B66D-5A0C59BFD794}">
  <sheetPr codeName="Planilha70">
    <tabColor rgb="FF92D050"/>
    <pageSetUpPr fitToPage="1"/>
  </sheetPr>
  <dimension ref="B2:P69"/>
  <sheetViews>
    <sheetView workbookViewId="0"/>
  </sheetViews>
  <sheetFormatPr defaultColWidth="9.140625" defaultRowHeight="12.75"/>
  <cols>
    <col min="1" max="1" width="9.140625" style="23"/>
    <col min="2" max="2" width="47.42578125" style="23" customWidth="1"/>
    <col min="3" max="3" width="9.140625" style="23" customWidth="1"/>
    <col min="4" max="4" width="5.42578125" style="23" customWidth="1"/>
    <col min="5" max="5" width="7.42578125" style="23" customWidth="1"/>
    <col min="6" max="6" width="8.42578125" style="23" customWidth="1"/>
    <col min="7" max="7" width="3" style="23" customWidth="1"/>
    <col min="8" max="8" width="7.7109375" style="23" bestFit="1" customWidth="1"/>
    <col min="9" max="9" width="6.71093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2" spans="2:15" ht="13.5">
      <c r="B2" s="1084" t="s">
        <v>157</v>
      </c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6"/>
    </row>
    <row r="3" spans="2:15" ht="13.5">
      <c r="B3" s="1087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9"/>
    </row>
    <row r="4" spans="2:15" ht="13.5">
      <c r="B4" s="1087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9"/>
    </row>
    <row r="5" spans="2:15" ht="13.5">
      <c r="B5" s="1087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9"/>
    </row>
    <row r="6" spans="2:15" ht="15">
      <c r="B6" s="1090" t="s">
        <v>906</v>
      </c>
      <c r="C6" s="1091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092"/>
    </row>
    <row r="7" spans="2:15" ht="12.75" customHeight="1">
      <c r="B7" s="1083" t="s">
        <v>913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</row>
    <row r="8" spans="2:15"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</row>
    <row r="9" spans="2:15">
      <c r="B9" s="1099"/>
      <c r="C9" s="1100"/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1"/>
    </row>
    <row r="10" spans="2:15" ht="15" customHeight="1">
      <c r="B10" s="1102" t="s">
        <v>159</v>
      </c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4"/>
    </row>
    <row r="11" spans="2:15" ht="24">
      <c r="B11" s="141" t="s">
        <v>160</v>
      </c>
      <c r="C11" s="142" t="s">
        <v>161</v>
      </c>
      <c r="D11" s="1105" t="s">
        <v>162</v>
      </c>
      <c r="E11" s="1106"/>
      <c r="F11" s="1107" t="s">
        <v>163</v>
      </c>
      <c r="G11" s="1108"/>
      <c r="H11" s="143" t="s">
        <v>164</v>
      </c>
      <c r="I11" s="1107" t="s">
        <v>165</v>
      </c>
      <c r="J11" s="1108"/>
      <c r="K11" s="1107" t="s">
        <v>166</v>
      </c>
      <c r="L11" s="1109"/>
      <c r="M11" s="1108"/>
      <c r="N11" s="1107" t="s">
        <v>167</v>
      </c>
      <c r="O11" s="1110"/>
    </row>
    <row r="12" spans="2:15" ht="15" customHeight="1">
      <c r="B12" s="1093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098"/>
    </row>
    <row r="13" spans="2:15" ht="15" customHeight="1">
      <c r="B13" s="147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9"/>
    </row>
    <row r="14" spans="2:15" ht="24">
      <c r="B14" s="159" t="s">
        <v>169</v>
      </c>
      <c r="C14" s="160" t="s">
        <v>161</v>
      </c>
      <c r="D14" s="1149" t="s">
        <v>170</v>
      </c>
      <c r="E14" s="1149"/>
      <c r="F14" s="1123" t="s">
        <v>171</v>
      </c>
      <c r="G14" s="1138"/>
      <c r="H14" s="224" t="s">
        <v>172</v>
      </c>
      <c r="I14" s="1122" t="s">
        <v>173</v>
      </c>
      <c r="J14" s="1123"/>
      <c r="K14" s="1123"/>
      <c r="L14" s="1123"/>
      <c r="M14" s="1138"/>
      <c r="N14" s="1122" t="s">
        <v>167</v>
      </c>
      <c r="O14" s="1139"/>
    </row>
    <row r="15" spans="2:15" ht="15" customHeight="1">
      <c r="B15" s="1146" t="s">
        <v>174</v>
      </c>
      <c r="C15" s="1121"/>
      <c r="D15" s="1121"/>
      <c r="E15" s="1121"/>
      <c r="F15" s="1121"/>
      <c r="G15" s="1121"/>
      <c r="H15" s="1121"/>
      <c r="I15" s="1121"/>
      <c r="J15" s="1121"/>
      <c r="K15" s="1142"/>
      <c r="L15" s="1143">
        <v>0</v>
      </c>
      <c r="M15" s="1144"/>
      <c r="N15" s="1144"/>
      <c r="O15" s="1145"/>
    </row>
    <row r="16" spans="2:15" ht="15" customHeight="1">
      <c r="B16" s="147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9"/>
    </row>
    <row r="17" spans="2:15" ht="24">
      <c r="B17" s="159" t="s">
        <v>175</v>
      </c>
      <c r="C17" s="160" t="s">
        <v>161</v>
      </c>
      <c r="D17" s="1132" t="s">
        <v>176</v>
      </c>
      <c r="E17" s="1136"/>
      <c r="F17" s="152" t="s">
        <v>177</v>
      </c>
      <c r="G17" s="1132" t="s">
        <v>178</v>
      </c>
      <c r="H17" s="1133"/>
      <c r="I17" s="152" t="s">
        <v>179</v>
      </c>
      <c r="J17" s="1122" t="s">
        <v>180</v>
      </c>
      <c r="K17" s="1123"/>
      <c r="L17" s="1123"/>
      <c r="M17" s="1123"/>
      <c r="N17" s="1123"/>
      <c r="O17" s="1139"/>
    </row>
    <row r="18" spans="2:15">
      <c r="B18" s="164" t="s">
        <v>211</v>
      </c>
      <c r="C18" s="165">
        <v>2000</v>
      </c>
      <c r="D18" s="1251">
        <v>5</v>
      </c>
      <c r="E18" s="1253"/>
      <c r="F18" s="166" t="s">
        <v>212</v>
      </c>
      <c r="G18" s="1240"/>
      <c r="H18" s="1241"/>
      <c r="I18" s="166"/>
      <c r="J18" s="1242">
        <v>0</v>
      </c>
      <c r="K18" s="1243"/>
      <c r="L18" s="1243"/>
      <c r="M18" s="1243"/>
      <c r="N18" s="1243"/>
      <c r="O18" s="1244"/>
    </row>
    <row r="19" spans="2:15" ht="15" customHeight="1">
      <c r="B19" s="1146" t="s">
        <v>181</v>
      </c>
      <c r="C19" s="1121"/>
      <c r="D19" s="1121"/>
      <c r="E19" s="1121"/>
      <c r="F19" s="1121"/>
      <c r="G19" s="1121"/>
      <c r="H19" s="1121"/>
      <c r="I19" s="1121"/>
      <c r="J19" s="1121"/>
      <c r="K19" s="1142"/>
      <c r="L19" s="1143">
        <v>0</v>
      </c>
      <c r="M19" s="1144"/>
      <c r="N19" s="1144"/>
      <c r="O19" s="1145"/>
    </row>
    <row r="20" spans="2:15" ht="15" customHeight="1">
      <c r="B20" s="147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9"/>
    </row>
    <row r="21" spans="2:15" ht="15" customHeight="1">
      <c r="B21" s="1118" t="s">
        <v>182</v>
      </c>
      <c r="C21" s="1119"/>
      <c r="D21" s="1119"/>
      <c r="E21" s="1119"/>
      <c r="F21" s="1119"/>
      <c r="G21" s="1119"/>
      <c r="H21" s="1119"/>
      <c r="I21" s="1120"/>
      <c r="J21" s="1097">
        <f>TRUNC(L12+L15+L19,2)</f>
        <v>0</v>
      </c>
      <c r="K21" s="1097"/>
      <c r="L21" s="1097"/>
      <c r="M21" s="1097"/>
      <c r="N21" s="1097"/>
      <c r="O21" s="1098"/>
    </row>
    <row r="22" spans="2:15" ht="15" customHeight="1">
      <c r="B22" s="1118" t="s">
        <v>183</v>
      </c>
      <c r="C22" s="1119"/>
      <c r="D22" s="1119"/>
      <c r="E22" s="1119"/>
      <c r="F22" s="1119"/>
      <c r="G22" s="1119"/>
      <c r="H22" s="1119"/>
      <c r="I22" s="1120"/>
      <c r="J22" s="1134">
        <v>1</v>
      </c>
      <c r="K22" s="1134"/>
      <c r="L22" s="1134"/>
      <c r="M22" s="1134"/>
      <c r="N22" s="1134"/>
      <c r="O22" s="1135"/>
    </row>
    <row r="23" spans="2:15" ht="15" customHeight="1">
      <c r="B23" s="1118" t="s">
        <v>184</v>
      </c>
      <c r="C23" s="1119"/>
      <c r="D23" s="1119"/>
      <c r="E23" s="1119"/>
      <c r="F23" s="1119"/>
      <c r="G23" s="1119"/>
      <c r="H23" s="1119"/>
      <c r="I23" s="1120"/>
      <c r="J23" s="1097">
        <f>TRUNC(J21/J22,2)</f>
        <v>0</v>
      </c>
      <c r="K23" s="1097"/>
      <c r="L23" s="1097"/>
      <c r="M23" s="1097"/>
      <c r="N23" s="1097"/>
      <c r="O23" s="1098"/>
    </row>
    <row r="24" spans="2:15" ht="15" customHeight="1">
      <c r="B24" s="174"/>
      <c r="C24" s="155"/>
      <c r="D24" s="155"/>
      <c r="E24" s="155"/>
      <c r="F24" s="155"/>
      <c r="G24" s="155"/>
      <c r="H24" s="155"/>
      <c r="I24" s="155"/>
      <c r="J24" s="156"/>
      <c r="K24" s="156"/>
      <c r="L24" s="156"/>
      <c r="M24" s="156"/>
      <c r="N24" s="156"/>
      <c r="O24" s="175"/>
    </row>
    <row r="25" spans="2:15" ht="24">
      <c r="B25" s="172" t="s">
        <v>185</v>
      </c>
      <c r="C25" s="173" t="s">
        <v>161</v>
      </c>
      <c r="D25" s="1314" t="s">
        <v>186</v>
      </c>
      <c r="E25" s="1314"/>
      <c r="F25" s="1315" t="s">
        <v>70</v>
      </c>
      <c r="G25" s="1315"/>
      <c r="H25" s="1315"/>
      <c r="I25" s="1150" t="s">
        <v>173</v>
      </c>
      <c r="J25" s="1150"/>
      <c r="K25" s="1150"/>
      <c r="L25" s="1150" t="s">
        <v>187</v>
      </c>
      <c r="M25" s="1150"/>
      <c r="N25" s="1150"/>
      <c r="O25" s="1150"/>
    </row>
    <row r="26" spans="2:15" ht="15" customHeight="1">
      <c r="B26" s="1146" t="s">
        <v>188</v>
      </c>
      <c r="C26" s="1121"/>
      <c r="D26" s="1121"/>
      <c r="E26" s="1121"/>
      <c r="F26" s="1121"/>
      <c r="G26" s="1121"/>
      <c r="H26" s="1121"/>
      <c r="I26" s="1121"/>
      <c r="J26" s="1121"/>
      <c r="K26" s="1142"/>
      <c r="L26" s="1143">
        <v>0</v>
      </c>
      <c r="M26" s="1144"/>
      <c r="N26" s="1144"/>
      <c r="O26" s="1145"/>
    </row>
    <row r="27" spans="2:15" ht="15" customHeight="1">
      <c r="B27" s="147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9"/>
    </row>
    <row r="28" spans="2:15" ht="24">
      <c r="B28" s="159" t="s">
        <v>189</v>
      </c>
      <c r="C28" s="160" t="s">
        <v>161</v>
      </c>
      <c r="D28" s="1147" t="s">
        <v>186</v>
      </c>
      <c r="E28" s="1147"/>
      <c r="F28" s="1148" t="s">
        <v>70</v>
      </c>
      <c r="G28" s="1148"/>
      <c r="H28" s="1148"/>
      <c r="I28" s="1149" t="s">
        <v>173</v>
      </c>
      <c r="J28" s="1149"/>
      <c r="K28" s="1149"/>
      <c r="L28" s="1149" t="s">
        <v>187</v>
      </c>
      <c r="M28" s="1149"/>
      <c r="N28" s="1149"/>
      <c r="O28" s="1149"/>
    </row>
    <row r="29" spans="2:15" ht="15" customHeight="1">
      <c r="B29" s="1146" t="s">
        <v>190</v>
      </c>
      <c r="C29" s="1121"/>
      <c r="D29" s="1121"/>
      <c r="E29" s="1121"/>
      <c r="F29" s="1121"/>
      <c r="G29" s="1121"/>
      <c r="H29" s="1121"/>
      <c r="I29" s="1121"/>
      <c r="J29" s="1121"/>
      <c r="K29" s="1142"/>
      <c r="L29" s="1143">
        <v>0</v>
      </c>
      <c r="M29" s="1144"/>
      <c r="N29" s="1144"/>
      <c r="O29" s="1145"/>
    </row>
    <row r="30" spans="2:15" ht="15" customHeight="1">
      <c r="B30" s="147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9"/>
    </row>
    <row r="31" spans="2:15" ht="24">
      <c r="B31" s="159" t="s">
        <v>191</v>
      </c>
      <c r="C31" s="161" t="s">
        <v>161</v>
      </c>
      <c r="D31" s="162" t="s">
        <v>186</v>
      </c>
      <c r="E31" s="1122" t="s">
        <v>192</v>
      </c>
      <c r="F31" s="1123"/>
      <c r="G31" s="1123"/>
      <c r="H31" s="1138"/>
      <c r="I31" s="163" t="s">
        <v>193</v>
      </c>
      <c r="J31" s="163" t="s">
        <v>194</v>
      </c>
      <c r="K31" s="1150" t="s">
        <v>180</v>
      </c>
      <c r="L31" s="1150"/>
      <c r="M31" s="1150" t="s">
        <v>173</v>
      </c>
      <c r="N31" s="1150"/>
      <c r="O31" s="168" t="s">
        <v>195</v>
      </c>
    </row>
    <row r="32" spans="2:15" ht="15" customHeight="1">
      <c r="B32" s="1140" t="s">
        <v>196</v>
      </c>
      <c r="C32" s="1141"/>
      <c r="D32" s="1141"/>
      <c r="E32" s="1141"/>
      <c r="F32" s="1141"/>
      <c r="G32" s="1141"/>
      <c r="H32" s="1141"/>
      <c r="I32" s="1141"/>
      <c r="J32" s="1141"/>
      <c r="K32" s="1142"/>
      <c r="L32" s="1143"/>
      <c r="M32" s="1144"/>
      <c r="N32" s="1144"/>
      <c r="O32" s="1145"/>
    </row>
    <row r="33" spans="2:16" ht="15" customHeight="1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9"/>
    </row>
    <row r="34" spans="2:16" ht="15" customHeight="1">
      <c r="B34" s="1153" t="s">
        <v>305</v>
      </c>
      <c r="C34" s="1119"/>
      <c r="D34" s="1119"/>
      <c r="E34" s="1119"/>
      <c r="F34" s="1119"/>
      <c r="G34" s="1119"/>
      <c r="H34" s="1119"/>
      <c r="I34" s="1119"/>
      <c r="J34" s="1119"/>
      <c r="K34" s="1119"/>
      <c r="L34" s="1096">
        <v>189.61</v>
      </c>
      <c r="M34" s="1097"/>
      <c r="N34" s="1097"/>
      <c r="O34" s="1098"/>
      <c r="P34" s="25"/>
    </row>
    <row r="35" spans="2:16" ht="15" customHeight="1">
      <c r="B35" s="1153" t="s">
        <v>1065</v>
      </c>
      <c r="C35" s="1154"/>
      <c r="D35" s="1154"/>
      <c r="E35" s="1154"/>
      <c r="F35" s="1154"/>
      <c r="G35" s="1154"/>
      <c r="H35" s="1154"/>
      <c r="I35" s="1154"/>
      <c r="J35" s="1154"/>
      <c r="K35" s="1154"/>
      <c r="L35" s="1096">
        <f>TRUNC(L34*0.2108,2)</f>
        <v>39.96</v>
      </c>
      <c r="M35" s="1097"/>
      <c r="N35" s="1097"/>
      <c r="O35" s="1098"/>
    </row>
    <row r="36" spans="2:16" ht="15" customHeight="1">
      <c r="B36" s="1118" t="s">
        <v>198</v>
      </c>
      <c r="C36" s="1119"/>
      <c r="D36" s="1119"/>
      <c r="E36" s="1119"/>
      <c r="F36" s="1119"/>
      <c r="G36" s="1119"/>
      <c r="H36" s="1119"/>
      <c r="I36" s="1119"/>
      <c r="J36" s="1119"/>
      <c r="K36" s="1119"/>
      <c r="L36" s="1096">
        <f>L35+L34</f>
        <v>229.57</v>
      </c>
      <c r="M36" s="1097"/>
      <c r="N36" s="1097"/>
      <c r="O36" s="1098"/>
    </row>
    <row r="40" spans="2:16">
      <c r="O40" s="27"/>
    </row>
    <row r="41" spans="2:16">
      <c r="B41" s="28"/>
      <c r="C41" s="28"/>
      <c r="F41" s="30"/>
      <c r="G41" s="28"/>
    </row>
    <row r="48" spans="2:16">
      <c r="B48" s="28"/>
      <c r="C48" s="28"/>
      <c r="F48" s="30"/>
    </row>
    <row r="55" spans="2:6">
      <c r="B55" s="28"/>
      <c r="C55" s="28"/>
      <c r="F55" s="30"/>
    </row>
    <row r="62" spans="2:6">
      <c r="B62" s="28"/>
      <c r="F62" s="30"/>
    </row>
    <row r="69" spans="6:6">
      <c r="F69" s="30"/>
    </row>
  </sheetData>
  <mergeCells count="58">
    <mergeCell ref="B7:O8"/>
    <mergeCell ref="B2:O2"/>
    <mergeCell ref="B3:O3"/>
    <mergeCell ref="B4:O4"/>
    <mergeCell ref="B5:O5"/>
    <mergeCell ref="B6:O6"/>
    <mergeCell ref="B9:O9"/>
    <mergeCell ref="B10:O10"/>
    <mergeCell ref="D11:E11"/>
    <mergeCell ref="F11:G11"/>
    <mergeCell ref="I11:J11"/>
    <mergeCell ref="K11:M11"/>
    <mergeCell ref="N11:O11"/>
    <mergeCell ref="D18:E18"/>
    <mergeCell ref="G18:H18"/>
    <mergeCell ref="J18:O18"/>
    <mergeCell ref="B12:K12"/>
    <mergeCell ref="L12:O12"/>
    <mergeCell ref="D14:E14"/>
    <mergeCell ref="F14:G14"/>
    <mergeCell ref="I14:M14"/>
    <mergeCell ref="N14:O14"/>
    <mergeCell ref="B15:K15"/>
    <mergeCell ref="L15:O15"/>
    <mergeCell ref="D17:E17"/>
    <mergeCell ref="G17:H17"/>
    <mergeCell ref="J17:O17"/>
    <mergeCell ref="B19:K19"/>
    <mergeCell ref="L19:O19"/>
    <mergeCell ref="B21:I21"/>
    <mergeCell ref="J21:O21"/>
    <mergeCell ref="B22:I22"/>
    <mergeCell ref="J22:O22"/>
    <mergeCell ref="B23:I23"/>
    <mergeCell ref="J23:O23"/>
    <mergeCell ref="D25:E25"/>
    <mergeCell ref="F25:H25"/>
    <mergeCell ref="I25:K25"/>
    <mergeCell ref="L25:O25"/>
    <mergeCell ref="B32:K32"/>
    <mergeCell ref="L32:O32"/>
    <mergeCell ref="B26:K26"/>
    <mergeCell ref="L26:O26"/>
    <mergeCell ref="D28:E28"/>
    <mergeCell ref="F28:H28"/>
    <mergeCell ref="I28:K28"/>
    <mergeCell ref="L28:O28"/>
    <mergeCell ref="B29:K29"/>
    <mergeCell ref="L29:O29"/>
    <mergeCell ref="E31:H31"/>
    <mergeCell ref="K31:L31"/>
    <mergeCell ref="M31:N31"/>
    <mergeCell ref="B34:K34"/>
    <mergeCell ref="L34:O34"/>
    <mergeCell ref="B35:K35"/>
    <mergeCell ref="L35:O35"/>
    <mergeCell ref="B36:K36"/>
    <mergeCell ref="L36:O3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0F908-7D80-46A8-80C9-4E40926A325F}">
  <sheetPr codeName="Planilha14">
    <tabColor rgb="FF92D050"/>
    <pageSetUpPr fitToPage="1"/>
  </sheetPr>
  <dimension ref="B2:P71"/>
  <sheetViews>
    <sheetView workbookViewId="0"/>
  </sheetViews>
  <sheetFormatPr defaultColWidth="9.140625" defaultRowHeight="12.75"/>
  <cols>
    <col min="1" max="1" width="9.140625" style="23"/>
    <col min="2" max="2" width="47.42578125" style="23" customWidth="1"/>
    <col min="3" max="3" width="9.140625" style="23" customWidth="1"/>
    <col min="4" max="4" width="5.42578125" style="23" customWidth="1"/>
    <col min="5" max="5" width="7.42578125" style="23" customWidth="1"/>
    <col min="6" max="6" width="8.42578125" style="23" customWidth="1"/>
    <col min="7" max="7" width="3" style="23" customWidth="1"/>
    <col min="8" max="8" width="7.7109375" style="23" bestFit="1" customWidth="1"/>
    <col min="9" max="9" width="6.71093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2" spans="2:15" ht="13.5">
      <c r="B2" s="1084" t="s">
        <v>157</v>
      </c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6"/>
    </row>
    <row r="3" spans="2:15" ht="13.5">
      <c r="B3" s="1087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9"/>
    </row>
    <row r="4" spans="2:15" ht="13.5">
      <c r="B4" s="1087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9"/>
    </row>
    <row r="5" spans="2:15" ht="13.5">
      <c r="B5" s="1087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9"/>
    </row>
    <row r="6" spans="2:15" ht="15">
      <c r="B6" s="1090" t="s">
        <v>906</v>
      </c>
      <c r="C6" s="1091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092"/>
    </row>
    <row r="7" spans="2:15" ht="12.75" customHeight="1">
      <c r="B7" s="1083" t="s">
        <v>331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</row>
    <row r="8" spans="2:15">
      <c r="B8" s="1083"/>
      <c r="C8" s="1083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</row>
    <row r="9" spans="2:15">
      <c r="B9" s="1099"/>
      <c r="C9" s="1100"/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1"/>
    </row>
    <row r="10" spans="2:15" ht="15" customHeight="1">
      <c r="B10" s="1102" t="s">
        <v>159</v>
      </c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4"/>
    </row>
    <row r="11" spans="2:15" ht="24">
      <c r="B11" s="141" t="s">
        <v>160</v>
      </c>
      <c r="C11" s="142" t="s">
        <v>161</v>
      </c>
      <c r="D11" s="1105" t="s">
        <v>162</v>
      </c>
      <c r="E11" s="1106"/>
      <c r="F11" s="1107" t="s">
        <v>163</v>
      </c>
      <c r="G11" s="1108"/>
      <c r="H11" s="143" t="s">
        <v>164</v>
      </c>
      <c r="I11" s="1107" t="s">
        <v>165</v>
      </c>
      <c r="J11" s="1108"/>
      <c r="K11" s="1107" t="s">
        <v>166</v>
      </c>
      <c r="L11" s="1109"/>
      <c r="M11" s="1108"/>
      <c r="N11" s="1107" t="s">
        <v>167</v>
      </c>
      <c r="O11" s="1110"/>
    </row>
    <row r="12" spans="2:15" ht="15" customHeight="1">
      <c r="B12" s="1093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098"/>
    </row>
    <row r="13" spans="2:15" ht="15" customHeight="1">
      <c r="B13" s="147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9"/>
    </row>
    <row r="14" spans="2:15" ht="24">
      <c r="B14" s="159" t="s">
        <v>169</v>
      </c>
      <c r="C14" s="160" t="s">
        <v>161</v>
      </c>
      <c r="D14" s="1149" t="s">
        <v>170</v>
      </c>
      <c r="E14" s="1149"/>
      <c r="F14" s="1123" t="s">
        <v>171</v>
      </c>
      <c r="G14" s="1138"/>
      <c r="H14" s="224" t="s">
        <v>172</v>
      </c>
      <c r="I14" s="1122" t="s">
        <v>173</v>
      </c>
      <c r="J14" s="1123"/>
      <c r="K14" s="1123"/>
      <c r="L14" s="1123"/>
      <c r="M14" s="1138"/>
      <c r="N14" s="1122" t="s">
        <v>167</v>
      </c>
      <c r="O14" s="1139"/>
    </row>
    <row r="15" spans="2:15">
      <c r="B15" s="164" t="s">
        <v>209</v>
      </c>
      <c r="C15" s="165">
        <v>20060</v>
      </c>
      <c r="D15" s="1240">
        <v>2.2599999999999998</v>
      </c>
      <c r="E15" s="1241"/>
      <c r="F15" s="1240">
        <v>157.27000000000001</v>
      </c>
      <c r="G15" s="1241"/>
      <c r="H15" s="171">
        <v>27.35</v>
      </c>
      <c r="I15" s="1245">
        <v>1</v>
      </c>
      <c r="J15" s="1246"/>
      <c r="K15" s="1246"/>
      <c r="L15" s="1246"/>
      <c r="M15" s="1247"/>
      <c r="N15" s="1242">
        <v>27.35</v>
      </c>
      <c r="O15" s="1244"/>
    </row>
    <row r="16" spans="2:15">
      <c r="B16" s="164" t="s">
        <v>210</v>
      </c>
      <c r="C16" s="165">
        <v>20109</v>
      </c>
      <c r="D16" s="1240">
        <v>1.24</v>
      </c>
      <c r="E16" s="1241"/>
      <c r="F16" s="1240">
        <v>157.27000000000001</v>
      </c>
      <c r="G16" s="1241"/>
      <c r="H16" s="171">
        <v>12.1</v>
      </c>
      <c r="I16" s="1245">
        <v>9</v>
      </c>
      <c r="J16" s="1246"/>
      <c r="K16" s="1246"/>
      <c r="L16" s="1246"/>
      <c r="M16" s="1247"/>
      <c r="N16" s="1242">
        <v>108.9</v>
      </c>
      <c r="O16" s="1244"/>
    </row>
    <row r="17" spans="2:15" ht="15" customHeight="1">
      <c r="B17" s="1146" t="s">
        <v>174</v>
      </c>
      <c r="C17" s="1121"/>
      <c r="D17" s="1121"/>
      <c r="E17" s="1121"/>
      <c r="F17" s="1121"/>
      <c r="G17" s="1121"/>
      <c r="H17" s="1121"/>
      <c r="I17" s="1121"/>
      <c r="J17" s="1121"/>
      <c r="K17" s="1142"/>
      <c r="L17" s="1143">
        <f>SUM(N15:O16)</f>
        <v>136.25</v>
      </c>
      <c r="M17" s="1144"/>
      <c r="N17" s="1144"/>
      <c r="O17" s="1145"/>
    </row>
    <row r="18" spans="2:15" ht="15" customHeight="1">
      <c r="B18" s="147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9"/>
    </row>
    <row r="19" spans="2:15" ht="24">
      <c r="B19" s="159" t="s">
        <v>175</v>
      </c>
      <c r="C19" s="160" t="s">
        <v>161</v>
      </c>
      <c r="D19" s="1132" t="s">
        <v>176</v>
      </c>
      <c r="E19" s="1136"/>
      <c r="F19" s="152" t="s">
        <v>177</v>
      </c>
      <c r="G19" s="1132" t="s">
        <v>178</v>
      </c>
      <c r="H19" s="1133"/>
      <c r="I19" s="152" t="s">
        <v>179</v>
      </c>
      <c r="J19" s="1122" t="s">
        <v>180</v>
      </c>
      <c r="K19" s="1123"/>
      <c r="L19" s="1123"/>
      <c r="M19" s="1123"/>
      <c r="N19" s="1123"/>
      <c r="O19" s="1139"/>
    </row>
    <row r="20" spans="2:15">
      <c r="B20" s="164" t="s">
        <v>211</v>
      </c>
      <c r="C20" s="165">
        <v>2000</v>
      </c>
      <c r="D20" s="1251">
        <v>5</v>
      </c>
      <c r="E20" s="1253"/>
      <c r="F20" s="166" t="s">
        <v>212</v>
      </c>
      <c r="G20" s="1240"/>
      <c r="H20" s="1241"/>
      <c r="I20" s="166"/>
      <c r="J20" s="1242">
        <v>6.55</v>
      </c>
      <c r="K20" s="1243"/>
      <c r="L20" s="1243"/>
      <c r="M20" s="1243"/>
      <c r="N20" s="1243"/>
      <c r="O20" s="1244"/>
    </row>
    <row r="21" spans="2:15" ht="15" customHeight="1">
      <c r="B21" s="1146" t="s">
        <v>181</v>
      </c>
      <c r="C21" s="1121"/>
      <c r="D21" s="1121"/>
      <c r="E21" s="1121"/>
      <c r="F21" s="1121"/>
      <c r="G21" s="1121"/>
      <c r="H21" s="1121"/>
      <c r="I21" s="1121"/>
      <c r="J21" s="1121"/>
      <c r="K21" s="1142"/>
      <c r="L21" s="1143">
        <v>6.55</v>
      </c>
      <c r="M21" s="1144"/>
      <c r="N21" s="1144"/>
      <c r="O21" s="1145"/>
    </row>
    <row r="22" spans="2:15" ht="15" customHeight="1">
      <c r="B22" s="147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9"/>
    </row>
    <row r="23" spans="2:15" ht="15" customHeight="1">
      <c r="B23" s="1118" t="s">
        <v>182</v>
      </c>
      <c r="C23" s="1119"/>
      <c r="D23" s="1119"/>
      <c r="E23" s="1119"/>
      <c r="F23" s="1119"/>
      <c r="G23" s="1119"/>
      <c r="H23" s="1119"/>
      <c r="I23" s="1120"/>
      <c r="J23" s="1097">
        <f>TRUNC(L12+L17+L21,2)</f>
        <v>142.80000000000001</v>
      </c>
      <c r="K23" s="1097"/>
      <c r="L23" s="1097"/>
      <c r="M23" s="1097"/>
      <c r="N23" s="1097"/>
      <c r="O23" s="1098"/>
    </row>
    <row r="24" spans="2:15" ht="15" customHeight="1">
      <c r="B24" s="1118" t="s">
        <v>183</v>
      </c>
      <c r="C24" s="1119"/>
      <c r="D24" s="1119"/>
      <c r="E24" s="1119"/>
      <c r="F24" s="1119"/>
      <c r="G24" s="1119"/>
      <c r="H24" s="1119"/>
      <c r="I24" s="1120"/>
      <c r="J24" s="1134">
        <v>60</v>
      </c>
      <c r="K24" s="1134"/>
      <c r="L24" s="1134"/>
      <c r="M24" s="1134"/>
      <c r="N24" s="1134"/>
      <c r="O24" s="1135"/>
    </row>
    <row r="25" spans="2:15" ht="15" customHeight="1">
      <c r="B25" s="1118" t="s">
        <v>184</v>
      </c>
      <c r="C25" s="1119"/>
      <c r="D25" s="1119"/>
      <c r="E25" s="1119"/>
      <c r="F25" s="1119"/>
      <c r="G25" s="1119"/>
      <c r="H25" s="1119"/>
      <c r="I25" s="1120"/>
      <c r="J25" s="1097">
        <f>TRUNC(J23/J24,2)</f>
        <v>2.38</v>
      </c>
      <c r="K25" s="1097"/>
      <c r="L25" s="1097"/>
      <c r="M25" s="1097"/>
      <c r="N25" s="1097"/>
      <c r="O25" s="1098"/>
    </row>
    <row r="26" spans="2:15" ht="15" customHeight="1">
      <c r="B26" s="174"/>
      <c r="C26" s="155"/>
      <c r="D26" s="155"/>
      <c r="E26" s="155"/>
      <c r="F26" s="155"/>
      <c r="G26" s="155"/>
      <c r="H26" s="155"/>
      <c r="I26" s="155"/>
      <c r="J26" s="156"/>
      <c r="K26" s="156"/>
      <c r="L26" s="156"/>
      <c r="M26" s="156"/>
      <c r="N26" s="156"/>
      <c r="O26" s="175"/>
    </row>
    <row r="27" spans="2:15" ht="24">
      <c r="B27" s="172" t="s">
        <v>185</v>
      </c>
      <c r="C27" s="173" t="s">
        <v>161</v>
      </c>
      <c r="D27" s="1314" t="s">
        <v>186</v>
      </c>
      <c r="E27" s="1314"/>
      <c r="F27" s="1315" t="s">
        <v>70</v>
      </c>
      <c r="G27" s="1315"/>
      <c r="H27" s="1315"/>
      <c r="I27" s="1150" t="s">
        <v>173</v>
      </c>
      <c r="J27" s="1150"/>
      <c r="K27" s="1150"/>
      <c r="L27" s="1150" t="s">
        <v>187</v>
      </c>
      <c r="M27" s="1150"/>
      <c r="N27" s="1150"/>
      <c r="O27" s="1150"/>
    </row>
    <row r="28" spans="2:15" ht="15" customHeight="1">
      <c r="B28" s="1146" t="s">
        <v>188</v>
      </c>
      <c r="C28" s="1121"/>
      <c r="D28" s="1121"/>
      <c r="E28" s="1121"/>
      <c r="F28" s="1121"/>
      <c r="G28" s="1121"/>
      <c r="H28" s="1121"/>
      <c r="I28" s="1121"/>
      <c r="J28" s="1121"/>
      <c r="K28" s="1142"/>
      <c r="L28" s="1143">
        <v>0</v>
      </c>
      <c r="M28" s="1144"/>
      <c r="N28" s="1144"/>
      <c r="O28" s="1145"/>
    </row>
    <row r="29" spans="2:15" ht="15" customHeight="1">
      <c r="B29" s="147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9"/>
    </row>
    <row r="30" spans="2:15" ht="24">
      <c r="B30" s="159" t="s">
        <v>189</v>
      </c>
      <c r="C30" s="160" t="s">
        <v>161</v>
      </c>
      <c r="D30" s="1147" t="s">
        <v>186</v>
      </c>
      <c r="E30" s="1147"/>
      <c r="F30" s="1148" t="s">
        <v>70</v>
      </c>
      <c r="G30" s="1148"/>
      <c r="H30" s="1148"/>
      <c r="I30" s="1149" t="s">
        <v>173</v>
      </c>
      <c r="J30" s="1149"/>
      <c r="K30" s="1149"/>
      <c r="L30" s="1149" t="s">
        <v>187</v>
      </c>
      <c r="M30" s="1149"/>
      <c r="N30" s="1149"/>
      <c r="O30" s="1149"/>
    </row>
    <row r="31" spans="2:15" ht="15" customHeight="1">
      <c r="B31" s="1146" t="s">
        <v>190</v>
      </c>
      <c r="C31" s="1121"/>
      <c r="D31" s="1121"/>
      <c r="E31" s="1121"/>
      <c r="F31" s="1121"/>
      <c r="G31" s="1121"/>
      <c r="H31" s="1121"/>
      <c r="I31" s="1121"/>
      <c r="J31" s="1121"/>
      <c r="K31" s="1142"/>
      <c r="L31" s="1143">
        <v>0</v>
      </c>
      <c r="M31" s="1144"/>
      <c r="N31" s="1144"/>
      <c r="O31" s="1145"/>
    </row>
    <row r="32" spans="2:15" ht="15" customHeight="1">
      <c r="B32" s="147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9"/>
    </row>
    <row r="33" spans="2:16" ht="24">
      <c r="B33" s="159" t="s">
        <v>191</v>
      </c>
      <c r="C33" s="161" t="s">
        <v>161</v>
      </c>
      <c r="D33" s="162" t="s">
        <v>186</v>
      </c>
      <c r="E33" s="1122" t="s">
        <v>192</v>
      </c>
      <c r="F33" s="1123"/>
      <c r="G33" s="1123"/>
      <c r="H33" s="1138"/>
      <c r="I33" s="163" t="s">
        <v>193</v>
      </c>
      <c r="J33" s="163" t="s">
        <v>194</v>
      </c>
      <c r="K33" s="1150" t="s">
        <v>180</v>
      </c>
      <c r="L33" s="1150"/>
      <c r="M33" s="1150" t="s">
        <v>173</v>
      </c>
      <c r="N33" s="1150"/>
      <c r="O33" s="168" t="s">
        <v>195</v>
      </c>
    </row>
    <row r="34" spans="2:16" ht="15" customHeight="1">
      <c r="B34" s="1140" t="s">
        <v>196</v>
      </c>
      <c r="C34" s="1141"/>
      <c r="D34" s="1141"/>
      <c r="E34" s="1141"/>
      <c r="F34" s="1141"/>
      <c r="G34" s="1141"/>
      <c r="H34" s="1141"/>
      <c r="I34" s="1141"/>
      <c r="J34" s="1141"/>
      <c r="K34" s="1142"/>
      <c r="L34" s="1143"/>
      <c r="M34" s="1144"/>
      <c r="N34" s="1144"/>
      <c r="O34" s="1145"/>
    </row>
    <row r="35" spans="2:16" ht="15" customHeight="1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9"/>
    </row>
    <row r="36" spans="2:16" ht="15" customHeight="1">
      <c r="B36" s="1118" t="s">
        <v>197</v>
      </c>
      <c r="C36" s="1119"/>
      <c r="D36" s="1119"/>
      <c r="E36" s="1119"/>
      <c r="F36" s="1119"/>
      <c r="G36" s="1119"/>
      <c r="H36" s="1119"/>
      <c r="I36" s="1119"/>
      <c r="J36" s="1119"/>
      <c r="K36" s="1119"/>
      <c r="L36" s="1096">
        <f>TRUNC(J25+L28+L31+L34,2)</f>
        <v>2.38</v>
      </c>
      <c r="M36" s="1097"/>
      <c r="N36" s="1097"/>
      <c r="O36" s="1098"/>
      <c r="P36" s="25"/>
    </row>
    <row r="37" spans="2:16" ht="15" customHeight="1">
      <c r="B37" s="1153" t="s">
        <v>1065</v>
      </c>
      <c r="C37" s="1154"/>
      <c r="D37" s="1154"/>
      <c r="E37" s="1154"/>
      <c r="F37" s="1154"/>
      <c r="G37" s="1154"/>
      <c r="H37" s="1154"/>
      <c r="I37" s="1154"/>
      <c r="J37" s="1154"/>
      <c r="K37" s="1154"/>
      <c r="L37" s="1096">
        <f>TRUNC(L36*0.2108,2)</f>
        <v>0.5</v>
      </c>
      <c r="M37" s="1097"/>
      <c r="N37" s="1097"/>
      <c r="O37" s="1098"/>
    </row>
    <row r="38" spans="2:16" ht="15" customHeight="1">
      <c r="B38" s="1118" t="s">
        <v>198</v>
      </c>
      <c r="C38" s="1119"/>
      <c r="D38" s="1119"/>
      <c r="E38" s="1119"/>
      <c r="F38" s="1119"/>
      <c r="G38" s="1119"/>
      <c r="H38" s="1119"/>
      <c r="I38" s="1119"/>
      <c r="J38" s="1119"/>
      <c r="K38" s="1119"/>
      <c r="L38" s="1096">
        <f>L37+L36</f>
        <v>2.88</v>
      </c>
      <c r="M38" s="1097"/>
      <c r="N38" s="1097"/>
      <c r="O38" s="1098"/>
    </row>
    <row r="42" spans="2:16">
      <c r="O42" s="27"/>
    </row>
    <row r="43" spans="2:16">
      <c r="B43" s="28"/>
      <c r="C43" s="28"/>
      <c r="F43" s="30"/>
      <c r="G43" s="28"/>
    </row>
    <row r="50" spans="2:6">
      <c r="B50" s="28"/>
      <c r="C50" s="28"/>
      <c r="F50" s="30"/>
    </row>
    <row r="57" spans="2:6">
      <c r="B57" s="28"/>
      <c r="C57" s="28"/>
      <c r="F57" s="30"/>
    </row>
    <row r="64" spans="2:6">
      <c r="B64" s="28"/>
      <c r="F64" s="30"/>
    </row>
    <row r="71" spans="6:6">
      <c r="F71" s="30"/>
    </row>
  </sheetData>
  <mergeCells count="66">
    <mergeCell ref="B37:K37"/>
    <mergeCell ref="L37:O37"/>
    <mergeCell ref="B38:K38"/>
    <mergeCell ref="L38:O38"/>
    <mergeCell ref="E33:H33"/>
    <mergeCell ref="K33:L33"/>
    <mergeCell ref="M33:N33"/>
    <mergeCell ref="B34:K34"/>
    <mergeCell ref="L34:O34"/>
    <mergeCell ref="B36:K36"/>
    <mergeCell ref="L36:O36"/>
    <mergeCell ref="B31:K31"/>
    <mergeCell ref="L31:O31"/>
    <mergeCell ref="D30:E30"/>
    <mergeCell ref="F30:H30"/>
    <mergeCell ref="I30:K30"/>
    <mergeCell ref="L30:O30"/>
    <mergeCell ref="B28:K28"/>
    <mergeCell ref="L28:O28"/>
    <mergeCell ref="B25:I25"/>
    <mergeCell ref="J25:O25"/>
    <mergeCell ref="D27:E27"/>
    <mergeCell ref="F27:H27"/>
    <mergeCell ref="I27:K27"/>
    <mergeCell ref="L27:O27"/>
    <mergeCell ref="B21:K21"/>
    <mergeCell ref="L21:O21"/>
    <mergeCell ref="B23:I23"/>
    <mergeCell ref="J23:O23"/>
    <mergeCell ref="B24:I24"/>
    <mergeCell ref="J24:O24"/>
    <mergeCell ref="D20:E20"/>
    <mergeCell ref="G20:H20"/>
    <mergeCell ref="J20:O20"/>
    <mergeCell ref="D15:E15"/>
    <mergeCell ref="F15:G15"/>
    <mergeCell ref="I15:M15"/>
    <mergeCell ref="N15:O15"/>
    <mergeCell ref="D16:E16"/>
    <mergeCell ref="F16:G16"/>
    <mergeCell ref="I16:M16"/>
    <mergeCell ref="N16:O16"/>
    <mergeCell ref="B17:K17"/>
    <mergeCell ref="L17:O17"/>
    <mergeCell ref="D19:E19"/>
    <mergeCell ref="G19:H19"/>
    <mergeCell ref="J19:O19"/>
    <mergeCell ref="B12:K12"/>
    <mergeCell ref="L12:O12"/>
    <mergeCell ref="D14:E14"/>
    <mergeCell ref="F14:G14"/>
    <mergeCell ref="I14:M14"/>
    <mergeCell ref="N14:O14"/>
    <mergeCell ref="B9:O9"/>
    <mergeCell ref="B10:O10"/>
    <mergeCell ref="D11:E11"/>
    <mergeCell ref="F11:G11"/>
    <mergeCell ref="I11:J11"/>
    <mergeCell ref="K11:M11"/>
    <mergeCell ref="N11:O11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EFAD0-9D9A-4015-ADEF-BA62822F95F4}">
  <sheetPr codeName="Planilha71">
    <tabColor rgb="FF00B050"/>
    <pageSetUpPr fitToPage="1"/>
  </sheetPr>
  <dimension ref="A1:S94"/>
  <sheetViews>
    <sheetView workbookViewId="0"/>
  </sheetViews>
  <sheetFormatPr defaultColWidth="9.140625" defaultRowHeight="12.75"/>
  <cols>
    <col min="1" max="1" width="18" style="23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11" style="23" customWidth="1"/>
    <col min="8" max="9" width="12.7109375" style="23" customWidth="1"/>
    <col min="10" max="10" width="12.5703125" style="23" bestFit="1" customWidth="1"/>
    <col min="11" max="11" width="15.7109375" style="23" bestFit="1" customWidth="1"/>
    <col min="12" max="12" width="6.28515625" style="23" customWidth="1"/>
    <col min="13" max="13" width="5.42578125" style="23" bestFit="1" customWidth="1"/>
    <col min="14" max="14" width="3" style="23" customWidth="1"/>
    <col min="15" max="15" width="1.85546875" style="23" customWidth="1"/>
    <col min="16" max="16" width="6" style="23" customWidth="1"/>
    <col min="17" max="17" width="9.5703125" style="23" bestFit="1" customWidth="1"/>
    <col min="18" max="16384" width="9.140625" style="23"/>
  </cols>
  <sheetData>
    <row r="1" spans="1:19" ht="94.5" customHeight="1" thickBot="1">
      <c r="A1" s="512"/>
      <c r="B1" s="1327" t="s">
        <v>920</v>
      </c>
      <c r="C1" s="1328"/>
      <c r="D1" s="1328"/>
      <c r="E1" s="1328"/>
      <c r="F1" s="1328"/>
      <c r="G1" s="1328"/>
      <c r="H1" s="1328"/>
      <c r="I1" s="1328"/>
      <c r="J1" s="1328"/>
      <c r="K1" s="1329"/>
      <c r="L1" s="34"/>
      <c r="M1" s="34"/>
      <c r="N1" s="34"/>
      <c r="O1" s="34"/>
      <c r="P1" s="32"/>
      <c r="Q1" s="32"/>
      <c r="R1" s="32"/>
      <c r="S1" s="32"/>
    </row>
    <row r="2" spans="1:19" ht="19.5" customHeight="1" thickTop="1">
      <c r="A2" s="1330" t="s">
        <v>921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2"/>
      <c r="L2" s="32"/>
      <c r="M2" s="32"/>
      <c r="N2" s="32"/>
      <c r="O2" s="32"/>
      <c r="P2" s="32"/>
      <c r="Q2" s="32"/>
      <c r="R2" s="32"/>
      <c r="S2" s="32"/>
    </row>
    <row r="3" spans="1:19" ht="13.5" customHeight="1">
      <c r="A3" s="1333"/>
      <c r="B3" s="1334"/>
      <c r="C3" s="1334"/>
      <c r="D3" s="1334"/>
      <c r="E3" s="1334"/>
      <c r="F3" s="1334"/>
      <c r="G3" s="1334"/>
      <c r="H3" s="1334"/>
      <c r="I3" s="1334"/>
      <c r="J3" s="1334"/>
      <c r="K3" s="1335"/>
      <c r="L3" s="32"/>
      <c r="M3" s="32"/>
      <c r="N3" s="32"/>
      <c r="O3" s="32"/>
      <c r="P3" s="32"/>
      <c r="Q3" s="32"/>
      <c r="R3" s="32"/>
      <c r="S3" s="32"/>
    </row>
    <row r="4" spans="1:19" ht="29.25" customHeight="1" thickBot="1">
      <c r="A4" s="1336"/>
      <c r="B4" s="1337"/>
      <c r="C4" s="1337"/>
      <c r="D4" s="1337"/>
      <c r="E4" s="1337"/>
      <c r="F4" s="1337"/>
      <c r="G4" s="1337"/>
      <c r="H4" s="1337"/>
      <c r="I4" s="1337"/>
      <c r="J4" s="1337"/>
      <c r="K4" s="1338"/>
      <c r="L4" s="32"/>
      <c r="M4" s="32"/>
      <c r="N4" s="32"/>
      <c r="O4" s="32"/>
      <c r="P4" s="32"/>
      <c r="Q4" s="32"/>
      <c r="R4" s="32"/>
      <c r="S4" s="32"/>
    </row>
    <row r="5" spans="1:19" ht="13.5" customHeight="1">
      <c r="A5" s="1339" t="s">
        <v>922</v>
      </c>
      <c r="B5" s="1340"/>
      <c r="C5" s="1340"/>
      <c r="D5" s="1340"/>
      <c r="E5" s="1340"/>
      <c r="F5" s="1340"/>
      <c r="G5" s="1340"/>
      <c r="H5" s="1340"/>
      <c r="I5" s="1340"/>
      <c r="J5" s="1340"/>
      <c r="K5" s="1341"/>
      <c r="L5" s="32"/>
      <c r="M5" s="32"/>
      <c r="N5" s="32"/>
      <c r="O5" s="32"/>
      <c r="P5" s="32"/>
      <c r="Q5" s="32"/>
      <c r="R5" s="32"/>
      <c r="S5" s="32"/>
    </row>
    <row r="6" spans="1:19" ht="15" customHeight="1" thickBot="1">
      <c r="A6" s="1342"/>
      <c r="B6" s="1343"/>
      <c r="C6" s="1343"/>
      <c r="D6" s="1343"/>
      <c r="E6" s="1343"/>
      <c r="F6" s="1343"/>
      <c r="G6" s="1343"/>
      <c r="H6" s="1343"/>
      <c r="I6" s="1343"/>
      <c r="J6" s="1343"/>
      <c r="K6" s="1344"/>
      <c r="L6" s="32"/>
      <c r="M6" s="32"/>
      <c r="N6" s="32"/>
      <c r="O6" s="32"/>
      <c r="P6" s="32"/>
      <c r="Q6" s="32"/>
      <c r="R6" s="32"/>
      <c r="S6" s="32"/>
    </row>
    <row r="7" spans="1:19" ht="14.25" customHeight="1">
      <c r="A7" s="1345" t="s">
        <v>1029</v>
      </c>
      <c r="B7" s="1346"/>
      <c r="C7" s="1346"/>
      <c r="D7" s="1346"/>
      <c r="E7" s="1346"/>
      <c r="F7" s="1346"/>
      <c r="G7" s="1346"/>
      <c r="H7" s="1346"/>
      <c r="I7" s="1346"/>
      <c r="J7" s="1346"/>
      <c r="K7" s="1347"/>
      <c r="L7" s="32"/>
      <c r="M7" s="32"/>
      <c r="N7" s="32"/>
      <c r="O7" s="32"/>
      <c r="P7" s="32"/>
      <c r="Q7" s="32"/>
      <c r="R7" s="32"/>
      <c r="S7" s="32"/>
    </row>
    <row r="8" spans="1:19" ht="26.25" customHeight="1" thickBot="1">
      <c r="A8" s="1348"/>
      <c r="B8" s="1349"/>
      <c r="C8" s="1349"/>
      <c r="D8" s="1349"/>
      <c r="E8" s="1349"/>
      <c r="F8" s="1349"/>
      <c r="G8" s="1349"/>
      <c r="H8" s="1349"/>
      <c r="I8" s="1349"/>
      <c r="J8" s="1349"/>
      <c r="K8" s="1350"/>
      <c r="L8" s="32"/>
      <c r="M8" s="32"/>
      <c r="N8" s="32"/>
      <c r="O8" s="32"/>
      <c r="P8" s="32"/>
      <c r="Q8" s="32"/>
      <c r="R8" s="32"/>
      <c r="S8" s="32"/>
    </row>
    <row r="9" spans="1:19" ht="15.75" thickBot="1">
      <c r="A9" s="57" t="s">
        <v>923</v>
      </c>
      <c r="B9" s="130"/>
      <c r="C9" s="129" t="s">
        <v>924</v>
      </c>
      <c r="D9" s="129" t="s">
        <v>925</v>
      </c>
      <c r="E9" s="129" t="s">
        <v>926</v>
      </c>
      <c r="F9" s="129" t="s">
        <v>927</v>
      </c>
      <c r="G9" s="129" t="s">
        <v>928</v>
      </c>
      <c r="H9" s="130" t="s">
        <v>929</v>
      </c>
      <c r="I9" s="130" t="s">
        <v>224</v>
      </c>
      <c r="J9" s="130" t="s">
        <v>930</v>
      </c>
      <c r="K9" s="511" t="s">
        <v>104</v>
      </c>
      <c r="L9" s="32"/>
      <c r="M9" s="32"/>
      <c r="N9" s="32"/>
      <c r="O9" s="32"/>
      <c r="P9" s="32"/>
      <c r="Q9" s="32"/>
      <c r="R9" s="32"/>
      <c r="S9" s="32"/>
    </row>
    <row r="10" spans="1:19" ht="15">
      <c r="A10" s="64" t="s">
        <v>986</v>
      </c>
      <c r="B10" s="74"/>
      <c r="C10" s="268" t="s">
        <v>92</v>
      </c>
      <c r="D10" s="268">
        <v>10115</v>
      </c>
      <c r="E10" s="268">
        <v>2.9030999999999998</v>
      </c>
      <c r="F10" s="74">
        <v>1</v>
      </c>
      <c r="G10" s="74">
        <v>6.72</v>
      </c>
      <c r="H10" s="123">
        <v>0</v>
      </c>
      <c r="I10" s="123">
        <v>17.29</v>
      </c>
      <c r="J10" s="123" t="s">
        <v>94</v>
      </c>
      <c r="K10" s="485">
        <v>50.2</v>
      </c>
      <c r="L10" s="32"/>
      <c r="M10" s="32"/>
      <c r="N10" s="32"/>
      <c r="O10" s="32"/>
      <c r="P10" s="32"/>
      <c r="Q10" s="32"/>
      <c r="R10" s="32"/>
      <c r="S10" s="32"/>
    </row>
    <row r="11" spans="1:19" ht="15" customHeight="1">
      <c r="A11" s="64" t="s">
        <v>948</v>
      </c>
      <c r="B11" s="65"/>
      <c r="C11" s="268" t="s">
        <v>92</v>
      </c>
      <c r="D11" s="110">
        <v>10139</v>
      </c>
      <c r="E11" s="110">
        <v>1.0500000000000001E-2</v>
      </c>
      <c r="F11" s="65">
        <v>1</v>
      </c>
      <c r="G11" s="65">
        <v>6.72</v>
      </c>
      <c r="H11" s="513">
        <v>0</v>
      </c>
      <c r="I11" s="513">
        <v>17.29</v>
      </c>
      <c r="J11" s="535" t="s">
        <v>94</v>
      </c>
      <c r="K11" s="536">
        <v>0.18</v>
      </c>
      <c r="L11" s="32"/>
      <c r="M11" s="32"/>
      <c r="N11" s="32"/>
      <c r="O11" s="32"/>
      <c r="P11" s="32"/>
      <c r="Q11" s="32"/>
      <c r="R11" s="32"/>
      <c r="S11" s="32"/>
    </row>
    <row r="12" spans="1:19" ht="15" customHeight="1">
      <c r="A12" s="64" t="s">
        <v>949</v>
      </c>
      <c r="B12" s="65"/>
      <c r="C12" s="268" t="s">
        <v>92</v>
      </c>
      <c r="D12" s="110">
        <v>10146</v>
      </c>
      <c r="E12" s="110">
        <v>3.2511000000000001</v>
      </c>
      <c r="F12" s="65">
        <v>1</v>
      </c>
      <c r="G12" s="65">
        <v>4.9400000000000004</v>
      </c>
      <c r="H12" s="65">
        <v>0</v>
      </c>
      <c r="I12" s="65">
        <v>12.71</v>
      </c>
      <c r="J12" s="532"/>
      <c r="K12" s="537">
        <v>41.32</v>
      </c>
      <c r="L12" s="32"/>
      <c r="M12" s="32"/>
      <c r="N12" s="32"/>
      <c r="O12" s="32"/>
      <c r="P12" s="32"/>
      <c r="Q12" s="32"/>
      <c r="R12" s="32"/>
      <c r="S12" s="32"/>
    </row>
    <row r="13" spans="1:19" ht="24" customHeight="1" thickBot="1">
      <c r="A13" s="66"/>
      <c r="B13" s="40"/>
      <c r="C13" s="1056" t="s">
        <v>933</v>
      </c>
      <c r="D13" s="1057"/>
      <c r="E13" s="1057"/>
      <c r="F13" s="1057"/>
      <c r="G13" s="1057"/>
      <c r="H13" s="1057"/>
      <c r="I13" s="127"/>
      <c r="J13" s="127"/>
      <c r="K13" s="514">
        <f>SUM(K10:K12)</f>
        <v>91.7</v>
      </c>
      <c r="L13" s="32"/>
      <c r="M13" s="32"/>
      <c r="N13" s="32"/>
      <c r="O13" s="32"/>
      <c r="P13" s="32"/>
      <c r="Q13" s="32"/>
      <c r="R13" s="32"/>
      <c r="S13" s="32"/>
    </row>
    <row r="14" spans="1:19" ht="24" customHeight="1" thickBot="1">
      <c r="A14" s="57" t="s">
        <v>772</v>
      </c>
      <c r="B14" s="130"/>
      <c r="C14" s="129" t="s">
        <v>924</v>
      </c>
      <c r="D14" s="129" t="s">
        <v>925</v>
      </c>
      <c r="E14" s="129" t="s">
        <v>926</v>
      </c>
      <c r="F14" s="129" t="s">
        <v>927</v>
      </c>
      <c r="G14" s="129" t="s">
        <v>928</v>
      </c>
      <c r="H14" s="130" t="s">
        <v>929</v>
      </c>
      <c r="I14" s="130" t="s">
        <v>224</v>
      </c>
      <c r="J14" s="130" t="s">
        <v>930</v>
      </c>
      <c r="K14" s="511" t="s">
        <v>104</v>
      </c>
      <c r="L14" s="32"/>
      <c r="M14" s="32"/>
      <c r="N14" s="32"/>
      <c r="O14" s="32"/>
      <c r="P14" s="32"/>
      <c r="Q14" s="32"/>
      <c r="R14" s="32"/>
      <c r="S14" s="32"/>
    </row>
    <row r="15" spans="1:19" ht="24" customHeight="1">
      <c r="A15" s="1325" t="s">
        <v>951</v>
      </c>
      <c r="B15" s="1326"/>
      <c r="C15" s="110" t="s">
        <v>960</v>
      </c>
      <c r="D15" s="110">
        <v>20503</v>
      </c>
      <c r="E15" s="110">
        <v>3.5279999999999999E-3</v>
      </c>
      <c r="F15" s="110">
        <v>1</v>
      </c>
      <c r="G15" s="110">
        <v>63.75</v>
      </c>
      <c r="H15" s="110">
        <v>0</v>
      </c>
      <c r="I15" s="110">
        <v>63.75</v>
      </c>
      <c r="J15" s="110" t="s">
        <v>94</v>
      </c>
      <c r="K15" s="132">
        <v>0.22500000000000001</v>
      </c>
      <c r="L15" s="32"/>
      <c r="M15" s="32"/>
      <c r="N15" s="32"/>
      <c r="O15" s="32"/>
      <c r="P15" s="32"/>
      <c r="Q15" s="32"/>
      <c r="R15" s="32"/>
      <c r="S15" s="32"/>
    </row>
    <row r="16" spans="1:19" ht="24" customHeight="1">
      <c r="A16" s="1322" t="s">
        <v>987</v>
      </c>
      <c r="B16" s="1323"/>
      <c r="C16" s="110" t="s">
        <v>960</v>
      </c>
      <c r="D16" s="110">
        <v>20517</v>
      </c>
      <c r="E16" s="110">
        <v>2E-3</v>
      </c>
      <c r="F16" s="110">
        <v>1</v>
      </c>
      <c r="G16" s="110">
        <v>83.3</v>
      </c>
      <c r="H16" s="110">
        <v>0</v>
      </c>
      <c r="I16" s="110">
        <v>83.3</v>
      </c>
      <c r="J16" s="110"/>
      <c r="K16" s="132">
        <v>0.16700000000000001</v>
      </c>
      <c r="L16" s="32"/>
      <c r="M16" s="32"/>
      <c r="N16" s="32"/>
      <c r="O16" s="32"/>
      <c r="P16" s="32"/>
      <c r="Q16" s="32"/>
      <c r="R16" s="32"/>
      <c r="S16" s="32"/>
    </row>
    <row r="17" spans="1:19" ht="24" customHeight="1">
      <c r="A17" s="1322" t="s">
        <v>988</v>
      </c>
      <c r="B17" s="1323"/>
      <c r="C17" s="110" t="s">
        <v>960</v>
      </c>
      <c r="D17" s="110">
        <v>20518</v>
      </c>
      <c r="E17" s="110">
        <v>2E-3</v>
      </c>
      <c r="F17" s="110">
        <v>1</v>
      </c>
      <c r="G17" s="110">
        <v>83.3</v>
      </c>
      <c r="H17" s="110">
        <v>0</v>
      </c>
      <c r="I17" s="110">
        <v>83.3</v>
      </c>
      <c r="J17" s="110"/>
      <c r="K17" s="132">
        <v>0.16700000000000001</v>
      </c>
      <c r="L17" s="32"/>
      <c r="M17" s="32"/>
      <c r="N17" s="32"/>
      <c r="O17" s="32"/>
      <c r="P17" s="32"/>
      <c r="Q17" s="32"/>
      <c r="R17" s="32"/>
      <c r="S17" s="32"/>
    </row>
    <row r="18" spans="1:19" ht="32.25" customHeight="1">
      <c r="A18" s="1322" t="s">
        <v>989</v>
      </c>
      <c r="B18" s="1323"/>
      <c r="C18" s="110" t="s">
        <v>779</v>
      </c>
      <c r="D18" s="110">
        <v>43059</v>
      </c>
      <c r="E18" s="110">
        <v>1.1424000000000001</v>
      </c>
      <c r="F18" s="110">
        <v>1</v>
      </c>
      <c r="G18" s="110">
        <v>6.81</v>
      </c>
      <c r="H18" s="110">
        <v>0</v>
      </c>
      <c r="I18" s="110">
        <v>6.81</v>
      </c>
      <c r="J18" s="110"/>
      <c r="K18" s="132">
        <v>7.78</v>
      </c>
      <c r="L18" s="32"/>
      <c r="M18" s="32"/>
      <c r="N18" s="32"/>
      <c r="O18" s="32"/>
      <c r="P18" s="32"/>
      <c r="Q18" s="32"/>
      <c r="R18" s="32"/>
      <c r="S18" s="32"/>
    </row>
    <row r="19" spans="1:19" ht="30.75" customHeight="1">
      <c r="A19" s="1322" t="s">
        <v>990</v>
      </c>
      <c r="B19" s="1323"/>
      <c r="C19" s="110" t="s">
        <v>779</v>
      </c>
      <c r="D19" s="110">
        <v>43015</v>
      </c>
      <c r="E19" s="110">
        <v>1.0863</v>
      </c>
      <c r="F19" s="110">
        <v>1</v>
      </c>
      <c r="G19" s="110">
        <v>6.6</v>
      </c>
      <c r="H19" s="110">
        <v>0</v>
      </c>
      <c r="I19" s="110">
        <v>6.6</v>
      </c>
      <c r="J19" s="110"/>
      <c r="K19" s="132">
        <v>7.17</v>
      </c>
      <c r="L19" s="32"/>
      <c r="M19" s="32"/>
      <c r="N19" s="32"/>
      <c r="O19" s="32"/>
      <c r="P19" s="32"/>
      <c r="Q19" s="32"/>
      <c r="R19" s="32"/>
      <c r="S19" s="32"/>
    </row>
    <row r="20" spans="1:19" ht="30" customHeight="1">
      <c r="A20" s="1322" t="s">
        <v>991</v>
      </c>
      <c r="B20" s="1323"/>
      <c r="C20" s="110" t="s">
        <v>779</v>
      </c>
      <c r="D20" s="110">
        <v>43006</v>
      </c>
      <c r="E20" s="110">
        <v>3.2742</v>
      </c>
      <c r="F20" s="110">
        <v>1</v>
      </c>
      <c r="G20" s="110">
        <v>1.65</v>
      </c>
      <c r="H20" s="110">
        <v>0</v>
      </c>
      <c r="I20" s="110">
        <v>1.65</v>
      </c>
      <c r="J20" s="110"/>
      <c r="K20" s="132">
        <v>5.4020000000000001</v>
      </c>
      <c r="L20" s="32"/>
      <c r="M20" s="32"/>
      <c r="N20" s="32"/>
      <c r="O20" s="32"/>
      <c r="P20" s="32"/>
      <c r="Q20" s="32"/>
      <c r="R20" s="32"/>
      <c r="S20" s="32"/>
    </row>
    <row r="21" spans="1:19" ht="24" customHeight="1">
      <c r="A21" s="1322" t="s">
        <v>992</v>
      </c>
      <c r="B21" s="1323"/>
      <c r="C21" s="110" t="s">
        <v>779</v>
      </c>
      <c r="D21" s="110">
        <v>43149</v>
      </c>
      <c r="E21" s="110">
        <v>3.2742</v>
      </c>
      <c r="F21" s="110">
        <v>1</v>
      </c>
      <c r="G21" s="110">
        <v>8.56</v>
      </c>
      <c r="H21" s="110">
        <v>0</v>
      </c>
      <c r="I21" s="110">
        <v>8.56</v>
      </c>
      <c r="J21" s="110"/>
      <c r="K21" s="132">
        <v>28.027000000000001</v>
      </c>
      <c r="L21" s="32"/>
      <c r="M21" s="32"/>
      <c r="N21" s="32"/>
      <c r="O21" s="32"/>
      <c r="P21" s="32"/>
      <c r="Q21" s="32"/>
      <c r="R21" s="32"/>
      <c r="S21" s="32"/>
    </row>
    <row r="22" spans="1:19" ht="24" customHeight="1">
      <c r="A22" s="1322" t="s">
        <v>993</v>
      </c>
      <c r="B22" s="1323"/>
      <c r="C22" s="110" t="s">
        <v>779</v>
      </c>
      <c r="D22" s="110">
        <v>43150</v>
      </c>
      <c r="E22" s="110">
        <v>1.0863</v>
      </c>
      <c r="F22" s="110">
        <v>1</v>
      </c>
      <c r="G22" s="110">
        <v>30.29</v>
      </c>
      <c r="H22" s="110">
        <v>0</v>
      </c>
      <c r="I22" s="110">
        <v>30.29</v>
      </c>
      <c r="J22" s="110"/>
      <c r="K22" s="132">
        <v>32.904000000000003</v>
      </c>
      <c r="L22" s="32"/>
      <c r="M22" s="32"/>
      <c r="N22" s="32"/>
      <c r="O22" s="32"/>
      <c r="P22" s="32"/>
      <c r="Q22" s="32"/>
      <c r="R22" s="32"/>
      <c r="S22" s="32"/>
    </row>
    <row r="23" spans="1:19" ht="24" customHeight="1">
      <c r="A23" s="1322" t="s">
        <v>994</v>
      </c>
      <c r="B23" s="1323"/>
      <c r="C23" s="110" t="s">
        <v>961</v>
      </c>
      <c r="D23" s="110">
        <v>21032</v>
      </c>
      <c r="E23" s="110">
        <v>0.06</v>
      </c>
      <c r="F23" s="110">
        <v>1</v>
      </c>
      <c r="G23" s="110">
        <v>19.04</v>
      </c>
      <c r="H23" s="110">
        <v>0</v>
      </c>
      <c r="I23" s="110">
        <v>19.04</v>
      </c>
      <c r="J23" s="110"/>
      <c r="K23" s="132">
        <v>1.1419999999999999</v>
      </c>
      <c r="L23" s="32"/>
      <c r="M23" s="32"/>
      <c r="N23" s="32"/>
      <c r="O23" s="32"/>
      <c r="P23" s="32"/>
      <c r="Q23" s="32"/>
      <c r="R23" s="32"/>
      <c r="S23" s="32"/>
    </row>
    <row r="24" spans="1:19" ht="24" customHeight="1">
      <c r="A24" s="1322" t="s">
        <v>995</v>
      </c>
      <c r="B24" s="1323"/>
      <c r="C24" s="110" t="s">
        <v>963</v>
      </c>
      <c r="D24" s="110">
        <v>43620</v>
      </c>
      <c r="E24" s="110">
        <v>0.1</v>
      </c>
      <c r="F24" s="110">
        <v>1</v>
      </c>
      <c r="G24" s="110">
        <v>194.99</v>
      </c>
      <c r="H24" s="110">
        <v>0</v>
      </c>
      <c r="I24" s="110">
        <v>194.99</v>
      </c>
      <c r="J24" s="110"/>
      <c r="K24" s="132">
        <v>19.498999999999999</v>
      </c>
      <c r="L24" s="32"/>
      <c r="M24" s="32"/>
      <c r="N24" s="32"/>
      <c r="O24" s="32"/>
      <c r="P24" s="32"/>
      <c r="Q24" s="32"/>
      <c r="R24" s="32"/>
      <c r="S24" s="32"/>
    </row>
    <row r="25" spans="1:19" ht="24" customHeight="1">
      <c r="A25" s="1322" t="s">
        <v>953</v>
      </c>
      <c r="B25" s="1323"/>
      <c r="C25" s="110" t="s">
        <v>962</v>
      </c>
      <c r="D25" s="110">
        <v>20508</v>
      </c>
      <c r="E25" s="110">
        <v>1.8374999999999999</v>
      </c>
      <c r="F25" s="110">
        <v>1</v>
      </c>
      <c r="G25" s="110">
        <v>0.32</v>
      </c>
      <c r="H25" s="110">
        <v>0</v>
      </c>
      <c r="I25" s="110">
        <v>0.32</v>
      </c>
      <c r="J25" s="110"/>
      <c r="K25" s="132">
        <v>0.58799999999999997</v>
      </c>
      <c r="L25" s="32"/>
      <c r="M25" s="32"/>
      <c r="N25" s="32"/>
      <c r="O25" s="32"/>
      <c r="P25" s="32"/>
      <c r="Q25" s="32"/>
      <c r="R25" s="32"/>
      <c r="S25" s="32"/>
    </row>
    <row r="26" spans="1:19" ht="24" customHeight="1">
      <c r="A26" s="1322" t="s">
        <v>996</v>
      </c>
      <c r="B26" s="1323"/>
      <c r="C26" s="110" t="s">
        <v>963</v>
      </c>
      <c r="D26" s="110">
        <v>44505</v>
      </c>
      <c r="E26" s="110">
        <v>0.05</v>
      </c>
      <c r="F26" s="110">
        <v>1</v>
      </c>
      <c r="G26" s="110">
        <v>13.6</v>
      </c>
      <c r="H26" s="110">
        <v>0</v>
      </c>
      <c r="I26" s="110">
        <v>13.6</v>
      </c>
      <c r="J26" s="110"/>
      <c r="K26" s="132">
        <v>0.68</v>
      </c>
      <c r="L26" s="32"/>
      <c r="M26" s="32"/>
      <c r="N26" s="32"/>
      <c r="O26" s="32"/>
      <c r="P26" s="32"/>
      <c r="Q26" s="32"/>
      <c r="R26" s="32"/>
      <c r="S26" s="32"/>
    </row>
    <row r="27" spans="1:19" ht="24" customHeight="1">
      <c r="A27" s="1322" t="s">
        <v>997</v>
      </c>
      <c r="B27" s="1323"/>
      <c r="C27" s="110" t="s">
        <v>963</v>
      </c>
      <c r="D27" s="110">
        <v>44508</v>
      </c>
      <c r="E27" s="110">
        <v>0.45</v>
      </c>
      <c r="F27" s="110">
        <v>1</v>
      </c>
      <c r="G27" s="110">
        <v>13.6</v>
      </c>
      <c r="H27" s="110">
        <v>0</v>
      </c>
      <c r="I27" s="110">
        <v>13.6</v>
      </c>
      <c r="J27" s="110"/>
      <c r="K27" s="132">
        <v>6.12</v>
      </c>
      <c r="L27" s="32"/>
      <c r="M27" s="32"/>
      <c r="N27" s="32"/>
      <c r="O27" s="32"/>
      <c r="P27" s="32"/>
      <c r="Q27" s="32"/>
      <c r="R27" s="32"/>
      <c r="S27" s="32"/>
    </row>
    <row r="28" spans="1:19" ht="24" customHeight="1">
      <c r="A28" s="1322" t="s">
        <v>998</v>
      </c>
      <c r="B28" s="1323"/>
      <c r="C28" s="110" t="s">
        <v>963</v>
      </c>
      <c r="D28" s="110">
        <v>44530</v>
      </c>
      <c r="E28" s="110">
        <v>0.15</v>
      </c>
      <c r="F28" s="110">
        <v>1</v>
      </c>
      <c r="G28" s="110">
        <v>87.77</v>
      </c>
      <c r="H28" s="110">
        <v>0</v>
      </c>
      <c r="I28" s="110">
        <v>87.77</v>
      </c>
      <c r="J28" s="110"/>
      <c r="K28" s="132">
        <v>13.166</v>
      </c>
      <c r="L28" s="32"/>
      <c r="M28" s="32"/>
      <c r="N28" s="32"/>
      <c r="O28" s="32"/>
      <c r="P28" s="32"/>
      <c r="Q28" s="32"/>
      <c r="R28" s="32"/>
      <c r="S28" s="32"/>
    </row>
    <row r="29" spans="1:19" ht="24" customHeight="1">
      <c r="A29" s="1322" t="s">
        <v>999</v>
      </c>
      <c r="B29" s="1323"/>
      <c r="C29" s="110" t="s">
        <v>963</v>
      </c>
      <c r="D29" s="110">
        <v>44575</v>
      </c>
      <c r="E29" s="110">
        <v>0.2</v>
      </c>
      <c r="F29" s="110">
        <v>1</v>
      </c>
      <c r="G29" s="110">
        <v>87.77</v>
      </c>
      <c r="H29" s="110">
        <v>0</v>
      </c>
      <c r="I29" s="110">
        <v>87.77</v>
      </c>
      <c r="J29" s="110"/>
      <c r="K29" s="132">
        <v>17.553999999999998</v>
      </c>
      <c r="L29" s="32"/>
      <c r="M29" s="32"/>
      <c r="N29" s="32"/>
      <c r="O29" s="32"/>
      <c r="P29" s="32"/>
      <c r="Q29" s="32"/>
      <c r="R29" s="32"/>
      <c r="S29" s="32"/>
    </row>
    <row r="30" spans="1:19" ht="24" customHeight="1">
      <c r="A30" s="1322" t="s">
        <v>1000</v>
      </c>
      <c r="B30" s="1323"/>
      <c r="C30" s="110" t="s">
        <v>963</v>
      </c>
      <c r="D30" s="110">
        <v>44618</v>
      </c>
      <c r="E30" s="110">
        <v>0.15</v>
      </c>
      <c r="F30" s="110">
        <v>1</v>
      </c>
      <c r="G30" s="110">
        <v>90.02</v>
      </c>
      <c r="H30" s="110">
        <v>0</v>
      </c>
      <c r="I30" s="110">
        <v>90.02</v>
      </c>
      <c r="J30" s="110"/>
      <c r="K30" s="132">
        <v>13.503</v>
      </c>
      <c r="L30" s="32"/>
      <c r="M30" s="32"/>
      <c r="N30" s="32"/>
      <c r="O30" s="32"/>
      <c r="P30" s="32"/>
      <c r="Q30" s="32"/>
      <c r="R30" s="32"/>
      <c r="S30" s="32"/>
    </row>
    <row r="31" spans="1:19" ht="24" customHeight="1">
      <c r="A31" s="1322" t="s">
        <v>1001</v>
      </c>
      <c r="B31" s="1323"/>
      <c r="C31" s="110" t="s">
        <v>963</v>
      </c>
      <c r="D31" s="110">
        <v>45525</v>
      </c>
      <c r="E31" s="110">
        <v>0.2</v>
      </c>
      <c r="F31" s="110">
        <v>1</v>
      </c>
      <c r="G31" s="110">
        <v>5.75</v>
      </c>
      <c r="H31" s="110">
        <v>0</v>
      </c>
      <c r="I31" s="110">
        <v>5.75</v>
      </c>
      <c r="J31" s="110"/>
      <c r="K31" s="132">
        <v>1.1499999999999999</v>
      </c>
      <c r="L31" s="32"/>
      <c r="M31" s="32"/>
      <c r="N31" s="32"/>
      <c r="O31" s="32"/>
      <c r="P31" s="32"/>
      <c r="Q31" s="32"/>
      <c r="R31" s="32"/>
      <c r="S31" s="32"/>
    </row>
    <row r="32" spans="1:19" ht="24" customHeight="1">
      <c r="A32" s="1322" t="s">
        <v>1002</v>
      </c>
      <c r="B32" s="1323"/>
      <c r="C32" s="110" t="s">
        <v>963</v>
      </c>
      <c r="D32" s="110">
        <v>48035</v>
      </c>
      <c r="E32" s="110">
        <v>0.05</v>
      </c>
      <c r="F32" s="110">
        <v>1</v>
      </c>
      <c r="G32" s="110">
        <v>28.54</v>
      </c>
      <c r="H32" s="110">
        <v>0</v>
      </c>
      <c r="I32" s="110">
        <v>28.54</v>
      </c>
      <c r="J32" s="110"/>
      <c r="K32" s="132">
        <v>1.427</v>
      </c>
      <c r="L32" s="32"/>
      <c r="M32" s="32"/>
      <c r="N32" s="32"/>
      <c r="O32" s="32"/>
      <c r="P32" s="32"/>
      <c r="Q32" s="32"/>
      <c r="R32" s="32"/>
      <c r="S32" s="32"/>
    </row>
    <row r="33" spans="1:19" ht="30" customHeight="1">
      <c r="A33" s="1322" t="s">
        <v>1003</v>
      </c>
      <c r="B33" s="1323"/>
      <c r="C33" s="110" t="s">
        <v>963</v>
      </c>
      <c r="D33" s="110">
        <v>45501</v>
      </c>
      <c r="E33" s="110">
        <v>0.2</v>
      </c>
      <c r="F33" s="110">
        <v>1</v>
      </c>
      <c r="G33" s="110">
        <v>8.07</v>
      </c>
      <c r="H33" s="110">
        <v>0</v>
      </c>
      <c r="I33" s="110">
        <v>8.07</v>
      </c>
      <c r="J33" s="110"/>
      <c r="K33" s="132">
        <v>1.6140000000000001</v>
      </c>
      <c r="L33" s="32"/>
      <c r="M33" s="32"/>
      <c r="N33" s="32"/>
      <c r="O33" s="32"/>
      <c r="P33" s="32"/>
      <c r="Q33" s="32"/>
      <c r="R33" s="32"/>
      <c r="S33" s="32"/>
    </row>
    <row r="34" spans="1:19" ht="24.75" customHeight="1">
      <c r="A34" s="1322" t="s">
        <v>1004</v>
      </c>
      <c r="B34" s="1323"/>
      <c r="C34" s="110" t="s">
        <v>963</v>
      </c>
      <c r="D34" s="110">
        <v>44951</v>
      </c>
      <c r="E34" s="110">
        <v>0.1</v>
      </c>
      <c r="F34" s="110">
        <v>1</v>
      </c>
      <c r="G34" s="110">
        <v>35.96</v>
      </c>
      <c r="H34" s="110">
        <v>0</v>
      </c>
      <c r="I34" s="110">
        <v>35.96</v>
      </c>
      <c r="J34" s="110"/>
      <c r="K34" s="132">
        <v>3.5960000000000001</v>
      </c>
      <c r="L34" s="32"/>
      <c r="M34" s="32"/>
      <c r="N34" s="32"/>
      <c r="O34" s="32"/>
      <c r="P34" s="32"/>
      <c r="Q34" s="32"/>
      <c r="R34" s="32"/>
      <c r="S34" s="32"/>
    </row>
    <row r="35" spans="1:19" ht="33" customHeight="1">
      <c r="A35" s="1322" t="s">
        <v>1005</v>
      </c>
      <c r="B35" s="1323"/>
      <c r="C35" s="110" t="s">
        <v>963</v>
      </c>
      <c r="D35" s="110">
        <v>44808</v>
      </c>
      <c r="E35" s="110">
        <v>0.2</v>
      </c>
      <c r="F35" s="110">
        <v>1</v>
      </c>
      <c r="G35" s="110">
        <v>35.96</v>
      </c>
      <c r="H35" s="110">
        <v>0</v>
      </c>
      <c r="I35" s="110">
        <v>35.96</v>
      </c>
      <c r="J35" s="110"/>
      <c r="K35" s="132">
        <v>7.1920000000000002</v>
      </c>
      <c r="L35" s="32"/>
      <c r="M35" s="32"/>
      <c r="N35" s="32"/>
      <c r="O35" s="32"/>
      <c r="P35" s="32"/>
      <c r="Q35" s="32"/>
      <c r="R35" s="32"/>
      <c r="S35" s="32"/>
    </row>
    <row r="36" spans="1:19" ht="32.25" customHeight="1">
      <c r="A36" s="1322" t="s">
        <v>1006</v>
      </c>
      <c r="B36" s="1323"/>
      <c r="C36" s="110" t="s">
        <v>963</v>
      </c>
      <c r="D36" s="110">
        <v>44760</v>
      </c>
      <c r="E36" s="110">
        <v>0.1</v>
      </c>
      <c r="F36" s="110">
        <v>1</v>
      </c>
      <c r="G36" s="110">
        <v>30.32</v>
      </c>
      <c r="H36" s="110">
        <v>0</v>
      </c>
      <c r="I36" s="110">
        <v>30.32</v>
      </c>
      <c r="J36" s="110"/>
      <c r="K36" s="132">
        <v>3.032</v>
      </c>
      <c r="L36" s="32"/>
      <c r="M36" s="32"/>
      <c r="N36" s="32"/>
      <c r="O36" s="32"/>
      <c r="P36" s="32"/>
      <c r="Q36" s="32"/>
      <c r="R36" s="32"/>
      <c r="S36" s="32"/>
    </row>
    <row r="37" spans="1:19" ht="24" customHeight="1">
      <c r="A37" s="1322" t="s">
        <v>1007</v>
      </c>
      <c r="B37" s="1323"/>
      <c r="C37" s="110" t="s">
        <v>963</v>
      </c>
      <c r="D37" s="110">
        <v>40144</v>
      </c>
      <c r="E37" s="110">
        <v>0.05</v>
      </c>
      <c r="F37" s="110">
        <v>1</v>
      </c>
      <c r="G37" s="538">
        <v>1490.5</v>
      </c>
      <c r="H37" s="110">
        <v>0</v>
      </c>
      <c r="I37" s="538">
        <v>1490.5</v>
      </c>
      <c r="J37" s="110"/>
      <c r="K37" s="132">
        <v>74.525000000000006</v>
      </c>
      <c r="L37" s="32"/>
      <c r="M37" s="32"/>
      <c r="N37" s="32"/>
      <c r="O37" s="32"/>
      <c r="P37" s="32"/>
      <c r="Q37" s="32"/>
      <c r="R37" s="32"/>
      <c r="S37" s="32"/>
    </row>
    <row r="38" spans="1:19" ht="26.25" customHeight="1">
      <c r="A38" s="1322" t="s">
        <v>1008</v>
      </c>
      <c r="B38" s="1323"/>
      <c r="C38" s="110" t="s">
        <v>963</v>
      </c>
      <c r="D38" s="110">
        <v>41530</v>
      </c>
      <c r="E38" s="110">
        <v>0.05</v>
      </c>
      <c r="F38" s="110">
        <v>1</v>
      </c>
      <c r="G38" s="110">
        <v>476.72</v>
      </c>
      <c r="H38" s="110"/>
      <c r="I38" s="110">
        <v>476.72</v>
      </c>
      <c r="J38" s="110"/>
      <c r="K38" s="132">
        <v>23.835999999999999</v>
      </c>
      <c r="L38" s="32"/>
      <c r="M38" s="32"/>
      <c r="N38" s="32"/>
      <c r="O38" s="32"/>
      <c r="P38" s="32"/>
      <c r="Q38" s="32"/>
      <c r="R38" s="32"/>
      <c r="S38" s="32"/>
    </row>
    <row r="39" spans="1:19" ht="15" customHeight="1" thickBot="1">
      <c r="A39" s="515"/>
      <c r="B39" s="516"/>
      <c r="C39" s="131"/>
      <c r="D39" s="131"/>
      <c r="E39" s="110"/>
      <c r="F39" s="110"/>
      <c r="G39" s="110"/>
      <c r="H39" s="268" t="s">
        <v>933</v>
      </c>
      <c r="I39" s="268"/>
      <c r="J39" s="110"/>
      <c r="K39" s="517">
        <f>SUM(K15:K38)</f>
        <v>270.47000000000003</v>
      </c>
      <c r="L39" s="32"/>
      <c r="M39" s="32"/>
      <c r="N39" s="32"/>
      <c r="O39" s="32"/>
      <c r="P39" s="32"/>
      <c r="Q39" s="32"/>
      <c r="R39" s="32"/>
      <c r="S39" s="32"/>
    </row>
    <row r="40" spans="1:19" ht="15" customHeight="1" thickBot="1">
      <c r="A40" s="57" t="s">
        <v>772</v>
      </c>
      <c r="B40" s="130"/>
      <c r="C40" s="129" t="s">
        <v>924</v>
      </c>
      <c r="D40" s="129" t="s">
        <v>925</v>
      </c>
      <c r="E40" s="129" t="s">
        <v>926</v>
      </c>
      <c r="F40" s="129" t="s">
        <v>927</v>
      </c>
      <c r="G40" s="129" t="s">
        <v>928</v>
      </c>
      <c r="H40" s="130" t="s">
        <v>929</v>
      </c>
      <c r="I40" s="130" t="s">
        <v>224</v>
      </c>
      <c r="J40" s="130" t="s">
        <v>930</v>
      </c>
      <c r="K40" s="511" t="s">
        <v>104</v>
      </c>
      <c r="L40" s="32"/>
      <c r="M40" s="32"/>
      <c r="N40" s="32"/>
      <c r="O40" s="32"/>
      <c r="P40" s="32"/>
      <c r="Q40" s="32"/>
      <c r="R40" s="32"/>
      <c r="S40" s="32"/>
    </row>
    <row r="41" spans="1:19" ht="15" customHeight="1">
      <c r="A41" s="100" t="s">
        <v>1009</v>
      </c>
      <c r="B41" s="100"/>
      <c r="C41" s="135" t="s">
        <v>255</v>
      </c>
      <c r="D41" s="135">
        <v>80125</v>
      </c>
      <c r="E41" s="135">
        <v>3.7490000000000002E-3</v>
      </c>
      <c r="F41" s="135">
        <v>1</v>
      </c>
      <c r="G41" s="135">
        <v>29.22</v>
      </c>
      <c r="H41" s="100">
        <v>13.48</v>
      </c>
      <c r="I41" s="100">
        <v>29.22</v>
      </c>
      <c r="J41" s="100"/>
      <c r="K41" s="533">
        <v>0.11</v>
      </c>
      <c r="L41" s="32"/>
      <c r="M41" s="32"/>
      <c r="N41" s="32"/>
      <c r="O41" s="32"/>
      <c r="P41" s="32"/>
      <c r="Q41" s="32"/>
      <c r="R41" s="32"/>
      <c r="S41" s="32"/>
    </row>
    <row r="42" spans="1:19" ht="15" customHeight="1">
      <c r="A42" s="74" t="s">
        <v>1010</v>
      </c>
      <c r="B42" s="74"/>
      <c r="C42" s="268" t="s">
        <v>255</v>
      </c>
      <c r="D42" s="268">
        <v>80170</v>
      </c>
      <c r="E42" s="268">
        <v>0.05</v>
      </c>
      <c r="F42" s="268">
        <v>1</v>
      </c>
      <c r="G42" s="268">
        <v>130.68</v>
      </c>
      <c r="H42" s="74">
        <v>11.1</v>
      </c>
      <c r="I42" s="74">
        <v>130.68</v>
      </c>
      <c r="J42" s="74"/>
      <c r="K42" s="123">
        <v>6.5339999999999998</v>
      </c>
      <c r="L42" s="32"/>
      <c r="M42" s="32"/>
      <c r="N42" s="32"/>
      <c r="O42" s="32"/>
      <c r="P42" s="32"/>
      <c r="Q42" s="32"/>
      <c r="R42" s="32"/>
      <c r="S42" s="32"/>
    </row>
    <row r="43" spans="1:19" ht="24" customHeight="1">
      <c r="A43" s="74"/>
      <c r="B43" s="74"/>
      <c r="C43" s="74"/>
      <c r="D43" s="74"/>
      <c r="E43" s="74"/>
      <c r="F43" s="74"/>
      <c r="G43" s="74"/>
      <c r="H43" s="268" t="s">
        <v>933</v>
      </c>
      <c r="I43" s="268"/>
      <c r="J43" s="110"/>
      <c r="K43" s="517">
        <f>SUM(K41:K42)</f>
        <v>6.64</v>
      </c>
      <c r="L43" s="32"/>
      <c r="M43" s="32"/>
      <c r="N43" s="32"/>
      <c r="O43" s="32"/>
      <c r="P43" s="32"/>
      <c r="Q43" s="32"/>
      <c r="R43" s="32"/>
      <c r="S43" s="32"/>
    </row>
    <row r="44" spans="1:19" ht="15" customHeight="1" thickBot="1">
      <c r="A44" s="74" t="s">
        <v>934</v>
      </c>
      <c r="B44" s="74"/>
      <c r="C44" s="74"/>
      <c r="D44" s="74"/>
      <c r="E44" s="74"/>
      <c r="F44" s="74"/>
      <c r="G44" s="74"/>
      <c r="H44" s="74"/>
      <c r="I44" s="74"/>
      <c r="J44" s="74"/>
      <c r="K44" s="519"/>
      <c r="L44" s="32"/>
      <c r="M44" s="32"/>
      <c r="N44" s="32"/>
      <c r="O44" s="32"/>
      <c r="P44" s="32"/>
      <c r="Q44" s="32"/>
      <c r="R44" s="32"/>
      <c r="S44" s="32"/>
    </row>
    <row r="45" spans="1:19" ht="15" customHeight="1" thickBot="1">
      <c r="A45" s="57" t="s">
        <v>935</v>
      </c>
      <c r="B45" s="130"/>
      <c r="C45" s="520" t="s">
        <v>936</v>
      </c>
      <c r="D45" s="1324" t="s">
        <v>937</v>
      </c>
      <c r="E45" s="1040"/>
      <c r="F45" s="74"/>
      <c r="G45" s="74"/>
      <c r="H45" s="74"/>
      <c r="I45" s="74"/>
      <c r="J45" s="74"/>
      <c r="K45" s="519"/>
      <c r="L45" s="32"/>
      <c r="M45" s="32"/>
      <c r="N45" s="32"/>
      <c r="O45" s="32"/>
      <c r="P45" s="32"/>
      <c r="Q45" s="32"/>
      <c r="R45" s="32"/>
      <c r="S45" s="32"/>
    </row>
    <row r="46" spans="1:19" ht="15" customHeight="1">
      <c r="A46" s="99" t="s">
        <v>938</v>
      </c>
      <c r="B46" s="100"/>
      <c r="C46" s="521">
        <v>1.5727</v>
      </c>
      <c r="D46" s="99"/>
      <c r="E46" s="518">
        <v>91.7</v>
      </c>
      <c r="F46" s="74"/>
      <c r="G46" s="74"/>
      <c r="H46" s="74"/>
      <c r="I46" s="74"/>
      <c r="J46" s="74"/>
      <c r="K46" s="519"/>
      <c r="L46" s="32"/>
      <c r="M46" s="32"/>
      <c r="N46" s="32"/>
      <c r="O46" s="32"/>
      <c r="P46" s="32"/>
      <c r="Q46" s="32"/>
      <c r="R46" s="32"/>
      <c r="S46" s="32"/>
    </row>
    <row r="47" spans="1:19" ht="15" customHeight="1">
      <c r="A47" s="73" t="s">
        <v>939</v>
      </c>
      <c r="B47" s="74"/>
      <c r="C47" s="522"/>
      <c r="D47" s="73"/>
      <c r="E47" s="519">
        <v>270.47000000000003</v>
      </c>
      <c r="F47" s="74"/>
      <c r="G47" s="74"/>
      <c r="H47" s="74"/>
      <c r="I47" s="74"/>
      <c r="J47" s="74"/>
      <c r="K47" s="519"/>
      <c r="L47" s="32"/>
      <c r="M47" s="32"/>
      <c r="N47" s="32"/>
      <c r="O47" s="32"/>
      <c r="P47" s="32"/>
      <c r="Q47" s="32"/>
      <c r="R47" s="32"/>
      <c r="S47" s="32"/>
    </row>
    <row r="48" spans="1:19" ht="15" customHeight="1">
      <c r="A48" s="73" t="s">
        <v>940</v>
      </c>
      <c r="B48" s="74"/>
      <c r="C48" s="522"/>
      <c r="D48" s="73"/>
      <c r="E48" s="519">
        <v>6.64</v>
      </c>
      <c r="F48" s="74"/>
      <c r="G48" s="74"/>
      <c r="H48" s="74"/>
      <c r="I48" s="74"/>
      <c r="J48" s="74"/>
      <c r="K48" s="519"/>
      <c r="L48" s="32"/>
      <c r="M48" s="32"/>
      <c r="N48" s="32"/>
      <c r="O48" s="32"/>
      <c r="P48" s="32"/>
      <c r="Q48" s="32"/>
      <c r="R48" s="32"/>
      <c r="S48" s="32"/>
    </row>
    <row r="49" spans="1:19" ht="15" customHeight="1">
      <c r="A49" s="73" t="s">
        <v>941</v>
      </c>
      <c r="B49" s="74"/>
      <c r="C49" s="522"/>
      <c r="D49" s="73"/>
      <c r="E49" s="519">
        <v>1</v>
      </c>
      <c r="F49" s="74"/>
      <c r="G49" s="74"/>
      <c r="H49" s="74"/>
      <c r="I49" s="74"/>
      <c r="J49" s="74"/>
      <c r="K49" s="519"/>
      <c r="L49" s="32"/>
      <c r="M49" s="32"/>
      <c r="N49" s="32"/>
      <c r="O49" s="32"/>
      <c r="P49" s="32"/>
      <c r="Q49" s="32"/>
      <c r="R49" s="32"/>
      <c r="S49" s="32"/>
    </row>
    <row r="50" spans="1:19" ht="15" customHeight="1">
      <c r="A50" s="73" t="s">
        <v>942</v>
      </c>
      <c r="B50" s="74"/>
      <c r="C50" s="522"/>
      <c r="D50" s="73"/>
      <c r="E50" s="519">
        <v>98.34</v>
      </c>
      <c r="F50" s="74"/>
      <c r="G50" s="74"/>
      <c r="H50" s="74"/>
      <c r="I50" s="74"/>
      <c r="J50" s="74"/>
      <c r="K50" s="519"/>
      <c r="L50" s="32"/>
      <c r="M50" s="32"/>
      <c r="N50" s="32"/>
      <c r="O50" s="32"/>
      <c r="P50" s="32"/>
      <c r="Q50" s="32"/>
      <c r="R50" s="32"/>
      <c r="S50" s="32"/>
    </row>
    <row r="51" spans="1:19" ht="15">
      <c r="A51" s="73" t="s">
        <v>943</v>
      </c>
      <c r="B51" s="74"/>
      <c r="C51" s="522"/>
      <c r="D51" s="73"/>
      <c r="E51" s="519">
        <v>98.34</v>
      </c>
      <c r="F51" s="74"/>
      <c r="G51" s="74"/>
      <c r="H51" s="74"/>
      <c r="I51" s="74"/>
      <c r="J51" s="74"/>
      <c r="K51" s="519"/>
      <c r="L51" s="32"/>
      <c r="M51" s="32"/>
      <c r="N51" s="32"/>
      <c r="O51" s="32"/>
      <c r="P51" s="32"/>
      <c r="Q51" s="32"/>
      <c r="R51" s="32"/>
      <c r="S51" s="32"/>
    </row>
    <row r="52" spans="1:19" s="24" customFormat="1" ht="15" customHeight="1">
      <c r="A52" s="73" t="s">
        <v>944</v>
      </c>
      <c r="B52" s="74"/>
      <c r="C52" s="522"/>
      <c r="D52" s="73"/>
      <c r="E52" s="519">
        <v>368.81</v>
      </c>
      <c r="F52" s="74"/>
      <c r="G52" s="74"/>
      <c r="H52" s="74"/>
      <c r="I52" s="74"/>
      <c r="J52" s="74"/>
      <c r="K52" s="519"/>
      <c r="L52" s="32"/>
      <c r="M52" s="32"/>
      <c r="N52" s="32"/>
      <c r="O52" s="32"/>
      <c r="P52" s="32"/>
      <c r="Q52" s="32"/>
      <c r="R52" s="32"/>
      <c r="S52" s="32"/>
    </row>
    <row r="53" spans="1:19" ht="15" customHeight="1">
      <c r="A53" s="73" t="s">
        <v>945</v>
      </c>
      <c r="B53" s="74"/>
      <c r="C53" s="523">
        <v>0.21079999999999999</v>
      </c>
      <c r="D53" s="73"/>
      <c r="E53" s="524">
        <f>E52*0.2108</f>
        <v>77.75</v>
      </c>
      <c r="F53" s="74"/>
      <c r="G53" s="74"/>
      <c r="H53" s="74"/>
      <c r="I53" s="74"/>
      <c r="J53" s="74"/>
      <c r="K53" s="519"/>
      <c r="L53" s="32"/>
      <c r="M53" s="32"/>
      <c r="N53" s="32"/>
      <c r="O53" s="32"/>
      <c r="P53" s="32"/>
      <c r="Q53" s="32"/>
      <c r="R53" s="32"/>
      <c r="S53" s="32"/>
    </row>
    <row r="54" spans="1:19" ht="15" customHeight="1" thickBot="1">
      <c r="A54" s="71" t="s">
        <v>946</v>
      </c>
      <c r="B54" s="41"/>
      <c r="C54" s="525"/>
      <c r="D54" s="71"/>
      <c r="E54" s="526">
        <f>E52+E53</f>
        <v>446.56</v>
      </c>
      <c r="F54" s="74"/>
      <c r="G54" s="74"/>
      <c r="H54" s="74"/>
      <c r="I54" s="74"/>
      <c r="J54" s="74"/>
      <c r="K54" s="519"/>
      <c r="L54" s="32"/>
      <c r="M54" s="32"/>
      <c r="N54" s="32"/>
      <c r="O54" s="32"/>
      <c r="P54" s="32"/>
      <c r="Q54" s="32"/>
      <c r="R54" s="32"/>
      <c r="S54" s="32"/>
    </row>
    <row r="55" spans="1:19" ht="1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519"/>
      <c r="L55" s="32"/>
      <c r="M55" s="32"/>
      <c r="N55" s="32"/>
      <c r="O55" s="32"/>
      <c r="P55" s="32"/>
      <c r="Q55" s="32"/>
      <c r="R55" s="32"/>
      <c r="S55" s="32"/>
    </row>
    <row r="56" spans="1:19" ht="24" customHeight="1" thickBo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527"/>
      <c r="L56" s="32"/>
      <c r="M56" s="32"/>
      <c r="N56" s="32"/>
      <c r="O56" s="32"/>
      <c r="P56" s="32"/>
      <c r="Q56" s="32"/>
      <c r="R56" s="32"/>
      <c r="S56" s="32"/>
    </row>
    <row r="57" spans="1:19" ht="15" customHeight="1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32"/>
      <c r="Q57" s="32"/>
      <c r="R57" s="32"/>
      <c r="S57" s="32"/>
    </row>
    <row r="58" spans="1:19" ht="15" customHeight="1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32"/>
      <c r="Q58" s="32"/>
      <c r="R58" s="32"/>
      <c r="S58" s="32"/>
    </row>
    <row r="59" spans="1:19" ht="15" customHeight="1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32"/>
      <c r="Q59" s="32"/>
      <c r="R59" s="32"/>
      <c r="S59" s="32"/>
    </row>
    <row r="60" spans="1:19" ht="15" customHeight="1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</row>
    <row r="61" spans="1:19" ht="1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</row>
    <row r="62" spans="1:19" ht="15" customHeight="1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</row>
    <row r="63" spans="1:19" ht="15" customHeight="1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</row>
    <row r="64" spans="1:19" ht="15" customHeigh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</row>
    <row r="65" spans="1:19" ht="15" customHeight="1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</row>
    <row r="66" spans="1:19">
      <c r="B66" s="28"/>
      <c r="C66" s="29"/>
      <c r="F66" s="30"/>
      <c r="G66" s="30"/>
      <c r="H66" s="28"/>
      <c r="I66" s="28"/>
    </row>
    <row r="73" spans="1:19">
      <c r="B73" s="28"/>
      <c r="C73" s="29"/>
      <c r="F73" s="30"/>
      <c r="G73" s="30"/>
    </row>
    <row r="80" spans="1:19">
      <c r="B80" s="28"/>
      <c r="C80" s="29"/>
      <c r="F80" s="30"/>
      <c r="G80" s="30"/>
    </row>
    <row r="87" spans="2:7">
      <c r="B87" s="28"/>
      <c r="F87" s="30"/>
      <c r="G87" s="30"/>
    </row>
    <row r="94" spans="2:7">
      <c r="F94" s="30"/>
      <c r="G94" s="30"/>
    </row>
  </sheetData>
  <mergeCells count="30">
    <mergeCell ref="A15:B15"/>
    <mergeCell ref="B1:K1"/>
    <mergeCell ref="A2:K4"/>
    <mergeCell ref="A5:K6"/>
    <mergeCell ref="A7:K8"/>
    <mergeCell ref="C13:H13"/>
    <mergeCell ref="A30:B30"/>
    <mergeCell ref="D45:E4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7:B37"/>
    <mergeCell ref="A38:B38"/>
    <mergeCell ref="A31:B31"/>
    <mergeCell ref="A32:B32"/>
    <mergeCell ref="A33:B33"/>
    <mergeCell ref="A34:B34"/>
    <mergeCell ref="A35:B35"/>
    <mergeCell ref="A36:B3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BAEEA-0BBA-4996-BA4B-C9A102319DF7}">
  <sheetPr codeName="Planilha12">
    <tabColor rgb="FF92D050"/>
    <pageSetUpPr fitToPage="1"/>
  </sheetPr>
  <dimension ref="A1:Q78"/>
  <sheetViews>
    <sheetView topLeftCell="A13" workbookViewId="0"/>
  </sheetViews>
  <sheetFormatPr defaultColWidth="9.140625" defaultRowHeight="12.75"/>
  <cols>
    <col min="1" max="1" width="12.140625" style="23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7.85546875" style="23" customWidth="1"/>
    <col min="9" max="9" width="21.85546875" style="23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 t="s">
        <v>117</v>
      </c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 t="s">
        <v>1641</v>
      </c>
      <c r="E3" s="48"/>
      <c r="G3" s="50" t="s">
        <v>76</v>
      </c>
      <c r="H3" s="51">
        <v>150.88</v>
      </c>
      <c r="I3" s="52" t="s">
        <v>10</v>
      </c>
      <c r="J3" s="32"/>
      <c r="K3" s="32"/>
      <c r="L3" s="32"/>
      <c r="M3" s="32"/>
      <c r="N3" s="32"/>
      <c r="O3" s="32"/>
      <c r="P3" s="32"/>
      <c r="Q3" s="32"/>
    </row>
    <row r="4" spans="1:17" ht="32.25" customHeight="1" thickBot="1">
      <c r="A4" s="643" t="s">
        <v>1445</v>
      </c>
      <c r="B4" s="1028" t="s">
        <v>466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101" t="s">
        <v>118</v>
      </c>
      <c r="B7" s="83" t="s">
        <v>469</v>
      </c>
      <c r="C7" s="88">
        <v>1</v>
      </c>
      <c r="D7" s="87">
        <v>0.83</v>
      </c>
      <c r="E7" s="87">
        <v>0.17</v>
      </c>
      <c r="F7" s="134">
        <v>322.91340000000002</v>
      </c>
      <c r="G7" s="136">
        <v>75.739500000000007</v>
      </c>
      <c r="H7" s="131"/>
      <c r="I7" s="91">
        <f>(D7*F7)+(E7*G7)</f>
        <v>280.89383700000002</v>
      </c>
      <c r="J7" s="32"/>
      <c r="K7" s="32"/>
      <c r="L7" s="32"/>
      <c r="M7" s="32"/>
      <c r="N7" s="32"/>
      <c r="O7" s="32"/>
      <c r="P7" s="32"/>
      <c r="Q7" s="32"/>
    </row>
    <row r="8" spans="1:17" ht="14.25">
      <c r="A8" s="101" t="s">
        <v>119</v>
      </c>
      <c r="B8" s="83" t="s">
        <v>123</v>
      </c>
      <c r="C8" s="88">
        <v>1</v>
      </c>
      <c r="D8" s="87">
        <v>0.62</v>
      </c>
      <c r="E8" s="87">
        <v>0.38</v>
      </c>
      <c r="F8" s="134">
        <v>4.8022999999999998</v>
      </c>
      <c r="G8" s="136">
        <v>3.3441999999999998</v>
      </c>
      <c r="H8" s="131"/>
      <c r="I8" s="91">
        <f t="shared" ref="I8:I12" si="0">(D8*F8)+(E8*G8)</f>
        <v>4.2482220000000002</v>
      </c>
      <c r="J8" s="32"/>
      <c r="K8" s="32"/>
      <c r="L8" s="32"/>
      <c r="M8" s="32"/>
      <c r="N8" s="32"/>
      <c r="O8" s="32"/>
      <c r="P8" s="32"/>
      <c r="Q8" s="32"/>
    </row>
    <row r="9" spans="1:17" ht="14.25">
      <c r="A9" s="101" t="s">
        <v>120</v>
      </c>
      <c r="B9" s="83" t="s">
        <v>124</v>
      </c>
      <c r="C9" s="88">
        <v>1</v>
      </c>
      <c r="D9" s="87">
        <v>1</v>
      </c>
      <c r="E9" s="87">
        <v>0</v>
      </c>
      <c r="F9" s="134">
        <v>225.96719999999999</v>
      </c>
      <c r="G9" s="136">
        <v>89.432599999999994</v>
      </c>
      <c r="H9" s="131"/>
      <c r="I9" s="91">
        <f t="shared" si="0"/>
        <v>225.96719999999999</v>
      </c>
      <c r="J9" s="32"/>
      <c r="K9" s="32"/>
      <c r="L9" s="32"/>
      <c r="M9" s="32"/>
      <c r="N9" s="32"/>
      <c r="O9" s="32"/>
      <c r="P9" s="32"/>
      <c r="Q9" s="32"/>
    </row>
    <row r="10" spans="1:17" ht="28.5">
      <c r="A10" s="101" t="s">
        <v>468</v>
      </c>
      <c r="B10" s="83" t="s">
        <v>470</v>
      </c>
      <c r="C10" s="88">
        <v>1</v>
      </c>
      <c r="D10" s="87">
        <v>0.65</v>
      </c>
      <c r="E10" s="87">
        <v>0.35</v>
      </c>
      <c r="F10" s="134">
        <v>220.26560000000001</v>
      </c>
      <c r="G10" s="136">
        <v>100.928</v>
      </c>
      <c r="H10" s="131"/>
      <c r="I10" s="91">
        <f t="shared" si="0"/>
        <v>178.49744000000001</v>
      </c>
      <c r="J10" s="32"/>
      <c r="K10" s="32"/>
      <c r="L10" s="32"/>
      <c r="M10" s="32"/>
      <c r="N10" s="32"/>
      <c r="O10" s="32"/>
      <c r="P10" s="32"/>
      <c r="Q10" s="32"/>
    </row>
    <row r="11" spans="1:17" ht="28.5">
      <c r="A11" s="101" t="s">
        <v>121</v>
      </c>
      <c r="B11" s="83" t="s">
        <v>125</v>
      </c>
      <c r="C11" s="88">
        <v>1</v>
      </c>
      <c r="D11" s="87">
        <v>0.67</v>
      </c>
      <c r="E11" s="87">
        <v>0.33</v>
      </c>
      <c r="F11" s="134">
        <v>175.0266</v>
      </c>
      <c r="G11" s="136">
        <v>69.169300000000007</v>
      </c>
      <c r="H11" s="131"/>
      <c r="I11" s="91">
        <f t="shared" si="0"/>
        <v>140.09369100000001</v>
      </c>
      <c r="J11" s="32"/>
      <c r="K11" s="32"/>
      <c r="L11" s="32"/>
      <c r="M11" s="32"/>
      <c r="N11" s="32"/>
      <c r="O11" s="32"/>
      <c r="P11" s="32"/>
      <c r="Q11" s="32"/>
    </row>
    <row r="12" spans="1:17" ht="14.25">
      <c r="A12" s="101" t="s">
        <v>122</v>
      </c>
      <c r="B12" s="83" t="s">
        <v>126</v>
      </c>
      <c r="C12" s="88">
        <v>1</v>
      </c>
      <c r="D12" s="87">
        <v>0.62</v>
      </c>
      <c r="E12" s="87">
        <v>0.38</v>
      </c>
      <c r="F12" s="134">
        <v>120.96339999999999</v>
      </c>
      <c r="G12" s="136">
        <v>34.608699999999999</v>
      </c>
      <c r="H12" s="131"/>
      <c r="I12" s="91">
        <f t="shared" si="0"/>
        <v>88.148613999999995</v>
      </c>
      <c r="J12" s="32"/>
      <c r="K12" s="32"/>
      <c r="L12" s="32"/>
      <c r="M12" s="32"/>
      <c r="N12" s="32"/>
      <c r="O12" s="32"/>
      <c r="P12" s="32"/>
      <c r="Q12" s="32"/>
    </row>
    <row r="13" spans="1:17" ht="15.75" thickBot="1">
      <c r="A13" s="64"/>
      <c r="B13" s="65"/>
      <c r="C13" s="84"/>
      <c r="D13" s="65"/>
      <c r="E13" s="87"/>
      <c r="F13" s="65"/>
      <c r="G13" s="123" t="s">
        <v>88</v>
      </c>
      <c r="H13" s="131"/>
      <c r="I13" s="132">
        <f>SUM(I7:I12)</f>
        <v>917.84900400000004</v>
      </c>
      <c r="J13" s="32"/>
      <c r="K13" s="32"/>
      <c r="L13" s="32"/>
      <c r="M13" s="32"/>
      <c r="N13" s="32"/>
      <c r="O13" s="32"/>
      <c r="P13" s="32"/>
      <c r="Q13" s="32"/>
    </row>
    <row r="14" spans="1:17" ht="15.75" thickBot="1">
      <c r="A14" s="57" t="s">
        <v>89</v>
      </c>
      <c r="B14" s="130"/>
      <c r="C14" s="129" t="s">
        <v>79</v>
      </c>
      <c r="D14" s="129" t="s">
        <v>90</v>
      </c>
      <c r="E14" s="1037" t="s">
        <v>81</v>
      </c>
      <c r="F14" s="1038"/>
      <c r="G14" s="1039" t="s">
        <v>91</v>
      </c>
      <c r="H14" s="1039"/>
      <c r="I14" s="1040"/>
      <c r="J14" s="32"/>
      <c r="K14" s="32"/>
      <c r="L14" s="32"/>
      <c r="M14" s="32"/>
      <c r="N14" s="32"/>
      <c r="O14" s="32"/>
      <c r="P14" s="32"/>
      <c r="Q14" s="32"/>
    </row>
    <row r="15" spans="1:17" ht="12.75" customHeight="1">
      <c r="A15" s="92" t="s">
        <v>127</v>
      </c>
      <c r="B15" s="93" t="s">
        <v>128</v>
      </c>
      <c r="C15" s="94">
        <v>1</v>
      </c>
      <c r="D15" s="95" t="s">
        <v>92</v>
      </c>
      <c r="E15" s="1041">
        <v>18.146100000000001</v>
      </c>
      <c r="F15" s="1041"/>
      <c r="G15" s="96"/>
      <c r="H15" s="96"/>
      <c r="I15" s="97">
        <f>E15*C15</f>
        <v>18.146100000000001</v>
      </c>
      <c r="J15" s="32"/>
      <c r="K15" s="32"/>
      <c r="L15" s="32"/>
      <c r="M15" s="32"/>
      <c r="N15" s="32"/>
      <c r="O15" s="32"/>
      <c r="P15" s="32"/>
      <c r="Q15" s="32"/>
    </row>
    <row r="16" spans="1:17" ht="15" customHeight="1">
      <c r="A16" s="64"/>
      <c r="B16" s="65"/>
      <c r="C16" s="1042" t="s">
        <v>93</v>
      </c>
      <c r="D16" s="1043"/>
      <c r="E16" s="1043"/>
      <c r="F16" s="1043"/>
      <c r="G16" s="1043"/>
      <c r="H16" s="1044">
        <f>I15</f>
        <v>18.146100000000001</v>
      </c>
      <c r="I16" s="1045"/>
      <c r="J16" s="32"/>
      <c r="K16" s="32"/>
      <c r="L16" s="32"/>
      <c r="M16" s="32"/>
      <c r="N16" s="32"/>
      <c r="O16" s="32"/>
      <c r="P16" s="32"/>
      <c r="Q16" s="32"/>
    </row>
    <row r="17" spans="1:17" ht="24" customHeight="1" thickBot="1">
      <c r="A17" s="66"/>
      <c r="B17" s="40"/>
      <c r="C17" s="1056" t="s">
        <v>95</v>
      </c>
      <c r="D17" s="1057"/>
      <c r="E17" s="1057"/>
      <c r="F17" s="1057"/>
      <c r="G17" s="1057"/>
      <c r="H17" s="127"/>
      <c r="I17" s="98">
        <f>H16+I13</f>
        <v>935.99509999999998</v>
      </c>
      <c r="J17" s="32"/>
      <c r="K17" s="32"/>
      <c r="L17" s="32"/>
      <c r="M17" s="32"/>
      <c r="N17" s="32"/>
      <c r="O17" s="32"/>
      <c r="P17" s="32"/>
      <c r="Q17" s="32"/>
    </row>
    <row r="18" spans="1:17" ht="24" customHeight="1">
      <c r="A18" s="64"/>
      <c r="B18" s="65"/>
      <c r="C18" s="1042" t="s">
        <v>96</v>
      </c>
      <c r="D18" s="1043"/>
      <c r="E18" s="1043"/>
      <c r="F18" s="1043"/>
      <c r="G18" s="1043"/>
      <c r="H18" s="131"/>
      <c r="I18" s="67">
        <f>I17/H3</f>
        <v>6.2035999999999998</v>
      </c>
      <c r="J18" s="32"/>
      <c r="K18" s="32"/>
      <c r="L18" s="32"/>
      <c r="M18" s="32"/>
      <c r="N18" s="32"/>
      <c r="O18" s="32"/>
      <c r="P18" s="32"/>
      <c r="Q18" s="32"/>
    </row>
    <row r="19" spans="1:17" ht="15" customHeight="1">
      <c r="A19" s="64"/>
      <c r="B19" s="65"/>
      <c r="C19" s="131"/>
      <c r="D19" s="131"/>
      <c r="E19" s="131"/>
      <c r="F19" s="131"/>
      <c r="G19" s="123" t="s">
        <v>97</v>
      </c>
      <c r="H19" s="131"/>
      <c r="I19" s="67">
        <v>0.14860000000000001</v>
      </c>
      <c r="J19" s="32"/>
      <c r="K19" s="32"/>
      <c r="L19" s="32"/>
      <c r="M19" s="32"/>
      <c r="N19" s="32"/>
      <c r="O19" s="32"/>
      <c r="P19" s="32"/>
      <c r="Q19" s="32"/>
    </row>
    <row r="20" spans="1:17" ht="15" customHeight="1" thickBot="1">
      <c r="A20" s="64"/>
      <c r="B20" s="65"/>
      <c r="C20" s="131"/>
      <c r="D20" s="131"/>
      <c r="E20" s="131"/>
      <c r="F20" s="131"/>
      <c r="G20" s="123" t="s">
        <v>98</v>
      </c>
      <c r="H20" s="131"/>
      <c r="I20" s="132" t="s">
        <v>94</v>
      </c>
      <c r="J20" s="32"/>
      <c r="K20" s="32"/>
      <c r="L20" s="32"/>
      <c r="M20" s="32"/>
      <c r="N20" s="32"/>
      <c r="O20" s="32"/>
      <c r="P20" s="32"/>
      <c r="Q20" s="32"/>
    </row>
    <row r="21" spans="1:17" ht="24" customHeight="1">
      <c r="A21" s="99" t="s">
        <v>99</v>
      </c>
      <c r="B21" s="100"/>
      <c r="C21" s="135" t="s">
        <v>79</v>
      </c>
      <c r="D21" s="135" t="s">
        <v>90</v>
      </c>
      <c r="E21" s="1054" t="s">
        <v>100</v>
      </c>
      <c r="F21" s="1054"/>
      <c r="G21" s="1054" t="s">
        <v>70</v>
      </c>
      <c r="H21" s="1054"/>
      <c r="I21" s="1055"/>
      <c r="J21" s="32"/>
      <c r="K21" s="32"/>
      <c r="L21" s="32"/>
      <c r="M21" s="32"/>
      <c r="N21" s="32"/>
      <c r="O21" s="32"/>
      <c r="P21" s="32"/>
      <c r="Q21" s="32"/>
    </row>
    <row r="22" spans="1:17" ht="24" customHeight="1">
      <c r="A22" s="73" t="s">
        <v>471</v>
      </c>
      <c r="B22" s="74" t="s">
        <v>472</v>
      </c>
      <c r="C22" s="510">
        <v>0.41260000000000002</v>
      </c>
      <c r="D22" s="268" t="s">
        <v>10</v>
      </c>
      <c r="E22" s="123"/>
      <c r="F22" s="642">
        <v>95.856300000000005</v>
      </c>
      <c r="G22" s="123"/>
      <c r="H22" s="123"/>
      <c r="I22" s="112">
        <f>F22*C22</f>
        <v>39.5503</v>
      </c>
      <c r="J22" s="32"/>
      <c r="K22" s="32"/>
      <c r="L22" s="32"/>
      <c r="M22" s="32"/>
      <c r="N22" s="32"/>
      <c r="O22" s="32"/>
      <c r="P22" s="32"/>
      <c r="Q22" s="32"/>
    </row>
    <row r="23" spans="1:17" ht="15" customHeight="1" thickBot="1">
      <c r="A23" s="66"/>
      <c r="B23" s="40"/>
      <c r="C23" s="1056" t="s">
        <v>101</v>
      </c>
      <c r="D23" s="1057"/>
      <c r="E23" s="1057"/>
      <c r="F23" s="1057"/>
      <c r="G23" s="1057"/>
      <c r="H23" s="40"/>
      <c r="I23" s="69">
        <f>I22</f>
        <v>39.5503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>
      <c r="A24" s="73" t="s">
        <v>102</v>
      </c>
      <c r="B24" s="74"/>
      <c r="C24" s="268" t="s">
        <v>79</v>
      </c>
      <c r="D24" s="268" t="s">
        <v>90</v>
      </c>
      <c r="E24" s="1042" t="s">
        <v>70</v>
      </c>
      <c r="F24" s="1042"/>
      <c r="G24" s="1042" t="s">
        <v>70</v>
      </c>
      <c r="H24" s="1042"/>
      <c r="I24" s="1058"/>
      <c r="J24" s="32"/>
      <c r="K24" s="32"/>
      <c r="L24" s="32"/>
      <c r="M24" s="32"/>
      <c r="N24" s="32"/>
      <c r="O24" s="32"/>
      <c r="P24" s="32"/>
      <c r="Q24" s="32"/>
    </row>
    <row r="25" spans="1:17" ht="28.5">
      <c r="A25" s="101">
        <v>4016096</v>
      </c>
      <c r="B25" s="83" t="s">
        <v>473</v>
      </c>
      <c r="C25" s="110">
        <v>0.77019000000000004</v>
      </c>
      <c r="D25" s="110" t="s">
        <v>10</v>
      </c>
      <c r="E25" s="1061">
        <v>1.53</v>
      </c>
      <c r="F25" s="1061"/>
      <c r="G25" s="131"/>
      <c r="H25" s="131"/>
      <c r="I25" s="137">
        <f>E25*C25</f>
        <v>1.1783999999999999</v>
      </c>
      <c r="J25" s="32"/>
      <c r="K25" s="32"/>
      <c r="L25" s="32"/>
      <c r="M25" s="32"/>
      <c r="N25" s="32"/>
      <c r="O25" s="32"/>
      <c r="P25" s="32"/>
      <c r="Q25" s="32"/>
    </row>
    <row r="26" spans="1:17" ht="24" customHeight="1" thickBot="1">
      <c r="A26" s="66"/>
      <c r="B26" s="40"/>
      <c r="C26" s="1056" t="s">
        <v>103</v>
      </c>
      <c r="D26" s="1057"/>
      <c r="E26" s="1057"/>
      <c r="F26" s="1057"/>
      <c r="G26" s="1057"/>
      <c r="H26" s="127"/>
      <c r="I26" s="105">
        <f>I25</f>
        <v>1.1783999999999999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57"/>
      <c r="B27" s="130"/>
      <c r="C27" s="125"/>
      <c r="D27" s="125"/>
      <c r="E27" s="125"/>
      <c r="F27" s="125"/>
      <c r="G27" s="125" t="s">
        <v>104</v>
      </c>
      <c r="H27" s="125"/>
      <c r="I27" s="70">
        <f>I23+I18+I19+I26</f>
        <v>47.0809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99" t="s">
        <v>105</v>
      </c>
      <c r="B28" s="100"/>
      <c r="C28" s="135" t="s">
        <v>106</v>
      </c>
      <c r="D28" s="135" t="s">
        <v>79</v>
      </c>
      <c r="E28" s="135" t="s">
        <v>90</v>
      </c>
      <c r="F28" s="1054" t="s">
        <v>70</v>
      </c>
      <c r="G28" s="1054"/>
      <c r="H28" s="1054" t="s">
        <v>70</v>
      </c>
      <c r="I28" s="1055"/>
      <c r="J28" s="32"/>
      <c r="K28" s="32"/>
      <c r="L28" s="32"/>
      <c r="M28" s="32"/>
      <c r="N28" s="32"/>
      <c r="O28" s="32"/>
      <c r="P28" s="32"/>
      <c r="Q28" s="32"/>
    </row>
    <row r="29" spans="1:17" ht="14.25">
      <c r="A29" s="101" t="s">
        <v>471</v>
      </c>
      <c r="B29" s="83" t="s">
        <v>474</v>
      </c>
      <c r="C29" s="110">
        <v>5914647</v>
      </c>
      <c r="D29" s="110">
        <v>0.61890000000000001</v>
      </c>
      <c r="E29" s="110" t="s">
        <v>57</v>
      </c>
      <c r="F29" s="131"/>
      <c r="G29" s="320">
        <v>1.63</v>
      </c>
      <c r="H29" s="131"/>
      <c r="I29" s="137">
        <f>G29*D29</f>
        <v>1.0087999999999999</v>
      </c>
      <c r="J29" s="32"/>
      <c r="K29" s="32"/>
      <c r="L29" s="32"/>
      <c r="M29" s="32"/>
      <c r="N29" s="32"/>
      <c r="O29" s="32"/>
      <c r="P29" s="32"/>
      <c r="Q29" s="32"/>
    </row>
    <row r="30" spans="1:17" ht="28.5">
      <c r="A30" s="101">
        <v>4016096</v>
      </c>
      <c r="B30" s="115" t="s">
        <v>475</v>
      </c>
      <c r="C30" s="110">
        <v>5914354</v>
      </c>
      <c r="D30" s="110">
        <v>1.44411</v>
      </c>
      <c r="E30" s="110" t="s">
        <v>57</v>
      </c>
      <c r="F30" s="131"/>
      <c r="G30" s="320">
        <v>1.69</v>
      </c>
      <c r="H30" s="131"/>
      <c r="I30" s="137">
        <f>G30*D30</f>
        <v>2.4405000000000001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 thickBot="1">
      <c r="A31" s="71"/>
      <c r="B31" s="41"/>
      <c r="C31" s="1056">
        <v>5914354</v>
      </c>
      <c r="D31" s="1056"/>
      <c r="E31" s="1056"/>
      <c r="F31" s="1056"/>
      <c r="G31" s="1056"/>
      <c r="H31" s="126"/>
      <c r="I31" s="72">
        <f>I30+I29</f>
        <v>3.4493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 thickBot="1">
      <c r="A32" s="1031" t="s">
        <v>108</v>
      </c>
      <c r="B32" s="1032"/>
      <c r="C32" s="1035" t="s">
        <v>79</v>
      </c>
      <c r="D32" s="1035" t="s">
        <v>90</v>
      </c>
      <c r="E32" s="1059" t="s">
        <v>109</v>
      </c>
      <c r="F32" s="1059"/>
      <c r="G32" s="1059"/>
      <c r="H32" s="124"/>
      <c r="I32" s="1060" t="s">
        <v>70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>
      <c r="A33" s="1046"/>
      <c r="B33" s="1047"/>
      <c r="C33" s="1048"/>
      <c r="D33" s="1048"/>
      <c r="E33" s="133" t="s">
        <v>110</v>
      </c>
      <c r="F33" s="133" t="s">
        <v>111</v>
      </c>
      <c r="G33" s="133" t="s">
        <v>112</v>
      </c>
      <c r="H33" s="133"/>
      <c r="I33" s="1049"/>
      <c r="J33" s="32"/>
      <c r="K33" s="32"/>
      <c r="L33" s="32"/>
      <c r="M33" s="32"/>
      <c r="N33" s="32"/>
      <c r="O33" s="32"/>
      <c r="P33" s="32"/>
      <c r="Q33" s="32"/>
    </row>
    <row r="34" spans="1:17" ht="15">
      <c r="A34" s="101" t="s">
        <v>471</v>
      </c>
      <c r="B34" s="115" t="s">
        <v>474</v>
      </c>
      <c r="C34" s="88">
        <v>0.61890000000000001</v>
      </c>
      <c r="D34" s="90" t="s">
        <v>113</v>
      </c>
      <c r="E34" s="90">
        <v>0</v>
      </c>
      <c r="F34" s="90"/>
      <c r="G34" s="90">
        <f>(6.952/0.4)*0.74</f>
        <v>12.8612</v>
      </c>
      <c r="H34" s="133"/>
      <c r="I34" s="316">
        <f>(G34+E34)*C34</f>
        <v>7.9598000000000004</v>
      </c>
      <c r="J34" s="32"/>
      <c r="K34" s="32"/>
      <c r="L34" s="32"/>
      <c r="M34" s="32"/>
      <c r="N34" s="32"/>
      <c r="O34" s="32"/>
      <c r="P34" s="32"/>
      <c r="Q34" s="32"/>
    </row>
    <row r="35" spans="1:17" ht="28.5">
      <c r="A35" s="101">
        <v>4016096</v>
      </c>
      <c r="B35" s="115" t="s">
        <v>475</v>
      </c>
      <c r="C35" s="88">
        <v>1.44411</v>
      </c>
      <c r="D35" s="90" t="s">
        <v>113</v>
      </c>
      <c r="E35" s="90">
        <v>0</v>
      </c>
      <c r="F35" s="90"/>
      <c r="G35" s="90">
        <f>(6.952/0.4)*0.74</f>
        <v>12.8612</v>
      </c>
      <c r="H35" s="133"/>
      <c r="I35" s="316">
        <f>(G35+E35)*C35</f>
        <v>18.573</v>
      </c>
      <c r="J35" s="32"/>
      <c r="K35" s="32"/>
      <c r="L35" s="32"/>
      <c r="M35" s="32"/>
      <c r="N35" s="32"/>
      <c r="O35" s="32"/>
      <c r="P35" s="32"/>
      <c r="Q35" s="32"/>
    </row>
    <row r="36" spans="1:17" s="24" customFormat="1" ht="24" customHeight="1">
      <c r="A36" s="73"/>
      <c r="B36" s="74"/>
      <c r="C36" s="1042" t="s">
        <v>114</v>
      </c>
      <c r="D36" s="1042"/>
      <c r="E36" s="1042"/>
      <c r="F36" s="1042"/>
      <c r="G36" s="1042"/>
      <c r="H36" s="123"/>
      <c r="I36" s="112">
        <f>I34+I35</f>
        <v>26.532800000000002</v>
      </c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3"/>
      <c r="B37" s="74"/>
      <c r="C37" s="123"/>
      <c r="D37" s="123"/>
      <c r="E37" s="1042" t="s">
        <v>115</v>
      </c>
      <c r="F37" s="1042"/>
      <c r="G37" s="1042"/>
      <c r="H37" s="74"/>
      <c r="I37" s="117">
        <f>I27+I36+I31</f>
        <v>77.06</v>
      </c>
      <c r="J37" s="32"/>
      <c r="K37" s="32"/>
      <c r="L37" s="32"/>
      <c r="M37" s="32"/>
      <c r="N37" s="32"/>
      <c r="O37" s="32"/>
      <c r="P37" s="32"/>
      <c r="Q37" s="32"/>
    </row>
    <row r="38" spans="1:17" ht="15" customHeight="1">
      <c r="A38" s="73"/>
      <c r="B38" s="74"/>
      <c r="C38" s="123"/>
      <c r="D38" s="123"/>
      <c r="E38" s="123"/>
      <c r="F38" s="123"/>
      <c r="G38" s="123" t="s">
        <v>151</v>
      </c>
      <c r="H38" s="74"/>
      <c r="I38" s="138">
        <v>0.21079999999999999</v>
      </c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76"/>
      <c r="B39"/>
      <c r="C39"/>
      <c r="D39"/>
      <c r="E39"/>
      <c r="F39"/>
      <c r="G39" s="123" t="s">
        <v>140</v>
      </c>
      <c r="H39"/>
      <c r="I39" s="120">
        <f>(I37*1.2108)</f>
        <v>93.3</v>
      </c>
      <c r="J39" s="32"/>
      <c r="K39" s="32"/>
      <c r="L39" s="32"/>
      <c r="M39" s="32"/>
      <c r="N39" s="32"/>
      <c r="O39" s="32"/>
      <c r="P39" s="32"/>
      <c r="Q39" s="32"/>
    </row>
    <row r="40" spans="1:17" ht="24" customHeight="1" thickBot="1">
      <c r="A40" s="118"/>
      <c r="B40" s="119"/>
      <c r="C40" s="81"/>
      <c r="D40" s="81"/>
      <c r="E40" s="81"/>
      <c r="F40" s="81"/>
      <c r="G40" s="81"/>
      <c r="H40" s="81"/>
      <c r="I40" s="82"/>
      <c r="J40" s="32"/>
      <c r="K40" s="32"/>
      <c r="L40" s="32"/>
      <c r="M40" s="32"/>
      <c r="N40" s="32"/>
      <c r="O40" s="32"/>
      <c r="P40" s="32"/>
      <c r="Q40" s="32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32"/>
      <c r="O41" s="32"/>
      <c r="P41" s="32"/>
      <c r="Q41" s="32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32"/>
      <c r="O42" s="32"/>
      <c r="P42" s="32"/>
      <c r="Q42" s="32"/>
    </row>
    <row r="43" spans="1:17" ht="15" customHeight="1">
      <c r="A43" s="116"/>
      <c r="B43" s="116"/>
      <c r="C43" s="116"/>
      <c r="D43" s="116"/>
      <c r="E43" s="116"/>
      <c r="F43" s="116"/>
      <c r="G43" s="644"/>
      <c r="H43" s="116"/>
      <c r="I43" s="116"/>
      <c r="J43" s="116"/>
      <c r="K43" s="116"/>
      <c r="L43" s="116"/>
      <c r="M43" s="116"/>
      <c r="N43" s="32"/>
      <c r="O43" s="32"/>
      <c r="P43" s="32"/>
      <c r="Q43" s="32"/>
    </row>
    <row r="44" spans="1:17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1:17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</row>
    <row r="46" spans="1:17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</row>
    <row r="47" spans="1:17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 ht="15" customHeigh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</row>
    <row r="49" spans="1:17" ht="15" customHeight="1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</row>
    <row r="50" spans="1:17">
      <c r="B50" s="28"/>
      <c r="C50" s="29"/>
      <c r="F50" s="30"/>
      <c r="G50" s="28"/>
    </row>
    <row r="57" spans="1:17">
      <c r="B57" s="28"/>
      <c r="C57" s="29"/>
      <c r="F57" s="30"/>
    </row>
    <row r="64" spans="1:17">
      <c r="B64" s="28"/>
      <c r="C64" s="29"/>
      <c r="F64" s="30"/>
    </row>
    <row r="71" spans="2:6">
      <c r="B71" s="28"/>
      <c r="F71" s="30"/>
    </row>
    <row r="78" spans="2:6">
      <c r="F78" s="30"/>
    </row>
  </sheetData>
  <mergeCells count="30">
    <mergeCell ref="C36:G36"/>
    <mergeCell ref="E37:G37"/>
    <mergeCell ref="C26:G26"/>
    <mergeCell ref="F28:G28"/>
    <mergeCell ref="H28:I28"/>
    <mergeCell ref="C31:G31"/>
    <mergeCell ref="C23:G23"/>
    <mergeCell ref="E24:F24"/>
    <mergeCell ref="G24:I24"/>
    <mergeCell ref="A32:B33"/>
    <mergeCell ref="C32:C33"/>
    <mergeCell ref="D32:D33"/>
    <mergeCell ref="E32:G32"/>
    <mergeCell ref="I32:I33"/>
    <mergeCell ref="E25:F25"/>
    <mergeCell ref="C18:G18"/>
    <mergeCell ref="E21:F21"/>
    <mergeCell ref="G21:I21"/>
    <mergeCell ref="C17:G17"/>
    <mergeCell ref="B4:G4"/>
    <mergeCell ref="H4:I4"/>
    <mergeCell ref="A5:B6"/>
    <mergeCell ref="C5:C6"/>
    <mergeCell ref="D5:E5"/>
    <mergeCell ref="F5:G5"/>
    <mergeCell ref="E14:F14"/>
    <mergeCell ref="G14:I14"/>
    <mergeCell ref="E15:F15"/>
    <mergeCell ref="C16:G16"/>
    <mergeCell ref="H16:I1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7" fitToHeight="0" orientation="landscape" r:id="rId1"/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8E191-F699-406D-BF06-BC09A5E76787}">
  <sheetPr codeName="Planilha72">
    <tabColor rgb="FF00B050"/>
    <pageSetUpPr fitToPage="1"/>
  </sheetPr>
  <dimension ref="A1:S81"/>
  <sheetViews>
    <sheetView workbookViewId="0"/>
  </sheetViews>
  <sheetFormatPr defaultColWidth="9.140625" defaultRowHeight="12.75"/>
  <cols>
    <col min="1" max="1" width="18" style="23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11" style="23" customWidth="1"/>
    <col min="8" max="9" width="12.7109375" style="23" customWidth="1"/>
    <col min="10" max="10" width="12.5703125" style="23" bestFit="1" customWidth="1"/>
    <col min="11" max="11" width="15.7109375" style="23" bestFit="1" customWidth="1"/>
    <col min="12" max="12" width="6.28515625" style="23" customWidth="1"/>
    <col min="13" max="13" width="5.42578125" style="23" bestFit="1" customWidth="1"/>
    <col min="14" max="14" width="3" style="23" customWidth="1"/>
    <col min="15" max="15" width="1.85546875" style="23" customWidth="1"/>
    <col min="16" max="16" width="6" style="23" customWidth="1"/>
    <col min="17" max="17" width="9.5703125" style="23" bestFit="1" customWidth="1"/>
    <col min="18" max="16384" width="9.140625" style="23"/>
  </cols>
  <sheetData>
    <row r="1" spans="1:19" ht="94.5" customHeight="1" thickBot="1">
      <c r="A1" s="512"/>
      <c r="B1" s="1327" t="s">
        <v>920</v>
      </c>
      <c r="C1" s="1328"/>
      <c r="D1" s="1328"/>
      <c r="E1" s="1328"/>
      <c r="F1" s="1328"/>
      <c r="G1" s="1328"/>
      <c r="H1" s="1328"/>
      <c r="I1" s="1328"/>
      <c r="J1" s="1328"/>
      <c r="K1" s="1329"/>
      <c r="L1" s="34"/>
      <c r="M1" s="34"/>
      <c r="N1" s="34"/>
      <c r="O1" s="34"/>
      <c r="P1" s="32"/>
      <c r="Q1" s="32"/>
      <c r="R1" s="32"/>
      <c r="S1" s="32"/>
    </row>
    <row r="2" spans="1:19" ht="19.5" customHeight="1" thickTop="1">
      <c r="A2" s="1330" t="s">
        <v>921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2"/>
      <c r="L2" s="32"/>
      <c r="M2" s="32"/>
      <c r="N2" s="32"/>
      <c r="O2" s="32"/>
      <c r="P2" s="32"/>
      <c r="Q2" s="32"/>
      <c r="R2" s="32"/>
      <c r="S2" s="32"/>
    </row>
    <row r="3" spans="1:19" ht="13.5" customHeight="1">
      <c r="A3" s="1333"/>
      <c r="B3" s="1334"/>
      <c r="C3" s="1334"/>
      <c r="D3" s="1334"/>
      <c r="E3" s="1334"/>
      <c r="F3" s="1334"/>
      <c r="G3" s="1334"/>
      <c r="H3" s="1334"/>
      <c r="I3" s="1334"/>
      <c r="J3" s="1334"/>
      <c r="K3" s="1335"/>
      <c r="L3" s="32"/>
      <c r="M3" s="32"/>
      <c r="N3" s="32"/>
      <c r="O3" s="32"/>
      <c r="P3" s="32"/>
      <c r="Q3" s="32"/>
      <c r="R3" s="32"/>
      <c r="S3" s="32"/>
    </row>
    <row r="4" spans="1:19" ht="29.25" customHeight="1" thickBot="1">
      <c r="A4" s="1336"/>
      <c r="B4" s="1337"/>
      <c r="C4" s="1337"/>
      <c r="D4" s="1337"/>
      <c r="E4" s="1337"/>
      <c r="F4" s="1337"/>
      <c r="G4" s="1337"/>
      <c r="H4" s="1337"/>
      <c r="I4" s="1337"/>
      <c r="J4" s="1337"/>
      <c r="K4" s="1338"/>
      <c r="L4" s="32"/>
      <c r="M4" s="32"/>
      <c r="N4" s="32"/>
      <c r="O4" s="32"/>
      <c r="P4" s="32"/>
      <c r="Q4" s="32"/>
      <c r="R4" s="32"/>
      <c r="S4" s="32"/>
    </row>
    <row r="5" spans="1:19" ht="13.5" customHeight="1">
      <c r="A5" s="1339" t="s">
        <v>922</v>
      </c>
      <c r="B5" s="1340"/>
      <c r="C5" s="1340"/>
      <c r="D5" s="1340"/>
      <c r="E5" s="1340"/>
      <c r="F5" s="1340"/>
      <c r="G5" s="1340"/>
      <c r="H5" s="1340"/>
      <c r="I5" s="1340"/>
      <c r="J5" s="1340"/>
      <c r="K5" s="1341"/>
      <c r="L5" s="32"/>
      <c r="M5" s="32"/>
      <c r="N5" s="32"/>
      <c r="O5" s="32"/>
      <c r="P5" s="32"/>
      <c r="Q5" s="32"/>
      <c r="R5" s="32"/>
      <c r="S5" s="32"/>
    </row>
    <row r="6" spans="1:19" ht="15" customHeight="1" thickBot="1">
      <c r="A6" s="1342"/>
      <c r="B6" s="1343"/>
      <c r="C6" s="1343"/>
      <c r="D6" s="1343"/>
      <c r="E6" s="1343"/>
      <c r="F6" s="1343"/>
      <c r="G6" s="1343"/>
      <c r="H6" s="1343"/>
      <c r="I6" s="1343"/>
      <c r="J6" s="1343"/>
      <c r="K6" s="1344"/>
      <c r="L6" s="32"/>
      <c r="M6" s="32"/>
      <c r="N6" s="32"/>
      <c r="O6" s="32"/>
      <c r="P6" s="32"/>
      <c r="Q6" s="32"/>
      <c r="R6" s="32"/>
      <c r="S6" s="32"/>
    </row>
    <row r="7" spans="1:19" ht="14.25" customHeight="1">
      <c r="A7" s="1345" t="s">
        <v>1012</v>
      </c>
      <c r="B7" s="1346"/>
      <c r="C7" s="1346"/>
      <c r="D7" s="1346"/>
      <c r="E7" s="1346"/>
      <c r="F7" s="1346"/>
      <c r="G7" s="1346"/>
      <c r="H7" s="1346"/>
      <c r="I7" s="1346"/>
      <c r="J7" s="1346"/>
      <c r="K7" s="1347"/>
      <c r="L7" s="32"/>
      <c r="M7" s="32"/>
      <c r="N7" s="32"/>
      <c r="O7" s="32"/>
      <c r="P7" s="32"/>
      <c r="Q7" s="32"/>
      <c r="R7" s="32"/>
      <c r="S7" s="32"/>
    </row>
    <row r="8" spans="1:19" ht="26.25" customHeight="1" thickBot="1">
      <c r="A8" s="1348"/>
      <c r="B8" s="1349"/>
      <c r="C8" s="1349"/>
      <c r="D8" s="1349"/>
      <c r="E8" s="1349"/>
      <c r="F8" s="1349"/>
      <c r="G8" s="1349"/>
      <c r="H8" s="1349"/>
      <c r="I8" s="1349"/>
      <c r="J8" s="1349"/>
      <c r="K8" s="1350"/>
      <c r="L8" s="32"/>
      <c r="M8" s="32"/>
      <c r="N8" s="32"/>
      <c r="O8" s="32"/>
      <c r="P8" s="32"/>
      <c r="Q8" s="32"/>
      <c r="R8" s="32"/>
      <c r="S8" s="32"/>
    </row>
    <row r="9" spans="1:19" ht="15.75" thickBot="1">
      <c r="A9" s="57" t="s">
        <v>923</v>
      </c>
      <c r="B9" s="130"/>
      <c r="C9" s="129" t="s">
        <v>924</v>
      </c>
      <c r="D9" s="129" t="s">
        <v>925</v>
      </c>
      <c r="E9" s="129" t="s">
        <v>926</v>
      </c>
      <c r="F9" s="129" t="s">
        <v>927</v>
      </c>
      <c r="G9" s="129" t="s">
        <v>928</v>
      </c>
      <c r="H9" s="130" t="s">
        <v>929</v>
      </c>
      <c r="I9" s="130" t="s">
        <v>224</v>
      </c>
      <c r="J9" s="130" t="s">
        <v>930</v>
      </c>
      <c r="K9" s="511" t="s">
        <v>104</v>
      </c>
      <c r="L9" s="32"/>
      <c r="M9" s="32"/>
      <c r="N9" s="32"/>
      <c r="O9" s="32"/>
      <c r="P9" s="32"/>
      <c r="Q9" s="32"/>
      <c r="R9" s="32"/>
      <c r="S9" s="32"/>
    </row>
    <row r="10" spans="1:19" ht="15">
      <c r="A10" s="64" t="s">
        <v>1011</v>
      </c>
      <c r="B10" s="74"/>
      <c r="C10" s="268" t="s">
        <v>92</v>
      </c>
      <c r="D10" s="268">
        <v>10118</v>
      </c>
      <c r="E10" s="268">
        <v>0.48399999999999999</v>
      </c>
      <c r="F10" s="74">
        <v>1</v>
      </c>
      <c r="G10" s="74">
        <v>6.72</v>
      </c>
      <c r="H10" s="123">
        <v>0</v>
      </c>
      <c r="I10" s="123">
        <v>17.29</v>
      </c>
      <c r="J10" s="123" t="s">
        <v>94</v>
      </c>
      <c r="K10" s="485">
        <v>8.3699999999999992</v>
      </c>
      <c r="L10" s="32"/>
      <c r="M10" s="32"/>
      <c r="N10" s="32"/>
      <c r="O10" s="32"/>
      <c r="P10" s="32"/>
      <c r="Q10" s="32"/>
      <c r="R10" s="32"/>
      <c r="S10" s="32"/>
    </row>
    <row r="11" spans="1:19" ht="15" customHeight="1">
      <c r="A11" s="64" t="s">
        <v>949</v>
      </c>
      <c r="B11" s="65"/>
      <c r="C11" s="268" t="s">
        <v>92</v>
      </c>
      <c r="D11" s="110">
        <v>10146</v>
      </c>
      <c r="E11" s="110">
        <v>0.48399999999999999</v>
      </c>
      <c r="F11" s="65">
        <v>1</v>
      </c>
      <c r="G11" s="65">
        <v>4.9400000000000004</v>
      </c>
      <c r="H11" s="65">
        <v>0</v>
      </c>
      <c r="I11" s="65">
        <v>12.71</v>
      </c>
      <c r="J11" s="532"/>
      <c r="K11" s="537">
        <v>6.15</v>
      </c>
      <c r="L11" s="32"/>
      <c r="M11" s="32"/>
      <c r="N11" s="32"/>
      <c r="O11" s="32"/>
      <c r="P11" s="32"/>
      <c r="Q11" s="32"/>
      <c r="R11" s="32"/>
      <c r="S11" s="32"/>
    </row>
    <row r="12" spans="1:19" ht="24" customHeight="1" thickBot="1">
      <c r="A12" s="66"/>
      <c r="B12" s="40"/>
      <c r="C12" s="1056" t="s">
        <v>933</v>
      </c>
      <c r="D12" s="1057"/>
      <c r="E12" s="1057"/>
      <c r="F12" s="1057"/>
      <c r="G12" s="1057"/>
      <c r="H12" s="1057"/>
      <c r="I12" s="127"/>
      <c r="J12" s="127"/>
      <c r="K12" s="514">
        <f>SUM(K10:K11)</f>
        <v>14.52</v>
      </c>
      <c r="L12" s="32"/>
      <c r="M12" s="32"/>
      <c r="N12" s="32"/>
      <c r="O12" s="32"/>
      <c r="P12" s="32"/>
      <c r="Q12" s="32"/>
      <c r="R12" s="32"/>
      <c r="S12" s="32"/>
    </row>
    <row r="13" spans="1:19" ht="24" customHeight="1" thickBot="1">
      <c r="A13" s="57" t="s">
        <v>772</v>
      </c>
      <c r="B13" s="130"/>
      <c r="C13" s="129" t="s">
        <v>924</v>
      </c>
      <c r="D13" s="129" t="s">
        <v>925</v>
      </c>
      <c r="E13" s="129" t="s">
        <v>926</v>
      </c>
      <c r="F13" s="129" t="s">
        <v>927</v>
      </c>
      <c r="G13" s="129" t="s">
        <v>928</v>
      </c>
      <c r="H13" s="130" t="s">
        <v>929</v>
      </c>
      <c r="I13" s="130" t="s">
        <v>224</v>
      </c>
      <c r="J13" s="130" t="s">
        <v>930</v>
      </c>
      <c r="K13" s="511" t="s">
        <v>104</v>
      </c>
      <c r="L13" s="32"/>
      <c r="M13" s="32"/>
      <c r="N13" s="32"/>
      <c r="O13" s="32"/>
      <c r="P13" s="32"/>
      <c r="Q13" s="32"/>
      <c r="R13" s="32"/>
      <c r="S13" s="32"/>
    </row>
    <row r="14" spans="1:19" ht="24" customHeight="1">
      <c r="A14" s="1325" t="s">
        <v>1013</v>
      </c>
      <c r="B14" s="1326"/>
      <c r="C14" s="110" t="s">
        <v>963</v>
      </c>
      <c r="D14" s="110">
        <v>62102</v>
      </c>
      <c r="E14" s="110">
        <v>0.04</v>
      </c>
      <c r="F14" s="110">
        <v>1</v>
      </c>
      <c r="G14" s="110">
        <v>10.43</v>
      </c>
      <c r="H14" s="110">
        <v>0</v>
      </c>
      <c r="I14" s="110">
        <v>10.43</v>
      </c>
      <c r="J14" s="110" t="s">
        <v>94</v>
      </c>
      <c r="K14" s="132">
        <v>0.41699999999999998</v>
      </c>
      <c r="L14" s="32"/>
      <c r="M14" s="32"/>
      <c r="N14" s="32"/>
      <c r="O14" s="32"/>
      <c r="P14" s="32"/>
      <c r="Q14" s="32"/>
      <c r="R14" s="32"/>
      <c r="S14" s="32"/>
    </row>
    <row r="15" spans="1:19" ht="24" customHeight="1">
      <c r="A15" s="1322" t="s">
        <v>1014</v>
      </c>
      <c r="B15" s="1323"/>
      <c r="C15" s="110" t="s">
        <v>963</v>
      </c>
      <c r="D15" s="110">
        <v>62103</v>
      </c>
      <c r="E15" s="110">
        <v>0.12</v>
      </c>
      <c r="F15" s="110">
        <v>1</v>
      </c>
      <c r="G15" s="110">
        <v>13.94</v>
      </c>
      <c r="H15" s="110">
        <v>0</v>
      </c>
      <c r="I15" s="110">
        <v>13.94</v>
      </c>
      <c r="J15" s="110"/>
      <c r="K15" s="132">
        <v>1.673</v>
      </c>
      <c r="L15" s="32"/>
      <c r="M15" s="32"/>
      <c r="N15" s="32"/>
      <c r="O15" s="32"/>
      <c r="P15" s="32"/>
      <c r="Q15" s="32"/>
      <c r="R15" s="32"/>
      <c r="S15" s="32"/>
    </row>
    <row r="16" spans="1:19" ht="24" customHeight="1">
      <c r="A16" s="1322" t="s">
        <v>1015</v>
      </c>
      <c r="B16" s="1323"/>
      <c r="C16" s="110" t="s">
        <v>963</v>
      </c>
      <c r="D16" s="110">
        <v>62112</v>
      </c>
      <c r="E16" s="110">
        <v>0.16</v>
      </c>
      <c r="F16" s="110">
        <v>1</v>
      </c>
      <c r="G16" s="110">
        <v>1.3</v>
      </c>
      <c r="H16" s="110">
        <v>0</v>
      </c>
      <c r="I16" s="110">
        <v>1.3</v>
      </c>
      <c r="J16" s="110"/>
      <c r="K16" s="132">
        <v>0.20799999999999999</v>
      </c>
      <c r="L16" s="32"/>
      <c r="M16" s="32"/>
      <c r="N16" s="32"/>
      <c r="O16" s="32"/>
      <c r="P16" s="32"/>
      <c r="Q16" s="32"/>
      <c r="R16" s="32"/>
      <c r="S16" s="32"/>
    </row>
    <row r="17" spans="1:19" ht="32.25" customHeight="1">
      <c r="A17" s="1322" t="s">
        <v>1016</v>
      </c>
      <c r="B17" s="1323"/>
      <c r="C17" s="110" t="s">
        <v>962</v>
      </c>
      <c r="D17" s="110">
        <v>69513</v>
      </c>
      <c r="E17" s="110">
        <v>3.5479999999999999E-3</v>
      </c>
      <c r="F17" s="110">
        <v>1</v>
      </c>
      <c r="G17" s="110">
        <v>42.35</v>
      </c>
      <c r="H17" s="110">
        <v>0</v>
      </c>
      <c r="I17" s="110">
        <v>42.35</v>
      </c>
      <c r="J17" s="110"/>
      <c r="K17" s="132">
        <v>0.15</v>
      </c>
      <c r="L17" s="32"/>
      <c r="M17" s="32"/>
      <c r="N17" s="32"/>
      <c r="O17" s="32"/>
      <c r="P17" s="32"/>
      <c r="Q17" s="32"/>
      <c r="R17" s="32"/>
      <c r="S17" s="32"/>
    </row>
    <row r="18" spans="1:19" ht="30.75" customHeight="1">
      <c r="A18" s="1322" t="s">
        <v>1017</v>
      </c>
      <c r="B18" s="1323"/>
      <c r="C18" s="110" t="s">
        <v>963</v>
      </c>
      <c r="D18" s="110">
        <v>69545</v>
      </c>
      <c r="E18" s="110">
        <v>0.04</v>
      </c>
      <c r="F18" s="110">
        <v>1</v>
      </c>
      <c r="G18" s="110">
        <v>61.79</v>
      </c>
      <c r="H18" s="110">
        <v>0</v>
      </c>
      <c r="I18" s="110">
        <v>61.79</v>
      </c>
      <c r="J18" s="110"/>
      <c r="K18" s="132">
        <v>2.472</v>
      </c>
      <c r="L18" s="32"/>
      <c r="M18" s="32"/>
      <c r="N18" s="32"/>
      <c r="O18" s="32"/>
      <c r="P18" s="32"/>
      <c r="Q18" s="32"/>
      <c r="R18" s="32"/>
      <c r="S18" s="32"/>
    </row>
    <row r="19" spans="1:19" ht="30" customHeight="1">
      <c r="A19" s="1322" t="s">
        <v>1018</v>
      </c>
      <c r="B19" s="1323"/>
      <c r="C19" s="110" t="s">
        <v>779</v>
      </c>
      <c r="D19" s="110">
        <v>69512</v>
      </c>
      <c r="E19" s="110">
        <v>0.3468</v>
      </c>
      <c r="F19" s="110">
        <v>1</v>
      </c>
      <c r="G19" s="110">
        <v>0.19</v>
      </c>
      <c r="H19" s="110">
        <v>0</v>
      </c>
      <c r="I19" s="110">
        <v>0.19</v>
      </c>
      <c r="J19" s="110"/>
      <c r="K19" s="132">
        <v>6.6000000000000003E-2</v>
      </c>
      <c r="L19" s="32"/>
      <c r="M19" s="32"/>
      <c r="N19" s="32"/>
      <c r="O19" s="32"/>
      <c r="P19" s="32"/>
      <c r="Q19" s="32"/>
      <c r="R19" s="32"/>
      <c r="S19" s="32"/>
    </row>
    <row r="20" spans="1:19" ht="24" customHeight="1">
      <c r="A20" s="1322" t="s">
        <v>1019</v>
      </c>
      <c r="B20" s="1323"/>
      <c r="C20" s="110" t="s">
        <v>963</v>
      </c>
      <c r="D20" s="110">
        <v>62511</v>
      </c>
      <c r="E20" s="110">
        <v>0.12</v>
      </c>
      <c r="F20" s="110">
        <v>1</v>
      </c>
      <c r="G20" s="110">
        <v>0.68</v>
      </c>
      <c r="H20" s="110">
        <v>0</v>
      </c>
      <c r="I20" s="110">
        <v>0.68</v>
      </c>
      <c r="J20" s="110"/>
      <c r="K20" s="132">
        <v>8.2000000000000003E-2</v>
      </c>
      <c r="L20" s="32"/>
      <c r="M20" s="32"/>
      <c r="N20" s="32"/>
      <c r="O20" s="32"/>
      <c r="P20" s="32"/>
      <c r="Q20" s="32"/>
      <c r="R20" s="32"/>
      <c r="S20" s="32"/>
    </row>
    <row r="21" spans="1:19" ht="24" customHeight="1">
      <c r="A21" s="1322" t="s">
        <v>1020</v>
      </c>
      <c r="B21" s="1323"/>
      <c r="C21" s="110" t="s">
        <v>963</v>
      </c>
      <c r="D21" s="110">
        <v>62512</v>
      </c>
      <c r="E21" s="110">
        <v>0.04</v>
      </c>
      <c r="F21" s="110">
        <v>1</v>
      </c>
      <c r="G21" s="110">
        <v>1.81</v>
      </c>
      <c r="H21" s="110">
        <v>0</v>
      </c>
      <c r="I21" s="110">
        <v>1.81</v>
      </c>
      <c r="J21" s="110"/>
      <c r="K21" s="132">
        <v>7.1999999999999995E-2</v>
      </c>
      <c r="L21" s="32"/>
      <c r="M21" s="32"/>
      <c r="N21" s="32"/>
      <c r="O21" s="32"/>
      <c r="P21" s="32"/>
      <c r="Q21" s="32"/>
      <c r="R21" s="32"/>
      <c r="S21" s="32"/>
    </row>
    <row r="22" spans="1:19" ht="24" customHeight="1">
      <c r="A22" s="1322" t="s">
        <v>1021</v>
      </c>
      <c r="B22" s="1323"/>
      <c r="C22" s="110" t="s">
        <v>963</v>
      </c>
      <c r="D22" s="110">
        <v>62570</v>
      </c>
      <c r="E22" s="110">
        <v>0.04</v>
      </c>
      <c r="F22" s="110">
        <v>1</v>
      </c>
      <c r="G22" s="110">
        <v>0.65</v>
      </c>
      <c r="H22" s="110">
        <v>0</v>
      </c>
      <c r="I22" s="110">
        <v>0.65</v>
      </c>
      <c r="J22" s="110"/>
      <c r="K22" s="132">
        <v>2.5999999999999999E-2</v>
      </c>
      <c r="L22" s="32"/>
      <c r="M22" s="32"/>
      <c r="N22" s="32"/>
      <c r="O22" s="32"/>
      <c r="P22" s="32"/>
      <c r="Q22" s="32"/>
      <c r="R22" s="32"/>
      <c r="S22" s="32"/>
    </row>
    <row r="23" spans="1:19" ht="24" customHeight="1">
      <c r="A23" s="1322" t="s">
        <v>1022</v>
      </c>
      <c r="B23" s="1323"/>
      <c r="C23" s="110" t="s">
        <v>963</v>
      </c>
      <c r="D23" s="110">
        <v>63503</v>
      </c>
      <c r="E23" s="110">
        <v>0.08</v>
      </c>
      <c r="F23" s="110">
        <v>1</v>
      </c>
      <c r="G23" s="110">
        <v>30.52</v>
      </c>
      <c r="H23" s="110">
        <v>0</v>
      </c>
      <c r="I23" s="110">
        <v>30.52</v>
      </c>
      <c r="J23" s="110"/>
      <c r="K23" s="132">
        <v>2.4420000000000002</v>
      </c>
      <c r="L23" s="32"/>
      <c r="M23" s="32"/>
      <c r="N23" s="32"/>
      <c r="O23" s="32"/>
      <c r="P23" s="32"/>
      <c r="Q23" s="32"/>
      <c r="R23" s="32"/>
      <c r="S23" s="32"/>
    </row>
    <row r="24" spans="1:19" ht="24" customHeight="1">
      <c r="A24" s="1322" t="s">
        <v>1023</v>
      </c>
      <c r="B24" s="1323"/>
      <c r="C24" s="110" t="s">
        <v>736</v>
      </c>
      <c r="D24" s="110">
        <v>69514</v>
      </c>
      <c r="E24" s="110">
        <v>2.2399999999999998E-3</v>
      </c>
      <c r="F24" s="110">
        <v>1</v>
      </c>
      <c r="G24" s="110">
        <v>33.93</v>
      </c>
      <c r="H24" s="110">
        <v>0</v>
      </c>
      <c r="I24" s="110">
        <v>33.93</v>
      </c>
      <c r="J24" s="110"/>
      <c r="K24" s="132">
        <v>7.5999999999999998E-2</v>
      </c>
      <c r="L24" s="32"/>
      <c r="M24" s="32"/>
      <c r="N24" s="32"/>
      <c r="O24" s="32"/>
      <c r="P24" s="32"/>
      <c r="Q24" s="32"/>
      <c r="R24" s="32"/>
      <c r="S24" s="32"/>
    </row>
    <row r="25" spans="1:19" ht="24" customHeight="1">
      <c r="A25" s="1322" t="s">
        <v>1024</v>
      </c>
      <c r="B25" s="1323"/>
      <c r="C25" s="110" t="s">
        <v>963</v>
      </c>
      <c r="D25" s="110">
        <v>62521</v>
      </c>
      <c r="E25" s="110">
        <v>0.04</v>
      </c>
      <c r="F25" s="110">
        <v>1</v>
      </c>
      <c r="G25" s="110">
        <v>2.88</v>
      </c>
      <c r="H25" s="110">
        <v>0</v>
      </c>
      <c r="I25" s="110">
        <v>2.88</v>
      </c>
      <c r="J25" s="110"/>
      <c r="K25" s="132">
        <v>0.115</v>
      </c>
      <c r="L25" s="32"/>
      <c r="M25" s="32"/>
      <c r="N25" s="32"/>
      <c r="O25" s="32"/>
      <c r="P25" s="32"/>
      <c r="Q25" s="32"/>
      <c r="R25" s="32"/>
      <c r="S25" s="32"/>
    </row>
    <row r="26" spans="1:19" ht="24" customHeight="1">
      <c r="A26" s="1322" t="s">
        <v>1025</v>
      </c>
      <c r="B26" s="1323"/>
      <c r="C26" s="110" t="s">
        <v>963</v>
      </c>
      <c r="D26" s="110">
        <v>69515</v>
      </c>
      <c r="E26" s="110">
        <v>0.04</v>
      </c>
      <c r="F26" s="110">
        <v>1</v>
      </c>
      <c r="G26" s="110">
        <v>66.290000000000006</v>
      </c>
      <c r="H26" s="110">
        <v>0</v>
      </c>
      <c r="I26" s="110">
        <v>66.290000000000006</v>
      </c>
      <c r="J26" s="110"/>
      <c r="K26" s="132">
        <v>2.6520000000000001</v>
      </c>
      <c r="L26" s="32"/>
      <c r="M26" s="32"/>
      <c r="N26" s="32"/>
      <c r="O26" s="32"/>
      <c r="P26" s="32"/>
      <c r="Q26" s="32"/>
      <c r="R26" s="32"/>
      <c r="S26" s="32"/>
    </row>
    <row r="27" spans="1:19" ht="24" customHeight="1">
      <c r="A27" s="1322" t="s">
        <v>1026</v>
      </c>
      <c r="B27" s="1323"/>
      <c r="C27" s="110" t="s">
        <v>963</v>
      </c>
      <c r="D27" s="110">
        <v>66009</v>
      </c>
      <c r="E27" s="110">
        <v>0.04</v>
      </c>
      <c r="F27" s="110">
        <v>1</v>
      </c>
      <c r="G27" s="110">
        <v>71.930000000000007</v>
      </c>
      <c r="H27" s="110">
        <v>0</v>
      </c>
      <c r="I27" s="110">
        <v>71.930000000000007</v>
      </c>
      <c r="J27" s="110"/>
      <c r="K27" s="132">
        <v>2.8769999999999998</v>
      </c>
      <c r="L27" s="32"/>
      <c r="M27" s="32"/>
      <c r="N27" s="32"/>
      <c r="O27" s="32"/>
      <c r="P27" s="32"/>
      <c r="Q27" s="32"/>
      <c r="R27" s="32"/>
      <c r="S27" s="32"/>
    </row>
    <row r="28" spans="1:19" ht="24" customHeight="1">
      <c r="A28" s="1322" t="s">
        <v>1027</v>
      </c>
      <c r="B28" s="1323"/>
      <c r="C28" s="110" t="s">
        <v>779</v>
      </c>
      <c r="D28" s="110">
        <v>62502</v>
      </c>
      <c r="E28" s="110">
        <v>1.01</v>
      </c>
      <c r="F28" s="110">
        <v>1</v>
      </c>
      <c r="G28" s="110">
        <v>2.8</v>
      </c>
      <c r="H28" s="110">
        <v>0</v>
      </c>
      <c r="I28" s="110">
        <v>2.8</v>
      </c>
      <c r="J28" s="110"/>
      <c r="K28" s="132">
        <v>2.8279999999999998</v>
      </c>
      <c r="L28" s="32"/>
      <c r="M28" s="32"/>
      <c r="N28" s="32"/>
      <c r="O28" s="32"/>
      <c r="P28" s="32"/>
      <c r="Q28" s="32"/>
      <c r="R28" s="32"/>
      <c r="S28" s="32"/>
    </row>
    <row r="29" spans="1:19" ht="24" customHeight="1">
      <c r="A29" s="1322" t="s">
        <v>1028</v>
      </c>
      <c r="B29" s="1323"/>
      <c r="C29" s="110" t="s">
        <v>779</v>
      </c>
      <c r="D29" s="110">
        <v>62503</v>
      </c>
      <c r="E29" s="110">
        <v>0.2424</v>
      </c>
      <c r="F29" s="110">
        <v>1</v>
      </c>
      <c r="G29" s="110">
        <v>6.47</v>
      </c>
      <c r="H29" s="110">
        <v>0</v>
      </c>
      <c r="I29" s="110">
        <v>6.47</v>
      </c>
      <c r="J29" s="110"/>
      <c r="K29" s="132">
        <v>1.5680000000000001</v>
      </c>
      <c r="L29" s="32"/>
      <c r="M29" s="32"/>
      <c r="N29" s="32"/>
      <c r="O29" s="32"/>
      <c r="P29" s="32"/>
      <c r="Q29" s="32"/>
      <c r="R29" s="32"/>
      <c r="S29" s="32"/>
    </row>
    <row r="30" spans="1:19" ht="15" customHeight="1">
      <c r="A30" s="515"/>
      <c r="B30" s="516"/>
      <c r="C30" s="131"/>
      <c r="D30" s="131"/>
      <c r="E30" s="110"/>
      <c r="F30" s="110"/>
      <c r="G30" s="110"/>
      <c r="H30" s="268" t="s">
        <v>933</v>
      </c>
      <c r="I30" s="268"/>
      <c r="J30" s="110"/>
      <c r="K30" s="517">
        <f>SUM(K14:K29)</f>
        <v>17.72</v>
      </c>
      <c r="L30" s="32"/>
      <c r="M30" s="32"/>
      <c r="N30" s="32"/>
      <c r="O30" s="32"/>
      <c r="P30" s="32"/>
      <c r="Q30" s="32"/>
      <c r="R30" s="32"/>
      <c r="S30" s="32"/>
    </row>
    <row r="31" spans="1:19" ht="15" customHeight="1" thickBot="1">
      <c r="A31" s="74" t="s">
        <v>934</v>
      </c>
      <c r="B31" s="74"/>
      <c r="C31" s="74"/>
      <c r="D31" s="74"/>
      <c r="E31" s="74"/>
      <c r="F31" s="74"/>
      <c r="G31" s="74"/>
      <c r="H31" s="74"/>
      <c r="I31" s="74"/>
      <c r="J31" s="74"/>
      <c r="K31" s="519"/>
      <c r="L31" s="32"/>
      <c r="M31" s="32"/>
      <c r="N31" s="32"/>
      <c r="O31" s="32"/>
      <c r="P31" s="32"/>
      <c r="Q31" s="32"/>
      <c r="R31" s="32"/>
      <c r="S31" s="32"/>
    </row>
    <row r="32" spans="1:19" ht="15" customHeight="1" thickBot="1">
      <c r="A32" s="57" t="s">
        <v>935</v>
      </c>
      <c r="B32" s="130"/>
      <c r="C32" s="520" t="s">
        <v>936</v>
      </c>
      <c r="D32" s="1324" t="s">
        <v>937</v>
      </c>
      <c r="E32" s="1040"/>
      <c r="F32" s="74"/>
      <c r="G32" s="74"/>
      <c r="H32" s="74"/>
      <c r="I32" s="74"/>
      <c r="J32" s="74"/>
      <c r="K32" s="519"/>
      <c r="L32" s="32"/>
      <c r="M32" s="32"/>
      <c r="N32" s="32"/>
      <c r="O32" s="32"/>
      <c r="P32" s="32"/>
      <c r="Q32" s="32"/>
      <c r="R32" s="32"/>
      <c r="S32" s="32"/>
    </row>
    <row r="33" spans="1:19" ht="15" customHeight="1">
      <c r="A33" s="99" t="s">
        <v>938</v>
      </c>
      <c r="B33" s="100"/>
      <c r="C33" s="521">
        <v>1.5727</v>
      </c>
      <c r="D33" s="99"/>
      <c r="E33" s="518">
        <v>14.52</v>
      </c>
      <c r="F33" s="74"/>
      <c r="G33" s="74"/>
      <c r="H33" s="74"/>
      <c r="I33" s="74"/>
      <c r="J33" s="74"/>
      <c r="K33" s="519"/>
      <c r="L33" s="32"/>
      <c r="M33" s="32"/>
      <c r="N33" s="32"/>
      <c r="O33" s="32"/>
      <c r="P33" s="32"/>
      <c r="Q33" s="32"/>
      <c r="R33" s="32"/>
      <c r="S33" s="32"/>
    </row>
    <row r="34" spans="1:19" ht="15" customHeight="1">
      <c r="A34" s="73" t="s">
        <v>939</v>
      </c>
      <c r="B34" s="74"/>
      <c r="C34" s="522"/>
      <c r="D34" s="73"/>
      <c r="E34" s="519">
        <v>17.72</v>
      </c>
      <c r="F34" s="74"/>
      <c r="G34" s="74"/>
      <c r="H34" s="74"/>
      <c r="I34" s="74"/>
      <c r="J34" s="74"/>
      <c r="K34" s="519"/>
      <c r="L34" s="32"/>
      <c r="M34" s="32"/>
      <c r="N34" s="32"/>
      <c r="O34" s="32"/>
      <c r="P34" s="32"/>
      <c r="Q34" s="32"/>
      <c r="R34" s="32"/>
      <c r="S34" s="32"/>
    </row>
    <row r="35" spans="1:19" ht="15" customHeight="1">
      <c r="A35" s="73" t="s">
        <v>940</v>
      </c>
      <c r="B35" s="74"/>
      <c r="C35" s="522"/>
      <c r="D35" s="73"/>
      <c r="E35" s="519">
        <v>0</v>
      </c>
      <c r="F35" s="74"/>
      <c r="G35" s="74"/>
      <c r="H35" s="74"/>
      <c r="I35" s="74"/>
      <c r="J35" s="74"/>
      <c r="K35" s="519"/>
      <c r="L35" s="32"/>
      <c r="M35" s="32"/>
      <c r="N35" s="32"/>
      <c r="O35" s="32"/>
      <c r="P35" s="32"/>
      <c r="Q35" s="32"/>
      <c r="R35" s="32"/>
      <c r="S35" s="32"/>
    </row>
    <row r="36" spans="1:19" ht="15" customHeight="1">
      <c r="A36" s="73" t="s">
        <v>941</v>
      </c>
      <c r="B36" s="74"/>
      <c r="C36" s="522"/>
      <c r="D36" s="73"/>
      <c r="E36" s="519">
        <v>1</v>
      </c>
      <c r="F36" s="74"/>
      <c r="G36" s="74"/>
      <c r="H36" s="74"/>
      <c r="I36" s="74"/>
      <c r="J36" s="74"/>
      <c r="K36" s="519"/>
      <c r="L36" s="32"/>
      <c r="M36" s="32"/>
      <c r="N36" s="32"/>
      <c r="O36" s="32"/>
      <c r="P36" s="32"/>
      <c r="Q36" s="32"/>
      <c r="R36" s="32"/>
      <c r="S36" s="32"/>
    </row>
    <row r="37" spans="1:19" ht="15" customHeight="1">
      <c r="A37" s="73" t="s">
        <v>942</v>
      </c>
      <c r="B37" s="74"/>
      <c r="C37" s="522"/>
      <c r="D37" s="73"/>
      <c r="E37" s="519">
        <v>14.52</v>
      </c>
      <c r="F37" s="74"/>
      <c r="G37" s="74"/>
      <c r="H37" s="74"/>
      <c r="I37" s="74"/>
      <c r="J37" s="74"/>
      <c r="K37" s="519"/>
      <c r="L37" s="32"/>
      <c r="M37" s="32"/>
      <c r="N37" s="32"/>
      <c r="O37" s="32"/>
      <c r="P37" s="32"/>
      <c r="Q37" s="32"/>
      <c r="R37" s="32"/>
      <c r="S37" s="32"/>
    </row>
    <row r="38" spans="1:19" ht="15">
      <c r="A38" s="73" t="s">
        <v>943</v>
      </c>
      <c r="B38" s="74"/>
      <c r="C38" s="522"/>
      <c r="D38" s="73"/>
      <c r="E38" s="519">
        <v>14.52</v>
      </c>
      <c r="F38" s="74"/>
      <c r="G38" s="74"/>
      <c r="H38" s="74"/>
      <c r="I38" s="74"/>
      <c r="J38" s="74"/>
      <c r="K38" s="519"/>
      <c r="L38" s="32"/>
      <c r="M38" s="32"/>
      <c r="N38" s="32"/>
      <c r="O38" s="32"/>
      <c r="P38" s="32"/>
      <c r="Q38" s="32"/>
      <c r="R38" s="32"/>
      <c r="S38" s="32"/>
    </row>
    <row r="39" spans="1:19" s="24" customFormat="1" ht="15" customHeight="1">
      <c r="A39" s="73" t="s">
        <v>944</v>
      </c>
      <c r="B39" s="74"/>
      <c r="C39" s="522"/>
      <c r="D39" s="73"/>
      <c r="E39" s="519">
        <v>32.24</v>
      </c>
      <c r="F39" s="74"/>
      <c r="G39" s="74"/>
      <c r="H39" s="74"/>
      <c r="I39" s="74"/>
      <c r="J39" s="74"/>
      <c r="K39" s="519"/>
      <c r="L39" s="32"/>
      <c r="M39" s="32"/>
      <c r="N39" s="32"/>
      <c r="O39" s="32"/>
      <c r="P39" s="32"/>
      <c r="Q39" s="32"/>
      <c r="R39" s="32"/>
      <c r="S39" s="32"/>
    </row>
    <row r="40" spans="1:19" ht="15" customHeight="1">
      <c r="A40" s="73" t="s">
        <v>945</v>
      </c>
      <c r="B40" s="74"/>
      <c r="C40" s="523">
        <v>0.21079999999999999</v>
      </c>
      <c r="D40" s="73"/>
      <c r="E40" s="524">
        <f>E39*0.2108</f>
        <v>6.8</v>
      </c>
      <c r="F40" s="74"/>
      <c r="G40" s="74"/>
      <c r="H40" s="74"/>
      <c r="I40" s="74"/>
      <c r="J40" s="74"/>
      <c r="K40" s="519"/>
      <c r="L40" s="32"/>
      <c r="M40" s="32"/>
      <c r="N40" s="32"/>
      <c r="O40" s="32"/>
      <c r="P40" s="32"/>
      <c r="Q40" s="32"/>
      <c r="R40" s="32"/>
      <c r="S40" s="32"/>
    </row>
    <row r="41" spans="1:19" ht="15" customHeight="1" thickBot="1">
      <c r="A41" s="71" t="s">
        <v>946</v>
      </c>
      <c r="B41" s="41"/>
      <c r="C41" s="525"/>
      <c r="D41" s="71"/>
      <c r="E41" s="526">
        <f>E39+E40</f>
        <v>39.04</v>
      </c>
      <c r="F41" s="74"/>
      <c r="G41" s="74"/>
      <c r="H41" s="74"/>
      <c r="I41" s="74"/>
      <c r="J41" s="74"/>
      <c r="K41" s="519"/>
      <c r="L41" s="32"/>
      <c r="M41" s="32"/>
      <c r="N41" s="32"/>
      <c r="O41" s="32"/>
      <c r="P41" s="32"/>
      <c r="Q41" s="32"/>
      <c r="R41" s="32"/>
      <c r="S41" s="32"/>
    </row>
    <row r="42" spans="1:19" ht="1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519"/>
      <c r="L42" s="32"/>
      <c r="M42" s="32"/>
      <c r="N42" s="32"/>
      <c r="O42" s="32"/>
      <c r="P42" s="32"/>
      <c r="Q42" s="32"/>
      <c r="R42" s="32"/>
      <c r="S42" s="32"/>
    </row>
    <row r="43" spans="1:19" ht="24" customHeight="1" thickBo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527"/>
      <c r="L43" s="32"/>
      <c r="M43" s="32"/>
      <c r="N43" s="32"/>
      <c r="O43" s="32"/>
      <c r="P43" s="32"/>
      <c r="Q43" s="32"/>
      <c r="R43" s="32"/>
      <c r="S43" s="32"/>
    </row>
    <row r="44" spans="1:19" ht="1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32"/>
      <c r="Q44" s="32"/>
      <c r="R44" s="32"/>
      <c r="S44" s="32"/>
    </row>
    <row r="45" spans="1:19" ht="1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32"/>
      <c r="Q45" s="32"/>
      <c r="R45" s="32"/>
      <c r="S45" s="32"/>
    </row>
    <row r="46" spans="1:19" ht="1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32"/>
      <c r="Q46" s="32"/>
      <c r="R46" s="32"/>
      <c r="S46" s="32"/>
    </row>
    <row r="47" spans="1:19" ht="1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</row>
    <row r="48" spans="1:19" ht="15" customHeigh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</row>
    <row r="49" spans="1:19" ht="15" customHeight="1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</row>
    <row r="50" spans="1:19" ht="15" customHeight="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</row>
    <row r="51" spans="1:19" ht="15" customHeight="1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</row>
    <row r="52" spans="1:19" ht="15" customHeigh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</row>
    <row r="53" spans="1:19">
      <c r="B53" s="28"/>
      <c r="C53" s="29"/>
      <c r="F53" s="30"/>
      <c r="G53" s="30"/>
      <c r="H53" s="28"/>
      <c r="I53" s="28"/>
    </row>
    <row r="60" spans="1:19">
      <c r="B60" s="28"/>
      <c r="C60" s="29"/>
      <c r="F60" s="30"/>
      <c r="G60" s="30"/>
    </row>
    <row r="67" spans="2:7">
      <c r="B67" s="28"/>
      <c r="C67" s="29"/>
      <c r="F67" s="30"/>
      <c r="G67" s="30"/>
    </row>
    <row r="74" spans="2:7">
      <c r="B74" s="28"/>
      <c r="F74" s="30"/>
      <c r="G74" s="30"/>
    </row>
    <row r="81" spans="6:7">
      <c r="F81" s="30"/>
      <c r="G81" s="30"/>
    </row>
  </sheetData>
  <mergeCells count="22">
    <mergeCell ref="A20:B20"/>
    <mergeCell ref="B1:K1"/>
    <mergeCell ref="A2:K4"/>
    <mergeCell ref="A5:K6"/>
    <mergeCell ref="A7:K8"/>
    <mergeCell ref="C12:H12"/>
    <mergeCell ref="A14:B14"/>
    <mergeCell ref="A15:B15"/>
    <mergeCell ref="A16:B16"/>
    <mergeCell ref="A17:B17"/>
    <mergeCell ref="A18:B18"/>
    <mergeCell ref="A19:B19"/>
    <mergeCell ref="D32:E32"/>
    <mergeCell ref="A27:B27"/>
    <mergeCell ref="A28:B28"/>
    <mergeCell ref="A29:B29"/>
    <mergeCell ref="A21:B21"/>
    <mergeCell ref="A22:B22"/>
    <mergeCell ref="A23:B23"/>
    <mergeCell ref="A24:B24"/>
    <mergeCell ref="A25:B25"/>
    <mergeCell ref="A26:B2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C4432-2C7E-48EA-9E7D-06ACDA9748E8}">
  <sheetPr codeName="Planilha73">
    <tabColor rgb="FF00B050"/>
    <pageSetUpPr fitToPage="1"/>
  </sheetPr>
  <dimension ref="A1:S69"/>
  <sheetViews>
    <sheetView workbookViewId="0"/>
  </sheetViews>
  <sheetFormatPr defaultColWidth="9.140625" defaultRowHeight="12.75"/>
  <cols>
    <col min="1" max="1" width="18" style="23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11" style="23" customWidth="1"/>
    <col min="8" max="9" width="12.7109375" style="23" customWidth="1"/>
    <col min="10" max="10" width="12.5703125" style="23" bestFit="1" customWidth="1"/>
    <col min="11" max="11" width="15.7109375" style="23" bestFit="1" customWidth="1"/>
    <col min="12" max="12" width="6.28515625" style="23" customWidth="1"/>
    <col min="13" max="13" width="5.42578125" style="23" bestFit="1" customWidth="1"/>
    <col min="14" max="14" width="3" style="23" customWidth="1"/>
    <col min="15" max="15" width="1.85546875" style="23" customWidth="1"/>
    <col min="16" max="16" width="6" style="23" customWidth="1"/>
    <col min="17" max="17" width="9.5703125" style="23" bestFit="1" customWidth="1"/>
    <col min="18" max="16384" width="9.140625" style="23"/>
  </cols>
  <sheetData>
    <row r="1" spans="1:19" ht="94.5" customHeight="1" thickBot="1">
      <c r="A1" s="512"/>
      <c r="B1" s="1327" t="s">
        <v>920</v>
      </c>
      <c r="C1" s="1328"/>
      <c r="D1" s="1328"/>
      <c r="E1" s="1328"/>
      <c r="F1" s="1328"/>
      <c r="G1" s="1328"/>
      <c r="H1" s="1328"/>
      <c r="I1" s="1328"/>
      <c r="J1" s="1328"/>
      <c r="K1" s="1329"/>
      <c r="L1" s="34"/>
      <c r="M1" s="34"/>
      <c r="N1" s="34"/>
      <c r="O1" s="34"/>
      <c r="P1" s="32"/>
      <c r="Q1" s="32"/>
      <c r="R1" s="32"/>
      <c r="S1" s="32"/>
    </row>
    <row r="2" spans="1:19" ht="19.5" customHeight="1" thickTop="1">
      <c r="A2" s="1330" t="s">
        <v>921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2"/>
      <c r="L2" s="32"/>
      <c r="M2" s="32"/>
      <c r="N2" s="32"/>
      <c r="O2" s="32"/>
      <c r="P2" s="32"/>
      <c r="Q2" s="32"/>
      <c r="R2" s="32"/>
      <c r="S2" s="32"/>
    </row>
    <row r="3" spans="1:19" ht="13.5" customHeight="1">
      <c r="A3" s="1333"/>
      <c r="B3" s="1334"/>
      <c r="C3" s="1334"/>
      <c r="D3" s="1334"/>
      <c r="E3" s="1334"/>
      <c r="F3" s="1334"/>
      <c r="G3" s="1334"/>
      <c r="H3" s="1334"/>
      <c r="I3" s="1334"/>
      <c r="J3" s="1334"/>
      <c r="K3" s="1335"/>
      <c r="L3" s="32"/>
      <c r="M3" s="32"/>
      <c r="N3" s="32"/>
      <c r="O3" s="32"/>
      <c r="P3" s="32"/>
      <c r="Q3" s="32"/>
      <c r="R3" s="32"/>
      <c r="S3" s="32"/>
    </row>
    <row r="4" spans="1:19" ht="29.25" customHeight="1" thickBot="1">
      <c r="A4" s="1336"/>
      <c r="B4" s="1337"/>
      <c r="C4" s="1337"/>
      <c r="D4" s="1337"/>
      <c r="E4" s="1337"/>
      <c r="F4" s="1337"/>
      <c r="G4" s="1337"/>
      <c r="H4" s="1337"/>
      <c r="I4" s="1337"/>
      <c r="J4" s="1337"/>
      <c r="K4" s="1338"/>
      <c r="L4" s="32"/>
      <c r="M4" s="32"/>
      <c r="N4" s="32"/>
      <c r="O4" s="32"/>
      <c r="P4" s="32"/>
      <c r="Q4" s="32"/>
      <c r="R4" s="32"/>
      <c r="S4" s="32"/>
    </row>
    <row r="5" spans="1:19" ht="13.5" customHeight="1">
      <c r="A5" s="1339" t="s">
        <v>922</v>
      </c>
      <c r="B5" s="1340"/>
      <c r="C5" s="1340"/>
      <c r="D5" s="1340"/>
      <c r="E5" s="1340"/>
      <c r="F5" s="1340"/>
      <c r="G5" s="1340"/>
      <c r="H5" s="1340"/>
      <c r="I5" s="1340"/>
      <c r="J5" s="1340"/>
      <c r="K5" s="1341"/>
      <c r="L5" s="32"/>
      <c r="M5" s="32"/>
      <c r="N5" s="32"/>
      <c r="O5" s="32"/>
      <c r="P5" s="32"/>
      <c r="Q5" s="32"/>
      <c r="R5" s="32"/>
      <c r="S5" s="32"/>
    </row>
    <row r="6" spans="1:19" ht="15" customHeight="1" thickBot="1">
      <c r="A6" s="1342"/>
      <c r="B6" s="1343"/>
      <c r="C6" s="1343"/>
      <c r="D6" s="1343"/>
      <c r="E6" s="1343"/>
      <c r="F6" s="1343"/>
      <c r="G6" s="1343"/>
      <c r="H6" s="1343"/>
      <c r="I6" s="1343"/>
      <c r="J6" s="1343"/>
      <c r="K6" s="1344"/>
      <c r="L6" s="32"/>
      <c r="M6" s="32"/>
      <c r="N6" s="32"/>
      <c r="O6" s="32"/>
      <c r="P6" s="32"/>
      <c r="Q6" s="32"/>
      <c r="R6" s="32"/>
      <c r="S6" s="32"/>
    </row>
    <row r="7" spans="1:19" ht="14.25" customHeight="1">
      <c r="A7" s="1345" t="s">
        <v>1030</v>
      </c>
      <c r="B7" s="1346"/>
      <c r="C7" s="1346"/>
      <c r="D7" s="1346"/>
      <c r="E7" s="1346"/>
      <c r="F7" s="1346"/>
      <c r="G7" s="1346"/>
      <c r="H7" s="1346"/>
      <c r="I7" s="1346"/>
      <c r="J7" s="1346"/>
      <c r="K7" s="1347"/>
      <c r="L7" s="32"/>
      <c r="M7" s="32"/>
      <c r="N7" s="32"/>
      <c r="O7" s="32"/>
      <c r="P7" s="32"/>
      <c r="Q7" s="32"/>
      <c r="R7" s="32"/>
      <c r="S7" s="32"/>
    </row>
    <row r="8" spans="1:19" ht="26.25" customHeight="1" thickBot="1">
      <c r="A8" s="1348"/>
      <c r="B8" s="1349"/>
      <c r="C8" s="1349"/>
      <c r="D8" s="1349"/>
      <c r="E8" s="1349"/>
      <c r="F8" s="1349"/>
      <c r="G8" s="1349"/>
      <c r="H8" s="1349"/>
      <c r="I8" s="1349"/>
      <c r="J8" s="1349"/>
      <c r="K8" s="1350"/>
      <c r="L8" s="32"/>
      <c r="M8" s="32"/>
      <c r="N8" s="32"/>
      <c r="O8" s="32"/>
      <c r="P8" s="32"/>
      <c r="Q8" s="32"/>
      <c r="R8" s="32"/>
      <c r="S8" s="32"/>
    </row>
    <row r="9" spans="1:19" ht="15.75" thickBot="1">
      <c r="A9" s="57" t="s">
        <v>923</v>
      </c>
      <c r="B9" s="130"/>
      <c r="C9" s="129" t="s">
        <v>924</v>
      </c>
      <c r="D9" s="129" t="s">
        <v>925</v>
      </c>
      <c r="E9" s="129" t="s">
        <v>926</v>
      </c>
      <c r="F9" s="129" t="s">
        <v>927</v>
      </c>
      <c r="G9" s="129" t="s">
        <v>928</v>
      </c>
      <c r="H9" s="130" t="s">
        <v>929</v>
      </c>
      <c r="I9" s="130" t="s">
        <v>224</v>
      </c>
      <c r="J9" s="130" t="s">
        <v>930</v>
      </c>
      <c r="K9" s="511" t="s">
        <v>104</v>
      </c>
      <c r="L9" s="32"/>
      <c r="M9" s="32"/>
      <c r="N9" s="32"/>
      <c r="O9" s="32"/>
      <c r="P9" s="32"/>
      <c r="Q9" s="32"/>
      <c r="R9" s="32"/>
      <c r="S9" s="32"/>
    </row>
    <row r="10" spans="1:19" ht="15">
      <c r="A10" s="64" t="s">
        <v>1031</v>
      </c>
      <c r="B10" s="74"/>
      <c r="C10" s="268" t="s">
        <v>92</v>
      </c>
      <c r="D10" s="268">
        <v>10111</v>
      </c>
      <c r="E10" s="268">
        <v>2.6709999999999998</v>
      </c>
      <c r="F10" s="74">
        <v>1</v>
      </c>
      <c r="G10" s="74">
        <v>6.72</v>
      </c>
      <c r="H10" s="123">
        <v>0</v>
      </c>
      <c r="I10" s="123">
        <v>17.29</v>
      </c>
      <c r="J10" s="123" t="s">
        <v>94</v>
      </c>
      <c r="K10" s="485">
        <v>46.18</v>
      </c>
      <c r="L10" s="32"/>
      <c r="M10" s="32"/>
      <c r="N10" s="32"/>
      <c r="O10" s="32"/>
      <c r="P10" s="32"/>
      <c r="Q10" s="32"/>
      <c r="R10" s="32"/>
      <c r="S10" s="32"/>
    </row>
    <row r="11" spans="1:19" ht="15" customHeight="1">
      <c r="A11" s="64" t="s">
        <v>949</v>
      </c>
      <c r="B11" s="65"/>
      <c r="C11" s="268" t="s">
        <v>92</v>
      </c>
      <c r="D11" s="110">
        <v>10146</v>
      </c>
      <c r="E11" s="110">
        <v>8.3324999999999996</v>
      </c>
      <c r="F11" s="65">
        <v>1</v>
      </c>
      <c r="G11" s="65">
        <v>4.9400000000000004</v>
      </c>
      <c r="H11" s="65">
        <v>0</v>
      </c>
      <c r="I11" s="65">
        <v>12.71</v>
      </c>
      <c r="J11" s="532"/>
      <c r="K11" s="537">
        <v>105.91</v>
      </c>
      <c r="L11" s="32"/>
      <c r="M11" s="32"/>
      <c r="N11" s="32"/>
      <c r="O11" s="32"/>
      <c r="P11" s="32"/>
      <c r="Q11" s="32"/>
      <c r="R11" s="32"/>
      <c r="S11" s="32"/>
    </row>
    <row r="12" spans="1:19" ht="24" customHeight="1" thickBot="1">
      <c r="A12" s="66"/>
      <c r="B12" s="40"/>
      <c r="C12" s="1056" t="s">
        <v>933</v>
      </c>
      <c r="D12" s="1057"/>
      <c r="E12" s="1057"/>
      <c r="F12" s="1057"/>
      <c r="G12" s="1057"/>
      <c r="H12" s="1057"/>
      <c r="I12" s="127"/>
      <c r="J12" s="127"/>
      <c r="K12" s="514">
        <f>SUM(K10:K11)</f>
        <v>152.09</v>
      </c>
      <c r="L12" s="32"/>
      <c r="M12" s="32"/>
      <c r="N12" s="32"/>
      <c r="O12" s="32"/>
      <c r="P12" s="32"/>
      <c r="Q12" s="32"/>
      <c r="R12" s="32"/>
      <c r="S12" s="32"/>
    </row>
    <row r="13" spans="1:19" ht="24" customHeight="1" thickBot="1">
      <c r="A13" s="57" t="s">
        <v>772</v>
      </c>
      <c r="B13" s="130"/>
      <c r="C13" s="129" t="s">
        <v>924</v>
      </c>
      <c r="D13" s="129" t="s">
        <v>925</v>
      </c>
      <c r="E13" s="129" t="s">
        <v>926</v>
      </c>
      <c r="F13" s="129" t="s">
        <v>927</v>
      </c>
      <c r="G13" s="129" t="s">
        <v>928</v>
      </c>
      <c r="H13" s="130" t="s">
        <v>929</v>
      </c>
      <c r="I13" s="130" t="s">
        <v>224</v>
      </c>
      <c r="J13" s="130" t="s">
        <v>930</v>
      </c>
      <c r="K13" s="511" t="s">
        <v>104</v>
      </c>
      <c r="L13" s="32"/>
      <c r="M13" s="32"/>
      <c r="N13" s="32"/>
      <c r="O13" s="32"/>
      <c r="P13" s="32"/>
      <c r="Q13" s="32"/>
      <c r="R13" s="32"/>
      <c r="S13" s="32"/>
    </row>
    <row r="14" spans="1:19" ht="24" customHeight="1">
      <c r="A14" s="1325" t="s">
        <v>1032</v>
      </c>
      <c r="B14" s="1326"/>
      <c r="C14" s="110" t="s">
        <v>779</v>
      </c>
      <c r="D14" s="110">
        <v>21118</v>
      </c>
      <c r="E14" s="110">
        <v>29.6</v>
      </c>
      <c r="F14" s="110">
        <v>1</v>
      </c>
      <c r="G14" s="110">
        <v>30.27</v>
      </c>
      <c r="H14" s="110">
        <v>0</v>
      </c>
      <c r="I14" s="110">
        <v>30.27</v>
      </c>
      <c r="J14" s="110" t="s">
        <v>94</v>
      </c>
      <c r="K14" s="132">
        <v>895.99199999999996</v>
      </c>
      <c r="L14" s="32"/>
      <c r="M14" s="32"/>
      <c r="N14" s="32"/>
      <c r="O14" s="32"/>
      <c r="P14" s="32"/>
      <c r="Q14" s="32"/>
      <c r="R14" s="32"/>
      <c r="S14" s="32"/>
    </row>
    <row r="15" spans="1:19" ht="24" customHeight="1">
      <c r="A15" s="1322" t="s">
        <v>1033</v>
      </c>
      <c r="B15" s="1323"/>
      <c r="C15" s="110" t="s">
        <v>779</v>
      </c>
      <c r="D15" s="110">
        <v>21144</v>
      </c>
      <c r="E15" s="110">
        <v>11.2</v>
      </c>
      <c r="F15" s="110">
        <v>1</v>
      </c>
      <c r="G15" s="110">
        <v>13.44</v>
      </c>
      <c r="H15" s="110">
        <v>0</v>
      </c>
      <c r="I15" s="110">
        <v>13.44</v>
      </c>
      <c r="J15" s="110"/>
      <c r="K15" s="132">
        <v>150.52799999999999</v>
      </c>
      <c r="L15" s="32"/>
      <c r="M15" s="32"/>
      <c r="N15" s="32"/>
      <c r="O15" s="32"/>
      <c r="P15" s="32"/>
      <c r="Q15" s="32"/>
      <c r="R15" s="32"/>
      <c r="S15" s="32"/>
    </row>
    <row r="16" spans="1:19" ht="24" customHeight="1">
      <c r="A16" s="1322" t="s">
        <v>1034</v>
      </c>
      <c r="B16" s="1323"/>
      <c r="C16" s="110" t="s">
        <v>962</v>
      </c>
      <c r="D16" s="110">
        <v>26560</v>
      </c>
      <c r="E16" s="110">
        <v>0.504</v>
      </c>
      <c r="F16" s="110">
        <v>1</v>
      </c>
      <c r="G16" s="110">
        <v>7.88</v>
      </c>
      <c r="H16" s="110">
        <v>0</v>
      </c>
      <c r="I16" s="110">
        <v>7.88</v>
      </c>
      <c r="J16" s="110"/>
      <c r="K16" s="132">
        <v>3.972</v>
      </c>
      <c r="L16" s="32"/>
      <c r="M16" s="32"/>
      <c r="N16" s="32"/>
      <c r="O16" s="32"/>
      <c r="P16" s="32"/>
      <c r="Q16" s="32"/>
      <c r="R16" s="32"/>
      <c r="S16" s="32"/>
    </row>
    <row r="17" spans="1:19" ht="41.25" customHeight="1">
      <c r="A17" s="1322" t="s">
        <v>1035</v>
      </c>
      <c r="B17" s="1323"/>
      <c r="C17" s="110" t="s">
        <v>963</v>
      </c>
      <c r="D17" s="110">
        <v>65004</v>
      </c>
      <c r="E17" s="110">
        <v>1</v>
      </c>
      <c r="F17" s="110">
        <v>1</v>
      </c>
      <c r="G17" s="110">
        <v>270.45999999999998</v>
      </c>
      <c r="H17" s="110">
        <v>0</v>
      </c>
      <c r="I17" s="110">
        <v>270.45999999999998</v>
      </c>
      <c r="J17" s="110"/>
      <c r="K17" s="132">
        <v>270.45999999999998</v>
      </c>
      <c r="L17" s="32"/>
      <c r="M17" s="32"/>
      <c r="N17" s="32"/>
      <c r="O17" s="32"/>
      <c r="P17" s="32"/>
      <c r="Q17" s="32"/>
      <c r="R17" s="32"/>
      <c r="S17" s="32"/>
    </row>
    <row r="18" spans="1:19" ht="15" customHeight="1">
      <c r="A18" s="515"/>
      <c r="B18" s="516"/>
      <c r="C18" s="131"/>
      <c r="D18" s="131"/>
      <c r="E18" s="110"/>
      <c r="F18" s="110"/>
      <c r="G18" s="110"/>
      <c r="H18" s="268" t="s">
        <v>933</v>
      </c>
      <c r="I18" s="268"/>
      <c r="J18" s="110"/>
      <c r="K18" s="517">
        <f>SUM(K14:K17)</f>
        <v>1320.95</v>
      </c>
      <c r="L18" s="32"/>
      <c r="M18" s="32"/>
      <c r="N18" s="32"/>
      <c r="O18" s="32"/>
      <c r="P18" s="32"/>
      <c r="Q18" s="32"/>
      <c r="R18" s="32"/>
      <c r="S18" s="32"/>
    </row>
    <row r="19" spans="1:19" ht="15" customHeight="1" thickBot="1">
      <c r="A19" s="74" t="s">
        <v>934</v>
      </c>
      <c r="B19" s="74"/>
      <c r="C19" s="74"/>
      <c r="D19" s="74"/>
      <c r="E19" s="74"/>
      <c r="F19" s="74"/>
      <c r="G19" s="74"/>
      <c r="H19" s="74"/>
      <c r="I19" s="74"/>
      <c r="J19" s="74"/>
      <c r="K19" s="519"/>
      <c r="L19" s="32"/>
      <c r="M19" s="32"/>
      <c r="N19" s="32"/>
      <c r="O19" s="32"/>
      <c r="P19" s="32"/>
      <c r="Q19" s="32"/>
      <c r="R19" s="32"/>
      <c r="S19" s="32"/>
    </row>
    <row r="20" spans="1:19" ht="15" customHeight="1" thickBot="1">
      <c r="A20" s="57" t="s">
        <v>935</v>
      </c>
      <c r="B20" s="130"/>
      <c r="C20" s="520" t="s">
        <v>936</v>
      </c>
      <c r="D20" s="1324" t="s">
        <v>937</v>
      </c>
      <c r="E20" s="1040"/>
      <c r="F20" s="74"/>
      <c r="G20" s="74"/>
      <c r="H20" s="74"/>
      <c r="I20" s="74"/>
      <c r="J20" s="74"/>
      <c r="K20" s="519"/>
      <c r="L20" s="32"/>
      <c r="M20" s="32"/>
      <c r="N20" s="32"/>
      <c r="O20" s="32"/>
      <c r="P20" s="32"/>
      <c r="Q20" s="32"/>
      <c r="R20" s="32"/>
      <c r="S20" s="32"/>
    </row>
    <row r="21" spans="1:19" ht="15" customHeight="1">
      <c r="A21" s="99" t="s">
        <v>938</v>
      </c>
      <c r="B21" s="100"/>
      <c r="C21" s="521">
        <v>1.5727</v>
      </c>
      <c r="D21" s="99"/>
      <c r="E21" s="518">
        <v>152.09</v>
      </c>
      <c r="F21" s="74"/>
      <c r="G21" s="74"/>
      <c r="H21" s="74"/>
      <c r="I21" s="74"/>
      <c r="J21" s="74"/>
      <c r="K21" s="519"/>
      <c r="L21" s="32"/>
      <c r="M21" s="32"/>
      <c r="N21" s="32"/>
      <c r="O21" s="32"/>
      <c r="P21" s="32"/>
      <c r="Q21" s="32"/>
      <c r="R21" s="32"/>
      <c r="S21" s="32"/>
    </row>
    <row r="22" spans="1:19" ht="15" customHeight="1">
      <c r="A22" s="73" t="s">
        <v>939</v>
      </c>
      <c r="B22" s="74"/>
      <c r="C22" s="522"/>
      <c r="D22" s="73"/>
      <c r="E22" s="519">
        <v>1320.95</v>
      </c>
      <c r="F22" s="74"/>
      <c r="G22" s="74"/>
      <c r="H22" s="74"/>
      <c r="I22" s="74"/>
      <c r="J22" s="74"/>
      <c r="K22" s="519"/>
      <c r="L22" s="32"/>
      <c r="M22" s="32"/>
      <c r="N22" s="32"/>
      <c r="O22" s="32"/>
      <c r="P22" s="32"/>
      <c r="Q22" s="32"/>
      <c r="R22" s="32"/>
      <c r="S22" s="32"/>
    </row>
    <row r="23" spans="1:19" ht="15" customHeight="1">
      <c r="A23" s="73" t="s">
        <v>940</v>
      </c>
      <c r="B23" s="74"/>
      <c r="C23" s="522"/>
      <c r="D23" s="73"/>
      <c r="E23" s="519">
        <v>0</v>
      </c>
      <c r="F23" s="74"/>
      <c r="G23" s="74"/>
      <c r="H23" s="74"/>
      <c r="I23" s="74"/>
      <c r="J23" s="74"/>
      <c r="K23" s="519"/>
      <c r="L23" s="32"/>
      <c r="M23" s="32"/>
      <c r="N23" s="32"/>
      <c r="O23" s="32"/>
      <c r="P23" s="32"/>
      <c r="Q23" s="32"/>
      <c r="R23" s="32"/>
      <c r="S23" s="32"/>
    </row>
    <row r="24" spans="1:19" ht="15" customHeight="1">
      <c r="A24" s="73" t="s">
        <v>941</v>
      </c>
      <c r="B24" s="74"/>
      <c r="C24" s="522"/>
      <c r="D24" s="73"/>
      <c r="E24" s="519">
        <v>1</v>
      </c>
      <c r="F24" s="74"/>
      <c r="G24" s="74"/>
      <c r="H24" s="74"/>
      <c r="I24" s="74"/>
      <c r="J24" s="74"/>
      <c r="K24" s="519"/>
      <c r="L24" s="32"/>
      <c r="M24" s="32"/>
      <c r="N24" s="32"/>
      <c r="O24" s="32"/>
      <c r="P24" s="32"/>
      <c r="Q24" s="32"/>
      <c r="R24" s="32"/>
      <c r="S24" s="32"/>
    </row>
    <row r="25" spans="1:19" ht="15" customHeight="1">
      <c r="A25" s="73" t="s">
        <v>942</v>
      </c>
      <c r="B25" s="74"/>
      <c r="C25" s="522"/>
      <c r="D25" s="73"/>
      <c r="E25" s="519">
        <v>152.09</v>
      </c>
      <c r="F25" s="74"/>
      <c r="G25" s="74"/>
      <c r="H25" s="74"/>
      <c r="I25" s="74"/>
      <c r="J25" s="74"/>
      <c r="K25" s="519"/>
      <c r="L25" s="32"/>
      <c r="M25" s="32"/>
      <c r="N25" s="32"/>
      <c r="O25" s="32"/>
      <c r="P25" s="32"/>
      <c r="Q25" s="32"/>
      <c r="R25" s="32"/>
      <c r="S25" s="32"/>
    </row>
    <row r="26" spans="1:19" ht="15">
      <c r="A26" s="73" t="s">
        <v>943</v>
      </c>
      <c r="B26" s="74"/>
      <c r="C26" s="522"/>
      <c r="D26" s="73"/>
      <c r="E26" s="519">
        <v>152.09</v>
      </c>
      <c r="F26" s="74"/>
      <c r="G26" s="74"/>
      <c r="H26" s="74"/>
      <c r="I26" s="74"/>
      <c r="J26" s="74"/>
      <c r="K26" s="519"/>
      <c r="L26" s="32"/>
      <c r="M26" s="32"/>
      <c r="N26" s="32"/>
      <c r="O26" s="32"/>
      <c r="P26" s="32"/>
      <c r="Q26" s="32"/>
      <c r="R26" s="32"/>
      <c r="S26" s="32"/>
    </row>
    <row r="27" spans="1:19" s="24" customFormat="1" ht="15" customHeight="1">
      <c r="A27" s="73" t="s">
        <v>944</v>
      </c>
      <c r="B27" s="74"/>
      <c r="C27" s="522"/>
      <c r="D27" s="73"/>
      <c r="E27" s="519">
        <v>1473.04</v>
      </c>
      <c r="F27" s="74"/>
      <c r="G27" s="74"/>
      <c r="H27" s="74"/>
      <c r="I27" s="74"/>
      <c r="J27" s="74"/>
      <c r="K27" s="519"/>
      <c r="L27" s="32"/>
      <c r="M27" s="32"/>
      <c r="N27" s="32"/>
      <c r="O27" s="32"/>
      <c r="P27" s="32"/>
      <c r="Q27" s="32"/>
      <c r="R27" s="32"/>
      <c r="S27" s="32"/>
    </row>
    <row r="28" spans="1:19" ht="15" customHeight="1">
      <c r="A28" s="73" t="s">
        <v>945</v>
      </c>
      <c r="B28" s="74"/>
      <c r="C28" s="523">
        <v>0.21079999999999999</v>
      </c>
      <c r="D28" s="73"/>
      <c r="E28" s="524">
        <f>E27*0.2108</f>
        <v>310.52</v>
      </c>
      <c r="F28" s="74"/>
      <c r="G28" s="74"/>
      <c r="H28" s="74"/>
      <c r="I28" s="74"/>
      <c r="J28" s="74"/>
      <c r="K28" s="519"/>
      <c r="L28" s="32"/>
      <c r="M28" s="32"/>
      <c r="N28" s="32"/>
      <c r="O28" s="32"/>
      <c r="P28" s="32"/>
      <c r="Q28" s="32"/>
      <c r="R28" s="32"/>
      <c r="S28" s="32"/>
    </row>
    <row r="29" spans="1:19" ht="15" customHeight="1" thickBot="1">
      <c r="A29" s="71" t="s">
        <v>946</v>
      </c>
      <c r="B29" s="41"/>
      <c r="C29" s="525"/>
      <c r="D29" s="71"/>
      <c r="E29" s="526">
        <f>E27+E28</f>
        <v>1783.56</v>
      </c>
      <c r="F29" s="74"/>
      <c r="G29" s="74"/>
      <c r="H29" s="74"/>
      <c r="I29" s="74"/>
      <c r="J29" s="74"/>
      <c r="K29" s="519"/>
      <c r="L29" s="32"/>
      <c r="M29" s="32"/>
      <c r="N29" s="32"/>
      <c r="O29" s="32"/>
      <c r="P29" s="32"/>
      <c r="Q29" s="32"/>
      <c r="R29" s="32"/>
      <c r="S29" s="32"/>
    </row>
    <row r="30" spans="1:19" ht="1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519"/>
      <c r="L30" s="32"/>
      <c r="M30" s="32"/>
      <c r="N30" s="32"/>
      <c r="O30" s="32"/>
      <c r="P30" s="32"/>
      <c r="Q30" s="32"/>
      <c r="R30" s="32"/>
      <c r="S30" s="32"/>
    </row>
    <row r="31" spans="1:19" ht="24" customHeight="1" thickBo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527"/>
      <c r="L31" s="32"/>
      <c r="M31" s="32"/>
      <c r="N31" s="32"/>
      <c r="O31" s="32"/>
      <c r="P31" s="32"/>
      <c r="Q31" s="32"/>
      <c r="R31" s="32"/>
      <c r="S31" s="32"/>
    </row>
    <row r="32" spans="1:19" ht="15" customHeight="1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32"/>
      <c r="Q32" s="32"/>
      <c r="R32" s="32"/>
      <c r="S32" s="32"/>
    </row>
    <row r="33" spans="1:19" ht="15" customHeight="1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32"/>
      <c r="Q33" s="32"/>
      <c r="R33" s="32"/>
      <c r="S33" s="32"/>
    </row>
    <row r="34" spans="1:19" ht="15" customHeight="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32"/>
      <c r="Q34" s="32"/>
      <c r="R34" s="32"/>
      <c r="S34" s="32"/>
    </row>
    <row r="35" spans="1:19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</row>
    <row r="36" spans="1:19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</row>
    <row r="37" spans="1:19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</row>
    <row r="38" spans="1:19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</row>
    <row r="39" spans="1:19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</row>
    <row r="40" spans="1:19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</row>
    <row r="41" spans="1:19">
      <c r="B41" s="28"/>
      <c r="C41" s="29"/>
      <c r="F41" s="30"/>
      <c r="G41" s="30"/>
      <c r="H41" s="28"/>
      <c r="I41" s="28"/>
    </row>
    <row r="48" spans="1:19">
      <c r="B48" s="28"/>
      <c r="C48" s="29"/>
      <c r="F48" s="30"/>
      <c r="G48" s="30"/>
    </row>
    <row r="55" spans="2:7">
      <c r="B55" s="28"/>
      <c r="C55" s="29"/>
      <c r="F55" s="30"/>
      <c r="G55" s="30"/>
    </row>
    <row r="62" spans="2:7">
      <c r="B62" s="28"/>
      <c r="F62" s="30"/>
      <c r="G62" s="30"/>
    </row>
    <row r="69" spans="6:7">
      <c r="F69" s="30"/>
      <c r="G69" s="30"/>
    </row>
  </sheetData>
  <mergeCells count="10">
    <mergeCell ref="D20:E20"/>
    <mergeCell ref="A15:B15"/>
    <mergeCell ref="A16:B16"/>
    <mergeCell ref="A17:B17"/>
    <mergeCell ref="B1:K1"/>
    <mergeCell ref="A2:K4"/>
    <mergeCell ref="A5:K6"/>
    <mergeCell ref="A7:K8"/>
    <mergeCell ref="C12:H12"/>
    <mergeCell ref="A14:B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E84D8-2151-4E50-A0AF-2F189DAAB904}">
  <sheetPr codeName="Planilha74">
    <tabColor rgb="FF00B050"/>
    <pageSetUpPr fitToPage="1"/>
  </sheetPr>
  <dimension ref="B1:Y76"/>
  <sheetViews>
    <sheetView workbookViewId="0"/>
  </sheetViews>
  <sheetFormatPr defaultColWidth="9.140625" defaultRowHeight="12.75"/>
  <cols>
    <col min="1" max="1" width="9.140625" style="23" customWidth="1"/>
    <col min="2" max="2" width="53.28515625" style="23" customWidth="1"/>
    <col min="3" max="3" width="7.28515625" style="23" customWidth="1"/>
    <col min="4" max="4" width="5" style="23" customWidth="1"/>
    <col min="5" max="5" width="6" style="23" customWidth="1"/>
    <col min="6" max="6" width="8" style="23" customWidth="1"/>
    <col min="7" max="7" width="3" style="23" customWidth="1"/>
    <col min="8" max="8" width="7.7109375" style="23" customWidth="1"/>
    <col min="9" max="9" width="5.140625" style="23" customWidth="1"/>
    <col min="10" max="10" width="4.855468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8.7109375" style="23" customWidth="1"/>
    <col min="15" max="15" width="9.5703125" style="23" bestFit="1" customWidth="1"/>
    <col min="16" max="23" width="0" style="23" hidden="1" customWidth="1"/>
    <col min="24" max="16384" width="9.140625" style="23"/>
  </cols>
  <sheetData>
    <row r="1" spans="2:25" ht="13.5" thickBot="1"/>
    <row r="2" spans="2:25" ht="13.5">
      <c r="B2" s="1407"/>
      <c r="C2" s="1408"/>
      <c r="D2" s="1408"/>
      <c r="E2" s="1408"/>
      <c r="F2" s="1408"/>
      <c r="G2" s="1408"/>
      <c r="H2" s="1408"/>
      <c r="I2" s="1408"/>
      <c r="J2" s="1408"/>
      <c r="K2" s="1408"/>
      <c r="L2" s="1408"/>
      <c r="M2" s="1408"/>
      <c r="N2" s="1408"/>
      <c r="O2" s="1409"/>
    </row>
    <row r="3" spans="2:25" ht="13.5">
      <c r="B3" s="1410" t="s">
        <v>157</v>
      </c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2"/>
    </row>
    <row r="4" spans="2:25" ht="13.5">
      <c r="B4" s="1413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5"/>
    </row>
    <row r="5" spans="2:25" ht="13.5">
      <c r="B5" s="1413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5"/>
    </row>
    <row r="6" spans="2:25" ht="13.5">
      <c r="B6" s="1416" t="s">
        <v>906</v>
      </c>
      <c r="C6" s="1417"/>
      <c r="D6" s="1417"/>
      <c r="E6" s="1417"/>
      <c r="F6" s="1417"/>
      <c r="G6" s="1417"/>
      <c r="H6" s="1417"/>
      <c r="I6" s="1417"/>
      <c r="J6" s="1417"/>
      <c r="K6" s="1417"/>
      <c r="L6" s="1417"/>
      <c r="M6" s="1417"/>
      <c r="N6" s="1417"/>
      <c r="O6" s="1418"/>
    </row>
    <row r="7" spans="2:25" ht="12.75" customHeight="1">
      <c r="B7" s="1404" t="s">
        <v>322</v>
      </c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5"/>
      <c r="N7" s="1405"/>
      <c r="O7" s="1406"/>
      <c r="Y7" s="226" t="s">
        <v>301</v>
      </c>
    </row>
    <row r="8" spans="2:25">
      <c r="B8" s="1404"/>
      <c r="C8" s="1405"/>
      <c r="D8" s="1405"/>
      <c r="E8" s="1405"/>
      <c r="F8" s="1405"/>
      <c r="G8" s="1405"/>
      <c r="H8" s="1405"/>
      <c r="I8" s="1405"/>
      <c r="J8" s="1405"/>
      <c r="K8" s="1405"/>
      <c r="L8" s="1405"/>
      <c r="M8" s="1405"/>
      <c r="N8" s="1405"/>
      <c r="O8" s="1406"/>
    </row>
    <row r="9" spans="2:25">
      <c r="B9" s="1396"/>
      <c r="C9" s="1397"/>
      <c r="D9" s="1397"/>
      <c r="E9" s="1397"/>
      <c r="F9" s="1397"/>
      <c r="G9" s="1397"/>
      <c r="H9" s="1397"/>
      <c r="I9" s="1397"/>
      <c r="J9" s="1397"/>
      <c r="K9" s="1397"/>
      <c r="L9" s="1397"/>
      <c r="M9" s="1397"/>
      <c r="N9" s="1397"/>
      <c r="O9" s="1398"/>
      <c r="Y9" s="227"/>
    </row>
    <row r="10" spans="2:25" ht="15" customHeight="1">
      <c r="B10" s="1399" t="s">
        <v>302</v>
      </c>
      <c r="C10" s="1400"/>
      <c r="D10" s="1400"/>
      <c r="E10" s="1400"/>
      <c r="F10" s="1400"/>
      <c r="G10" s="1400"/>
      <c r="H10" s="1400"/>
      <c r="I10" s="1400"/>
      <c r="J10" s="1400"/>
      <c r="K10" s="1400"/>
      <c r="L10" s="1400"/>
      <c r="M10" s="1400"/>
      <c r="N10" s="1400"/>
      <c r="O10" s="1401"/>
    </row>
    <row r="11" spans="2:25" ht="24">
      <c r="B11" s="228" t="s">
        <v>160</v>
      </c>
      <c r="C11" s="229" t="s">
        <v>161</v>
      </c>
      <c r="D11" s="1381" t="s">
        <v>162</v>
      </c>
      <c r="E11" s="1377"/>
      <c r="F11" s="1402" t="s">
        <v>303</v>
      </c>
      <c r="G11" s="1403"/>
      <c r="H11" s="332" t="s">
        <v>164</v>
      </c>
      <c r="I11" s="1381" t="s">
        <v>165</v>
      </c>
      <c r="J11" s="1382"/>
      <c r="K11" s="1381" t="s">
        <v>166</v>
      </c>
      <c r="L11" s="1377"/>
      <c r="M11" s="1382"/>
      <c r="N11" s="1381" t="s">
        <v>167</v>
      </c>
      <c r="O11" s="1378"/>
      <c r="R11" s="23" t="s">
        <v>304</v>
      </c>
    </row>
    <row r="12" spans="2:25" ht="15" customHeight="1">
      <c r="B12" s="1295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277"/>
    </row>
    <row r="13" spans="2:25" s="227" customFormat="1">
      <c r="B13" s="230"/>
      <c r="C13" s="231"/>
      <c r="D13" s="1390"/>
      <c r="E13" s="1391"/>
      <c r="F13" s="1392"/>
      <c r="G13" s="1393"/>
      <c r="H13" s="333"/>
      <c r="I13" s="1390"/>
      <c r="J13" s="1394"/>
      <c r="K13" s="1390"/>
      <c r="L13" s="1391"/>
      <c r="M13" s="1394"/>
      <c r="N13" s="1390"/>
      <c r="O13" s="1395"/>
    </row>
    <row r="14" spans="2:25" ht="24">
      <c r="B14" s="232" t="s">
        <v>169</v>
      </c>
      <c r="C14" s="233" t="s">
        <v>161</v>
      </c>
      <c r="D14" s="1381" t="s">
        <v>170</v>
      </c>
      <c r="E14" s="1382"/>
      <c r="F14" s="1381" t="s">
        <v>171</v>
      </c>
      <c r="G14" s="1382"/>
      <c r="H14" s="143" t="s">
        <v>172</v>
      </c>
      <c r="I14" s="1107" t="s">
        <v>173</v>
      </c>
      <c r="J14" s="1109"/>
      <c r="K14" s="1109"/>
      <c r="L14" s="1109"/>
      <c r="M14" s="1108"/>
      <c r="N14" s="1107" t="s">
        <v>167</v>
      </c>
      <c r="O14" s="1300"/>
    </row>
    <row r="15" spans="2:25" ht="15" customHeight="1">
      <c r="B15" s="1295" t="s">
        <v>174</v>
      </c>
      <c r="C15" s="1094"/>
      <c r="D15" s="1121"/>
      <c r="E15" s="1121"/>
      <c r="F15" s="1121"/>
      <c r="G15" s="1121"/>
      <c r="H15" s="1094"/>
      <c r="I15" s="1094"/>
      <c r="J15" s="1094"/>
      <c r="K15" s="1095"/>
      <c r="L15" s="1096">
        <v>0</v>
      </c>
      <c r="M15" s="1097"/>
      <c r="N15" s="1097"/>
      <c r="O15" s="1277"/>
    </row>
    <row r="16" spans="2:25" ht="15" customHeight="1">
      <c r="B16" s="235"/>
      <c r="C16" s="236"/>
      <c r="D16" s="236"/>
      <c r="E16" s="236"/>
      <c r="F16" s="236"/>
      <c r="G16" s="236"/>
      <c r="H16" s="236"/>
      <c r="I16" s="236"/>
      <c r="J16" s="236"/>
      <c r="K16" s="236"/>
      <c r="L16" s="148"/>
      <c r="M16" s="148"/>
      <c r="N16" s="148"/>
      <c r="O16" s="237"/>
    </row>
    <row r="17" spans="2:20" ht="24">
      <c r="B17" s="232" t="s">
        <v>175</v>
      </c>
      <c r="C17" s="233" t="s">
        <v>161</v>
      </c>
      <c r="D17" s="1381" t="s">
        <v>176</v>
      </c>
      <c r="E17" s="1382"/>
      <c r="F17" s="332" t="s">
        <v>177</v>
      </c>
      <c r="G17" s="1381" t="s">
        <v>178</v>
      </c>
      <c r="H17" s="1377"/>
      <c r="I17" s="332" t="s">
        <v>179</v>
      </c>
      <c r="J17" s="1381" t="s">
        <v>180</v>
      </c>
      <c r="K17" s="1377"/>
      <c r="L17" s="1377"/>
      <c r="M17" s="1377"/>
      <c r="N17" s="1377"/>
      <c r="O17" s="1378"/>
      <c r="R17" s="23">
        <v>2.17</v>
      </c>
    </row>
    <row r="18" spans="2:20">
      <c r="B18" s="238" t="s">
        <v>211</v>
      </c>
      <c r="C18" s="234">
        <v>2000</v>
      </c>
      <c r="D18" s="1383">
        <v>5</v>
      </c>
      <c r="E18" s="1384"/>
      <c r="F18" s="239" t="s">
        <v>265</v>
      </c>
      <c r="G18" s="1385"/>
      <c r="H18" s="1386"/>
      <c r="I18" s="240"/>
      <c r="J18" s="1387">
        <f>TRUNC(L15*D18/100,2)</f>
        <v>0</v>
      </c>
      <c r="K18" s="1388"/>
      <c r="L18" s="1388"/>
      <c r="M18" s="1388"/>
      <c r="N18" s="1388"/>
      <c r="O18" s="1389"/>
      <c r="Q18" s="23">
        <v>1.8</v>
      </c>
    </row>
    <row r="19" spans="2:20" ht="15" customHeight="1">
      <c r="B19" s="1295" t="s">
        <v>181</v>
      </c>
      <c r="C19" s="1094"/>
      <c r="D19" s="1094"/>
      <c r="E19" s="1094"/>
      <c r="F19" s="1094"/>
      <c r="G19" s="1121"/>
      <c r="H19" s="1121"/>
      <c r="I19" s="1121"/>
      <c r="J19" s="1094"/>
      <c r="K19" s="1095"/>
      <c r="L19" s="1096">
        <f>SUM(J18)</f>
        <v>0</v>
      </c>
      <c r="M19" s="1097"/>
      <c r="N19" s="1097"/>
      <c r="O19" s="1277"/>
    </row>
    <row r="20" spans="2:20" ht="15" customHeight="1">
      <c r="B20" s="235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41"/>
    </row>
    <row r="21" spans="2:20" ht="15" customHeight="1">
      <c r="B21" s="1276" t="s">
        <v>182</v>
      </c>
      <c r="C21" s="1119"/>
      <c r="D21" s="1119"/>
      <c r="E21" s="1119"/>
      <c r="F21" s="1119"/>
      <c r="G21" s="1119"/>
      <c r="H21" s="1119"/>
      <c r="I21" s="1120"/>
      <c r="J21" s="1097">
        <f>TRUNC(L15+L19+L12,2)</f>
        <v>0</v>
      </c>
      <c r="K21" s="1097"/>
      <c r="L21" s="1097"/>
      <c r="M21" s="1097"/>
      <c r="N21" s="1097"/>
      <c r="O21" s="1277"/>
    </row>
    <row r="22" spans="2:20" ht="15" customHeight="1">
      <c r="B22" s="1276" t="s">
        <v>183</v>
      </c>
      <c r="C22" s="1119"/>
      <c r="D22" s="1119"/>
      <c r="E22" s="1119"/>
      <c r="F22" s="1119"/>
      <c r="G22" s="1119"/>
      <c r="H22" s="1119"/>
      <c r="I22" s="1120"/>
      <c r="J22" s="1379">
        <v>1</v>
      </c>
      <c r="K22" s="1379"/>
      <c r="L22" s="1379"/>
      <c r="M22" s="1379"/>
      <c r="N22" s="1379"/>
      <c r="O22" s="1380"/>
    </row>
    <row r="23" spans="2:20" ht="15" customHeight="1">
      <c r="B23" s="1276" t="s">
        <v>184</v>
      </c>
      <c r="C23" s="1119"/>
      <c r="D23" s="1119"/>
      <c r="E23" s="1119"/>
      <c r="F23" s="1119"/>
      <c r="G23" s="1119"/>
      <c r="H23" s="1119"/>
      <c r="I23" s="1120"/>
      <c r="J23" s="1097">
        <f>TRUNC(J21/J22,2)</f>
        <v>0</v>
      </c>
      <c r="K23" s="1097"/>
      <c r="L23" s="1097"/>
      <c r="M23" s="1097"/>
      <c r="N23" s="1097"/>
      <c r="O23" s="1277"/>
    </row>
    <row r="24" spans="2:20" ht="15" customHeight="1">
      <c r="B24" s="242"/>
      <c r="C24" s="155"/>
      <c r="D24" s="155"/>
      <c r="E24" s="155"/>
      <c r="F24" s="155"/>
      <c r="G24" s="155"/>
      <c r="H24" s="155"/>
      <c r="I24" s="155"/>
      <c r="J24" s="156"/>
      <c r="K24" s="156"/>
      <c r="L24" s="157"/>
      <c r="M24" s="157"/>
      <c r="N24" s="157"/>
      <c r="O24" s="243"/>
      <c r="Q24" s="23">
        <v>24</v>
      </c>
      <c r="R24" s="23">
        <v>100</v>
      </c>
    </row>
    <row r="25" spans="2:20" ht="24">
      <c r="B25" s="244" t="s">
        <v>185</v>
      </c>
      <c r="C25" s="245" t="s">
        <v>161</v>
      </c>
      <c r="D25" s="1370" t="s">
        <v>186</v>
      </c>
      <c r="E25" s="1371"/>
      <c r="F25" s="1372" t="s">
        <v>70</v>
      </c>
      <c r="G25" s="1373"/>
      <c r="H25" s="1374"/>
      <c r="I25" s="1362" t="s">
        <v>173</v>
      </c>
      <c r="J25" s="1363"/>
      <c r="K25" s="1375"/>
      <c r="L25" s="1376" t="s">
        <v>187</v>
      </c>
      <c r="M25" s="1377"/>
      <c r="N25" s="1377"/>
      <c r="O25" s="1378"/>
      <c r="R25" s="23">
        <v>5</v>
      </c>
      <c r="T25" s="23">
        <f>(33.67*5)/100</f>
        <v>1.6835</v>
      </c>
    </row>
    <row r="26" spans="2:20">
      <c r="B26" s="281" t="s">
        <v>323</v>
      </c>
      <c r="C26" s="282">
        <v>10308</v>
      </c>
      <c r="D26" s="1365" t="s">
        <v>324</v>
      </c>
      <c r="E26" s="1366"/>
      <c r="F26" s="1151">
        <v>73.89</v>
      </c>
      <c r="G26" s="1311"/>
      <c r="H26" s="1152"/>
      <c r="I26" s="1367">
        <v>0.5</v>
      </c>
      <c r="J26" s="1368"/>
      <c r="K26" s="1369"/>
      <c r="L26" s="1356">
        <v>36.94</v>
      </c>
      <c r="M26" s="1357"/>
      <c r="N26" s="1357"/>
      <c r="O26" s="1358"/>
    </row>
    <row r="27" spans="2:20" ht="15" customHeight="1">
      <c r="B27" s="1351" t="s">
        <v>188</v>
      </c>
      <c r="C27" s="1352"/>
      <c r="D27" s="1352"/>
      <c r="E27" s="1352"/>
      <c r="F27" s="1352"/>
      <c r="G27" s="1352"/>
      <c r="H27" s="1352"/>
      <c r="I27" s="1352"/>
      <c r="J27" s="1352"/>
      <c r="K27" s="1352"/>
      <c r="L27" s="1359">
        <f>L26</f>
        <v>36.94</v>
      </c>
      <c r="M27" s="1353"/>
      <c r="N27" s="1353"/>
      <c r="O27" s="1354"/>
    </row>
    <row r="28" spans="2:20" ht="15" customHeight="1">
      <c r="B28" s="246"/>
      <c r="C28" s="247"/>
      <c r="D28" s="247"/>
      <c r="E28" s="247"/>
      <c r="F28" s="247"/>
      <c r="G28" s="247"/>
      <c r="H28" s="247"/>
      <c r="I28" s="247"/>
      <c r="J28" s="247"/>
      <c r="K28" s="247"/>
      <c r="L28" s="148"/>
      <c r="M28" s="148"/>
      <c r="N28" s="148"/>
      <c r="O28" s="248"/>
    </row>
    <row r="29" spans="2:20" ht="24">
      <c r="B29" s="244" t="s">
        <v>189</v>
      </c>
      <c r="C29" s="245" t="s">
        <v>161</v>
      </c>
      <c r="D29" s="1360" t="s">
        <v>186</v>
      </c>
      <c r="E29" s="1360"/>
      <c r="F29" s="1361" t="s">
        <v>70</v>
      </c>
      <c r="G29" s="1361"/>
      <c r="H29" s="1361"/>
      <c r="I29" s="1360" t="s">
        <v>173</v>
      </c>
      <c r="J29" s="1360"/>
      <c r="K29" s="1360"/>
      <c r="L29" s="1362" t="s">
        <v>187</v>
      </c>
      <c r="M29" s="1363"/>
      <c r="N29" s="1363"/>
      <c r="O29" s="1364"/>
    </row>
    <row r="30" spans="2:20" ht="24">
      <c r="B30" s="283" t="s">
        <v>325</v>
      </c>
      <c r="C30" s="282">
        <v>40376</v>
      </c>
      <c r="D30" s="1151" t="s">
        <v>205</v>
      </c>
      <c r="E30" s="1152"/>
      <c r="F30" s="1151">
        <v>8.01</v>
      </c>
      <c r="G30" s="1311"/>
      <c r="H30" s="1152"/>
      <c r="I30" s="1312">
        <v>127</v>
      </c>
      <c r="J30" s="1355"/>
      <c r="K30" s="1313"/>
      <c r="L30" s="1356">
        <f>I30*F30</f>
        <v>1017.27</v>
      </c>
      <c r="M30" s="1357"/>
      <c r="N30" s="1357"/>
      <c r="O30" s="1358"/>
    </row>
    <row r="31" spans="2:20">
      <c r="B31" s="281" t="s">
        <v>202</v>
      </c>
      <c r="C31" s="282">
        <v>40349</v>
      </c>
      <c r="D31" s="1151" t="s">
        <v>10</v>
      </c>
      <c r="E31" s="1152"/>
      <c r="F31" s="1151">
        <v>365.27</v>
      </c>
      <c r="G31" s="1311"/>
      <c r="H31" s="1152"/>
      <c r="I31" s="1312">
        <v>0.14000000000000001</v>
      </c>
      <c r="J31" s="1355"/>
      <c r="K31" s="1313"/>
      <c r="L31" s="1356">
        <f t="shared" ref="L31:L35" si="0">I31*F31</f>
        <v>51.14</v>
      </c>
      <c r="M31" s="1357"/>
      <c r="N31" s="1357"/>
      <c r="O31" s="1358"/>
    </row>
    <row r="32" spans="2:20">
      <c r="B32" s="281" t="s">
        <v>326</v>
      </c>
      <c r="C32" s="282">
        <v>40360</v>
      </c>
      <c r="D32" s="1151" t="s">
        <v>10</v>
      </c>
      <c r="E32" s="1152"/>
      <c r="F32" s="1151">
        <v>471.99</v>
      </c>
      <c r="G32" s="1311"/>
      <c r="H32" s="1152"/>
      <c r="I32" s="1312">
        <v>2.11</v>
      </c>
      <c r="J32" s="1355"/>
      <c r="K32" s="1313"/>
      <c r="L32" s="1356">
        <f t="shared" si="0"/>
        <v>995.9</v>
      </c>
      <c r="M32" s="1357"/>
      <c r="N32" s="1357"/>
      <c r="O32" s="1358"/>
    </row>
    <row r="33" spans="2:24">
      <c r="B33" s="281" t="s">
        <v>327</v>
      </c>
      <c r="C33" s="282">
        <v>40258</v>
      </c>
      <c r="D33" s="1151" t="s">
        <v>10</v>
      </c>
      <c r="E33" s="1152"/>
      <c r="F33" s="1151">
        <v>54.69</v>
      </c>
      <c r="G33" s="1311"/>
      <c r="H33" s="1152"/>
      <c r="I33" s="1312">
        <v>10.87</v>
      </c>
      <c r="J33" s="1355"/>
      <c r="K33" s="1313"/>
      <c r="L33" s="1356">
        <f t="shared" si="0"/>
        <v>594.48</v>
      </c>
      <c r="M33" s="1357"/>
      <c r="N33" s="1357"/>
      <c r="O33" s="1358"/>
    </row>
    <row r="34" spans="2:24" ht="24">
      <c r="B34" s="283" t="s">
        <v>328</v>
      </c>
      <c r="C34" s="282">
        <v>40312</v>
      </c>
      <c r="D34" s="1151" t="s">
        <v>8</v>
      </c>
      <c r="E34" s="1152"/>
      <c r="F34" s="1151">
        <v>75.62</v>
      </c>
      <c r="G34" s="1311"/>
      <c r="H34" s="1152"/>
      <c r="I34" s="1312">
        <v>24.76</v>
      </c>
      <c r="J34" s="1355"/>
      <c r="K34" s="1313"/>
      <c r="L34" s="1356">
        <f t="shared" si="0"/>
        <v>1872.35</v>
      </c>
      <c r="M34" s="1357"/>
      <c r="N34" s="1357"/>
      <c r="O34" s="1358"/>
    </row>
    <row r="35" spans="2:24">
      <c r="B35" s="283" t="s">
        <v>329</v>
      </c>
      <c r="C35" s="282">
        <v>40302</v>
      </c>
      <c r="D35" s="1151" t="s">
        <v>10</v>
      </c>
      <c r="E35" s="1152"/>
      <c r="F35" s="1151">
        <v>57.57</v>
      </c>
      <c r="G35" s="1311"/>
      <c r="H35" s="1152"/>
      <c r="I35" s="1312">
        <v>6.98</v>
      </c>
      <c r="J35" s="1355"/>
      <c r="K35" s="1313"/>
      <c r="L35" s="1356">
        <f t="shared" si="0"/>
        <v>401.84</v>
      </c>
      <c r="M35" s="1357"/>
      <c r="N35" s="1357"/>
      <c r="O35" s="1358"/>
    </row>
    <row r="36" spans="2:24" ht="15" customHeight="1">
      <c r="B36" s="1351" t="s">
        <v>190</v>
      </c>
      <c r="C36" s="1352"/>
      <c r="D36" s="1352"/>
      <c r="E36" s="1352"/>
      <c r="F36" s="1352"/>
      <c r="G36" s="1352"/>
      <c r="H36" s="1352"/>
      <c r="I36" s="1352"/>
      <c r="J36" s="1352"/>
      <c r="K36" s="1352"/>
      <c r="L36" s="1359">
        <v>4932.95</v>
      </c>
      <c r="M36" s="1353"/>
      <c r="N36" s="1353"/>
      <c r="O36" s="1354"/>
    </row>
    <row r="37" spans="2:24" ht="15" customHeight="1">
      <c r="B37" s="235"/>
      <c r="C37" s="236"/>
      <c r="D37" s="236"/>
      <c r="E37" s="236"/>
      <c r="F37" s="236"/>
      <c r="G37" s="236"/>
      <c r="H37" s="236"/>
      <c r="I37" s="236"/>
      <c r="J37" s="236"/>
      <c r="K37" s="236"/>
      <c r="L37" s="148"/>
      <c r="M37" s="148"/>
      <c r="N37" s="148"/>
      <c r="O37" s="249"/>
    </row>
    <row r="38" spans="2:24" ht="24">
      <c r="B38" s="250" t="s">
        <v>191</v>
      </c>
      <c r="C38" s="251" t="s">
        <v>161</v>
      </c>
      <c r="D38" s="326" t="s">
        <v>186</v>
      </c>
      <c r="E38" s="1318" t="s">
        <v>192</v>
      </c>
      <c r="F38" s="1320"/>
      <c r="G38" s="1320"/>
      <c r="H38" s="1319"/>
      <c r="I38" s="252" t="s">
        <v>193</v>
      </c>
      <c r="J38" s="253" t="s">
        <v>194</v>
      </c>
      <c r="K38" s="1318" t="s">
        <v>180</v>
      </c>
      <c r="L38" s="1319"/>
      <c r="M38" s="1318" t="s">
        <v>173</v>
      </c>
      <c r="N38" s="1319"/>
      <c r="O38" s="254" t="s">
        <v>195</v>
      </c>
      <c r="Q38" s="27">
        <f>L36+L27+L39+J23</f>
        <v>4969.8900000000003</v>
      </c>
    </row>
    <row r="39" spans="2:24" ht="15" customHeight="1">
      <c r="B39" s="1351" t="s">
        <v>196</v>
      </c>
      <c r="C39" s="1352"/>
      <c r="D39" s="1352"/>
      <c r="E39" s="1352"/>
      <c r="F39" s="1352"/>
      <c r="G39" s="1352"/>
      <c r="H39" s="1352"/>
      <c r="I39" s="1352"/>
      <c r="J39" s="1352"/>
      <c r="K39" s="1352"/>
      <c r="L39" s="1353">
        <v>0</v>
      </c>
      <c r="M39" s="1353"/>
      <c r="N39" s="1353"/>
      <c r="O39" s="1354"/>
    </row>
    <row r="40" spans="2:24" ht="15" customHeight="1">
      <c r="B40" s="235"/>
      <c r="C40" s="236"/>
      <c r="D40" s="236"/>
      <c r="E40" s="236"/>
      <c r="F40" s="236"/>
      <c r="G40" s="236"/>
      <c r="H40" s="236"/>
      <c r="I40" s="236"/>
      <c r="J40" s="236"/>
      <c r="K40" s="236"/>
      <c r="L40" s="148"/>
      <c r="M40" s="148"/>
      <c r="N40" s="148"/>
      <c r="O40" s="255"/>
    </row>
    <row r="41" spans="2:24" ht="15" customHeight="1">
      <c r="B41" s="1278" t="s">
        <v>330</v>
      </c>
      <c r="C41" s="1119"/>
      <c r="D41" s="1119"/>
      <c r="E41" s="1119"/>
      <c r="F41" s="1119"/>
      <c r="G41" s="1119"/>
      <c r="H41" s="1119"/>
      <c r="I41" s="1119"/>
      <c r="J41" s="1119"/>
      <c r="K41" s="1119"/>
      <c r="L41" s="1096">
        <f>SUM(L36+L27)</f>
        <v>4969.8900000000003</v>
      </c>
      <c r="M41" s="1097"/>
      <c r="N41" s="1097"/>
      <c r="O41" s="1277"/>
      <c r="P41" s="25">
        <f>L41</f>
        <v>4969.8900000000003</v>
      </c>
    </row>
    <row r="42" spans="2:24" ht="15" customHeight="1">
      <c r="B42" s="1278" t="s">
        <v>1065</v>
      </c>
      <c r="C42" s="1154"/>
      <c r="D42" s="1154"/>
      <c r="E42" s="1154"/>
      <c r="F42" s="1154"/>
      <c r="G42" s="1154"/>
      <c r="H42" s="1154"/>
      <c r="I42" s="1154"/>
      <c r="J42" s="1154"/>
      <c r="K42" s="1154"/>
      <c r="L42" s="1096">
        <f>TRUNC(L41*0.2108,2)</f>
        <v>1047.6500000000001</v>
      </c>
      <c r="M42" s="1097"/>
      <c r="N42" s="1097"/>
      <c r="O42" s="1277"/>
    </row>
    <row r="43" spans="2:24" ht="15" customHeight="1" thickBot="1">
      <c r="B43" s="1279" t="s">
        <v>198</v>
      </c>
      <c r="C43" s="1280"/>
      <c r="D43" s="1280"/>
      <c r="E43" s="1280"/>
      <c r="F43" s="1280"/>
      <c r="G43" s="1280"/>
      <c r="H43" s="1280"/>
      <c r="I43" s="1280"/>
      <c r="J43" s="1280"/>
      <c r="K43" s="1280"/>
      <c r="L43" s="1281">
        <f>TRUNC(L41+L42,2)</f>
        <v>6017.54</v>
      </c>
      <c r="M43" s="1282"/>
      <c r="N43" s="1282"/>
      <c r="O43" s="1283"/>
    </row>
    <row r="45" spans="2:24">
      <c r="X45" s="27"/>
    </row>
    <row r="46" spans="2:24">
      <c r="O46" s="256"/>
    </row>
    <row r="48" spans="2:24">
      <c r="B48" s="28"/>
      <c r="C48" s="28"/>
      <c r="F48" s="30"/>
      <c r="G48" s="28"/>
    </row>
    <row r="55" spans="2:6">
      <c r="B55" s="28"/>
      <c r="C55" s="28"/>
      <c r="F55" s="30"/>
    </row>
    <row r="62" spans="2:6">
      <c r="B62" s="28"/>
      <c r="C62" s="28"/>
      <c r="F62" s="30"/>
    </row>
    <row r="69" spans="2:6">
      <c r="B69" s="28"/>
      <c r="F69" s="30"/>
    </row>
    <row r="76" spans="2:6">
      <c r="F76" s="30"/>
    </row>
  </sheetData>
  <mergeCells count="91">
    <mergeCell ref="B7:O8"/>
    <mergeCell ref="B2:O2"/>
    <mergeCell ref="B3:O3"/>
    <mergeCell ref="B4:O4"/>
    <mergeCell ref="B5:O5"/>
    <mergeCell ref="B6:O6"/>
    <mergeCell ref="B9:O9"/>
    <mergeCell ref="B10:O10"/>
    <mergeCell ref="D11:E11"/>
    <mergeCell ref="F11:G11"/>
    <mergeCell ref="I11:J11"/>
    <mergeCell ref="K11:M11"/>
    <mergeCell ref="N11:O11"/>
    <mergeCell ref="B12:K12"/>
    <mergeCell ref="L12:O12"/>
    <mergeCell ref="D13:E13"/>
    <mergeCell ref="F13:G13"/>
    <mergeCell ref="I13:J13"/>
    <mergeCell ref="K13:M13"/>
    <mergeCell ref="N13:O13"/>
    <mergeCell ref="D14:E14"/>
    <mergeCell ref="F14:G14"/>
    <mergeCell ref="I14:M14"/>
    <mergeCell ref="N14:O14"/>
    <mergeCell ref="B15:K15"/>
    <mergeCell ref="L15:O15"/>
    <mergeCell ref="D17:E17"/>
    <mergeCell ref="G17:H17"/>
    <mergeCell ref="J17:O17"/>
    <mergeCell ref="D18:E18"/>
    <mergeCell ref="G18:H18"/>
    <mergeCell ref="J18:O18"/>
    <mergeCell ref="B19:K19"/>
    <mergeCell ref="L19:O19"/>
    <mergeCell ref="B21:I21"/>
    <mergeCell ref="J21:O21"/>
    <mergeCell ref="B22:I22"/>
    <mergeCell ref="J22:O22"/>
    <mergeCell ref="B23:I23"/>
    <mergeCell ref="J23:O23"/>
    <mergeCell ref="D25:E25"/>
    <mergeCell ref="F25:H25"/>
    <mergeCell ref="I25:K25"/>
    <mergeCell ref="L25:O25"/>
    <mergeCell ref="D26:E26"/>
    <mergeCell ref="F26:H26"/>
    <mergeCell ref="I26:K26"/>
    <mergeCell ref="L26:O26"/>
    <mergeCell ref="B27:K27"/>
    <mergeCell ref="L27:O27"/>
    <mergeCell ref="D29:E29"/>
    <mergeCell ref="F29:H29"/>
    <mergeCell ref="I29:K29"/>
    <mergeCell ref="L29:O29"/>
    <mergeCell ref="D30:E30"/>
    <mergeCell ref="F30:H30"/>
    <mergeCell ref="I30:K30"/>
    <mergeCell ref="L30:O30"/>
    <mergeCell ref="D31:E31"/>
    <mergeCell ref="F31:H31"/>
    <mergeCell ref="I31:K31"/>
    <mergeCell ref="L31:O31"/>
    <mergeCell ref="D32:E32"/>
    <mergeCell ref="F32:H32"/>
    <mergeCell ref="I32:K32"/>
    <mergeCell ref="L32:O32"/>
    <mergeCell ref="D33:E33"/>
    <mergeCell ref="F33:H33"/>
    <mergeCell ref="I33:K33"/>
    <mergeCell ref="L33:O33"/>
    <mergeCell ref="D34:E34"/>
    <mergeCell ref="F34:H34"/>
    <mergeCell ref="I34:K34"/>
    <mergeCell ref="L34:O34"/>
    <mergeCell ref="D35:E35"/>
    <mergeCell ref="F35:H35"/>
    <mergeCell ref="I35:K35"/>
    <mergeCell ref="L35:O35"/>
    <mergeCell ref="B36:K36"/>
    <mergeCell ref="L36:O36"/>
    <mergeCell ref="B42:K42"/>
    <mergeCell ref="L42:O42"/>
    <mergeCell ref="B43:K43"/>
    <mergeCell ref="L43:O43"/>
    <mergeCell ref="E38:H38"/>
    <mergeCell ref="K38:L38"/>
    <mergeCell ref="M38:N38"/>
    <mergeCell ref="B39:K39"/>
    <mergeCell ref="L39:O39"/>
    <mergeCell ref="B41:K41"/>
    <mergeCell ref="L41:O41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CF35-BFD7-470F-B656-33DA58BF5EA1}">
  <sheetPr codeName="Planilha75">
    <tabColor rgb="FF00B050"/>
    <pageSetUpPr fitToPage="1"/>
  </sheetPr>
  <dimension ref="A1:S87"/>
  <sheetViews>
    <sheetView workbookViewId="0"/>
  </sheetViews>
  <sheetFormatPr defaultColWidth="9.140625" defaultRowHeight="12.75"/>
  <cols>
    <col min="1" max="1" width="18" style="23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11" style="23" customWidth="1"/>
    <col min="8" max="9" width="12.7109375" style="23" customWidth="1"/>
    <col min="10" max="10" width="12.5703125" style="23" bestFit="1" customWidth="1"/>
    <col min="11" max="11" width="15.7109375" style="23" bestFit="1" customWidth="1"/>
    <col min="12" max="12" width="6.28515625" style="23" customWidth="1"/>
    <col min="13" max="13" width="5.42578125" style="23" bestFit="1" customWidth="1"/>
    <col min="14" max="14" width="3" style="23" customWidth="1"/>
    <col min="15" max="15" width="1.85546875" style="23" customWidth="1"/>
    <col min="16" max="16" width="6" style="23" customWidth="1"/>
    <col min="17" max="17" width="9.5703125" style="23" bestFit="1" customWidth="1"/>
    <col min="18" max="16384" width="9.140625" style="23"/>
  </cols>
  <sheetData>
    <row r="1" spans="1:19" ht="94.5" customHeight="1" thickBot="1">
      <c r="A1" s="512"/>
      <c r="B1" s="1327" t="s">
        <v>920</v>
      </c>
      <c r="C1" s="1328"/>
      <c r="D1" s="1328"/>
      <c r="E1" s="1328"/>
      <c r="F1" s="1328"/>
      <c r="G1" s="1328"/>
      <c r="H1" s="1328"/>
      <c r="I1" s="1328"/>
      <c r="J1" s="1328"/>
      <c r="K1" s="1329"/>
      <c r="L1" s="34"/>
      <c r="M1" s="34"/>
      <c r="N1" s="34"/>
      <c r="O1" s="34"/>
      <c r="P1" s="32"/>
      <c r="Q1" s="32"/>
      <c r="R1" s="32"/>
      <c r="S1" s="32"/>
    </row>
    <row r="2" spans="1:19" ht="19.5" customHeight="1" thickTop="1">
      <c r="A2" s="1330" t="s">
        <v>921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2"/>
      <c r="L2" s="32"/>
      <c r="M2" s="32"/>
      <c r="N2" s="32"/>
      <c r="O2" s="32"/>
      <c r="P2" s="32"/>
      <c r="Q2" s="32"/>
      <c r="R2" s="32"/>
      <c r="S2" s="32"/>
    </row>
    <row r="3" spans="1:19" ht="13.5" customHeight="1">
      <c r="A3" s="1333"/>
      <c r="B3" s="1334"/>
      <c r="C3" s="1334"/>
      <c r="D3" s="1334"/>
      <c r="E3" s="1334"/>
      <c r="F3" s="1334"/>
      <c r="G3" s="1334"/>
      <c r="H3" s="1334"/>
      <c r="I3" s="1334"/>
      <c r="J3" s="1334"/>
      <c r="K3" s="1335"/>
      <c r="L3" s="32"/>
      <c r="M3" s="32"/>
      <c r="N3" s="32"/>
      <c r="O3" s="32"/>
      <c r="P3" s="32"/>
      <c r="Q3" s="32"/>
      <c r="R3" s="32"/>
      <c r="S3" s="32"/>
    </row>
    <row r="4" spans="1:19" ht="29.25" customHeight="1" thickBot="1">
      <c r="A4" s="1336"/>
      <c r="B4" s="1337"/>
      <c r="C4" s="1337"/>
      <c r="D4" s="1337"/>
      <c r="E4" s="1337"/>
      <c r="F4" s="1337"/>
      <c r="G4" s="1337"/>
      <c r="H4" s="1337"/>
      <c r="I4" s="1337"/>
      <c r="J4" s="1337"/>
      <c r="K4" s="1338"/>
      <c r="L4" s="32"/>
      <c r="M4" s="32"/>
      <c r="N4" s="32"/>
      <c r="O4" s="32"/>
      <c r="P4" s="32"/>
      <c r="Q4" s="32"/>
      <c r="R4" s="32"/>
      <c r="S4" s="32"/>
    </row>
    <row r="5" spans="1:19" ht="13.5" customHeight="1">
      <c r="A5" s="1339" t="s">
        <v>922</v>
      </c>
      <c r="B5" s="1340"/>
      <c r="C5" s="1340"/>
      <c r="D5" s="1340"/>
      <c r="E5" s="1340"/>
      <c r="F5" s="1340"/>
      <c r="G5" s="1340"/>
      <c r="H5" s="1340"/>
      <c r="I5" s="1340"/>
      <c r="J5" s="1340"/>
      <c r="K5" s="1341"/>
      <c r="L5" s="32"/>
      <c r="M5" s="32"/>
      <c r="N5" s="32"/>
      <c r="O5" s="32"/>
      <c r="P5" s="32"/>
      <c r="Q5" s="32"/>
      <c r="R5" s="32"/>
      <c r="S5" s="32"/>
    </row>
    <row r="6" spans="1:19" ht="15" customHeight="1" thickBot="1">
      <c r="A6" s="1342"/>
      <c r="B6" s="1343"/>
      <c r="C6" s="1343"/>
      <c r="D6" s="1343"/>
      <c r="E6" s="1343"/>
      <c r="F6" s="1343"/>
      <c r="G6" s="1343"/>
      <c r="H6" s="1343"/>
      <c r="I6" s="1343"/>
      <c r="J6" s="1343"/>
      <c r="K6" s="1344"/>
      <c r="L6" s="32"/>
      <c r="M6" s="32"/>
      <c r="N6" s="32"/>
      <c r="O6" s="32"/>
      <c r="P6" s="32"/>
      <c r="Q6" s="32"/>
      <c r="R6" s="32"/>
      <c r="S6" s="32"/>
    </row>
    <row r="7" spans="1:19" ht="14.25" customHeight="1">
      <c r="A7" s="1345" t="s">
        <v>1106</v>
      </c>
      <c r="B7" s="1346"/>
      <c r="C7" s="1346"/>
      <c r="D7" s="1346"/>
      <c r="E7" s="1346"/>
      <c r="F7" s="1346"/>
      <c r="G7" s="1346"/>
      <c r="H7" s="1346"/>
      <c r="I7" s="1346"/>
      <c r="J7" s="1346"/>
      <c r="K7" s="1347"/>
      <c r="L7" s="32"/>
      <c r="M7" s="32"/>
      <c r="N7" s="32"/>
      <c r="O7" s="32"/>
      <c r="P7" s="32"/>
      <c r="Q7" s="32"/>
      <c r="R7" s="32"/>
      <c r="S7" s="32"/>
    </row>
    <row r="8" spans="1:19" ht="26.25" customHeight="1" thickBot="1">
      <c r="A8" s="1348"/>
      <c r="B8" s="1349"/>
      <c r="C8" s="1349"/>
      <c r="D8" s="1349"/>
      <c r="E8" s="1349"/>
      <c r="F8" s="1349"/>
      <c r="G8" s="1349"/>
      <c r="H8" s="1349"/>
      <c r="I8" s="1349"/>
      <c r="J8" s="1349"/>
      <c r="K8" s="1350"/>
      <c r="L8" s="32"/>
      <c r="M8" s="32"/>
      <c r="N8" s="32"/>
      <c r="O8" s="32"/>
      <c r="P8" s="32"/>
      <c r="Q8" s="32"/>
      <c r="R8" s="32"/>
      <c r="S8" s="32"/>
    </row>
    <row r="9" spans="1:19" ht="15.75" thickBot="1">
      <c r="A9" s="57" t="s">
        <v>923</v>
      </c>
      <c r="B9" s="130"/>
      <c r="C9" s="129" t="s">
        <v>924</v>
      </c>
      <c r="D9" s="129" t="s">
        <v>925</v>
      </c>
      <c r="E9" s="129" t="s">
        <v>926</v>
      </c>
      <c r="F9" s="129" t="s">
        <v>927</v>
      </c>
      <c r="G9" s="129" t="s">
        <v>928</v>
      </c>
      <c r="H9" s="130" t="s">
        <v>929</v>
      </c>
      <c r="I9" s="130" t="s">
        <v>224</v>
      </c>
      <c r="J9" s="130" t="s">
        <v>930</v>
      </c>
      <c r="K9" s="511" t="s">
        <v>104</v>
      </c>
      <c r="L9" s="32"/>
      <c r="M9" s="32"/>
      <c r="N9" s="32"/>
      <c r="O9" s="32"/>
      <c r="P9" s="32"/>
      <c r="Q9" s="32"/>
      <c r="R9" s="32"/>
      <c r="S9" s="32"/>
    </row>
    <row r="10" spans="1:19" ht="15">
      <c r="A10" s="64" t="s">
        <v>1031</v>
      </c>
      <c r="B10" s="74"/>
      <c r="C10" s="268" t="s">
        <v>92</v>
      </c>
      <c r="D10" s="268">
        <v>10111</v>
      </c>
      <c r="E10" s="268">
        <v>1.016</v>
      </c>
      <c r="F10" s="74">
        <v>1</v>
      </c>
      <c r="G10" s="74">
        <v>6.72</v>
      </c>
      <c r="H10" s="123"/>
      <c r="I10" s="123">
        <v>17.29</v>
      </c>
      <c r="J10" s="123"/>
      <c r="K10" s="528">
        <v>17.567</v>
      </c>
      <c r="L10" s="32"/>
      <c r="M10" s="32"/>
      <c r="N10" s="32"/>
      <c r="O10" s="32"/>
      <c r="P10" s="32"/>
      <c r="Q10" s="32"/>
      <c r="R10" s="32"/>
      <c r="S10" s="32"/>
    </row>
    <row r="11" spans="1:19" ht="15">
      <c r="A11" s="64" t="s">
        <v>986</v>
      </c>
      <c r="B11" s="74"/>
      <c r="C11" s="268" t="s">
        <v>92</v>
      </c>
      <c r="D11" s="268">
        <v>10115</v>
      </c>
      <c r="E11" s="268">
        <v>0.30585499999999999</v>
      </c>
      <c r="F11" s="74">
        <v>1</v>
      </c>
      <c r="G11" s="74">
        <v>6.72</v>
      </c>
      <c r="H11" s="123"/>
      <c r="I11" s="123">
        <v>17.29</v>
      </c>
      <c r="J11" s="123"/>
      <c r="K11" s="528">
        <v>5.2880000000000003</v>
      </c>
      <c r="L11" s="32"/>
      <c r="M11" s="32"/>
      <c r="N11" s="32"/>
      <c r="O11" s="32"/>
      <c r="P11" s="32"/>
      <c r="Q11" s="32"/>
      <c r="R11" s="32"/>
      <c r="S11" s="32"/>
    </row>
    <row r="12" spans="1:19" ht="15">
      <c r="A12" s="64" t="s">
        <v>949</v>
      </c>
      <c r="B12" s="74"/>
      <c r="C12" s="268" t="s">
        <v>92</v>
      </c>
      <c r="D12" s="268">
        <v>10146</v>
      </c>
      <c r="E12" s="268">
        <v>1.81115</v>
      </c>
      <c r="F12" s="74">
        <v>1</v>
      </c>
      <c r="G12" s="74">
        <v>4.9400000000000004</v>
      </c>
      <c r="H12" s="123"/>
      <c r="I12" s="123">
        <v>12.71</v>
      </c>
      <c r="J12" s="123"/>
      <c r="K12" s="528">
        <v>23.02</v>
      </c>
      <c r="L12" s="32"/>
      <c r="M12" s="32"/>
      <c r="N12" s="32"/>
      <c r="O12" s="32"/>
      <c r="P12" s="32"/>
      <c r="Q12" s="32"/>
      <c r="R12" s="32"/>
      <c r="S12" s="32"/>
    </row>
    <row r="13" spans="1:19" ht="15">
      <c r="A13" s="64" t="s">
        <v>1107</v>
      </c>
      <c r="B13" s="74"/>
      <c r="C13" s="268" t="s">
        <v>92</v>
      </c>
      <c r="D13" s="268">
        <v>10150</v>
      </c>
      <c r="E13" s="268">
        <v>0.42224</v>
      </c>
      <c r="F13" s="74">
        <v>1</v>
      </c>
      <c r="G13" s="74">
        <v>6.72</v>
      </c>
      <c r="H13" s="123"/>
      <c r="I13" s="123">
        <v>17.29</v>
      </c>
      <c r="J13" s="123"/>
      <c r="K13" s="528">
        <v>7.3010000000000002</v>
      </c>
      <c r="L13" s="32"/>
      <c r="M13" s="32"/>
      <c r="N13" s="32"/>
      <c r="O13" s="32"/>
      <c r="P13" s="32"/>
      <c r="Q13" s="32"/>
      <c r="R13" s="32"/>
      <c r="S13" s="32"/>
    </row>
    <row r="14" spans="1:19" ht="24" customHeight="1" thickBot="1">
      <c r="A14" s="66"/>
      <c r="B14" s="40"/>
      <c r="C14" s="1056" t="s">
        <v>933</v>
      </c>
      <c r="D14" s="1057"/>
      <c r="E14" s="1057"/>
      <c r="F14" s="1057"/>
      <c r="G14" s="1057"/>
      <c r="H14" s="1057"/>
      <c r="I14" s="127"/>
      <c r="J14" s="127"/>
      <c r="K14" s="514">
        <f>SUM(K10:K13)</f>
        <v>53.18</v>
      </c>
      <c r="L14" s="32"/>
      <c r="M14" s="32"/>
      <c r="N14" s="32"/>
      <c r="O14" s="32"/>
      <c r="P14" s="32"/>
      <c r="Q14" s="32"/>
      <c r="R14" s="32"/>
      <c r="S14" s="32"/>
    </row>
    <row r="15" spans="1:19" ht="24" customHeight="1" thickBot="1">
      <c r="A15" s="57" t="s">
        <v>772</v>
      </c>
      <c r="B15" s="130"/>
      <c r="C15" s="129" t="s">
        <v>924</v>
      </c>
      <c r="D15" s="129" t="s">
        <v>925</v>
      </c>
      <c r="E15" s="129" t="s">
        <v>926</v>
      </c>
      <c r="F15" s="129" t="s">
        <v>927</v>
      </c>
      <c r="G15" s="129" t="s">
        <v>928</v>
      </c>
      <c r="H15" s="130" t="s">
        <v>929</v>
      </c>
      <c r="I15" s="130" t="s">
        <v>224</v>
      </c>
      <c r="J15" s="130" t="s">
        <v>930</v>
      </c>
      <c r="K15" s="511" t="s">
        <v>104</v>
      </c>
      <c r="L15" s="32"/>
      <c r="M15" s="32"/>
      <c r="N15" s="32"/>
      <c r="O15" s="32"/>
      <c r="P15" s="32"/>
      <c r="Q15" s="32"/>
      <c r="R15" s="32"/>
      <c r="S15" s="32"/>
    </row>
    <row r="16" spans="1:19" ht="24" customHeight="1">
      <c r="A16" s="263" t="s">
        <v>1108</v>
      </c>
      <c r="B16" s="103"/>
      <c r="C16" s="110" t="s">
        <v>963</v>
      </c>
      <c r="D16" s="110">
        <v>48534</v>
      </c>
      <c r="E16" s="110">
        <v>0.33300000000000002</v>
      </c>
      <c r="F16" s="110">
        <v>1</v>
      </c>
      <c r="G16" s="110">
        <v>0.31</v>
      </c>
      <c r="H16" s="110"/>
      <c r="I16" s="110">
        <v>0.31</v>
      </c>
      <c r="J16" s="110" t="s">
        <v>94</v>
      </c>
      <c r="K16" s="132">
        <v>0.10299999999999999</v>
      </c>
      <c r="L16" s="32"/>
      <c r="M16" s="32"/>
      <c r="N16" s="32"/>
      <c r="O16" s="32"/>
      <c r="P16" s="32"/>
      <c r="Q16" s="32"/>
      <c r="R16" s="32"/>
      <c r="S16" s="32"/>
    </row>
    <row r="17" spans="1:19" ht="24" customHeight="1">
      <c r="A17" s="64" t="s">
        <v>1109</v>
      </c>
      <c r="B17" s="65"/>
      <c r="C17" s="110" t="s">
        <v>963</v>
      </c>
      <c r="D17" s="110">
        <v>48516</v>
      </c>
      <c r="E17" s="110">
        <v>8.3000000000000004E-2</v>
      </c>
      <c r="F17" s="110">
        <v>1</v>
      </c>
      <c r="G17" s="110">
        <v>0.45</v>
      </c>
      <c r="H17" s="110"/>
      <c r="I17" s="110">
        <v>0.45</v>
      </c>
      <c r="J17" s="110"/>
      <c r="K17" s="132">
        <v>3.6999999999999998E-2</v>
      </c>
      <c r="L17" s="32"/>
      <c r="M17" s="32"/>
      <c r="N17" s="32"/>
      <c r="O17" s="32"/>
      <c r="P17" s="32"/>
      <c r="Q17" s="32"/>
      <c r="R17" s="32"/>
      <c r="S17" s="32"/>
    </row>
    <row r="18" spans="1:19" ht="24" customHeight="1">
      <c r="A18" s="64" t="s">
        <v>1110</v>
      </c>
      <c r="B18" s="65"/>
      <c r="C18" s="110" t="s">
        <v>963</v>
      </c>
      <c r="D18" s="110">
        <v>49505</v>
      </c>
      <c r="E18" s="110">
        <v>8.3000000000000004E-2</v>
      </c>
      <c r="F18" s="110">
        <v>1</v>
      </c>
      <c r="G18" s="110">
        <v>2.97</v>
      </c>
      <c r="H18" s="110"/>
      <c r="I18" s="110">
        <v>2.97</v>
      </c>
      <c r="J18" s="110"/>
      <c r="K18" s="132">
        <v>0.247</v>
      </c>
      <c r="L18" s="32"/>
      <c r="M18" s="32"/>
      <c r="N18" s="32"/>
      <c r="O18" s="32"/>
      <c r="P18" s="32"/>
      <c r="Q18" s="32"/>
      <c r="R18" s="32"/>
      <c r="S18" s="32"/>
    </row>
    <row r="19" spans="1:19" ht="24" customHeight="1">
      <c r="A19" s="64" t="s">
        <v>1111</v>
      </c>
      <c r="B19" s="65"/>
      <c r="C19" s="110" t="s">
        <v>963</v>
      </c>
      <c r="D19" s="110">
        <v>48502</v>
      </c>
      <c r="E19" s="110">
        <v>8.3000000000000004E-2</v>
      </c>
      <c r="F19" s="110">
        <v>1</v>
      </c>
      <c r="G19" s="110">
        <v>0.75</v>
      </c>
      <c r="H19" s="110"/>
      <c r="I19" s="110">
        <v>0.75</v>
      </c>
      <c r="J19" s="110"/>
      <c r="K19" s="132">
        <v>6.2E-2</v>
      </c>
      <c r="L19" s="32"/>
      <c r="M19" s="32"/>
      <c r="N19" s="32"/>
      <c r="O19" s="32"/>
      <c r="P19" s="32"/>
      <c r="Q19" s="32"/>
      <c r="R19" s="32"/>
      <c r="S19" s="32"/>
    </row>
    <row r="20" spans="1:19" ht="24" customHeight="1">
      <c r="A20" s="64" t="s">
        <v>1112</v>
      </c>
      <c r="B20" s="65"/>
      <c r="C20" s="110" t="s">
        <v>963</v>
      </c>
      <c r="D20" s="110">
        <v>26548</v>
      </c>
      <c r="E20" s="110">
        <v>0.66600000000000004</v>
      </c>
      <c r="F20" s="110">
        <v>1</v>
      </c>
      <c r="G20" s="110">
        <v>0.27</v>
      </c>
      <c r="H20" s="110"/>
      <c r="I20" s="110">
        <v>0.27</v>
      </c>
      <c r="J20" s="110"/>
      <c r="K20" s="132">
        <v>0.18</v>
      </c>
      <c r="L20" s="32"/>
      <c r="M20" s="32"/>
      <c r="N20" s="32"/>
      <c r="O20" s="32"/>
      <c r="P20" s="32"/>
      <c r="Q20" s="32"/>
      <c r="R20" s="32"/>
      <c r="S20" s="32"/>
    </row>
    <row r="21" spans="1:19" ht="24" customHeight="1">
      <c r="A21" s="64" t="s">
        <v>1113</v>
      </c>
      <c r="B21" s="65"/>
      <c r="C21" s="110" t="s">
        <v>779</v>
      </c>
      <c r="D21" s="110">
        <v>43005</v>
      </c>
      <c r="E21" s="110">
        <v>0.84965999999999997</v>
      </c>
      <c r="F21" s="110">
        <v>1</v>
      </c>
      <c r="G21" s="110">
        <v>0.99</v>
      </c>
      <c r="H21" s="110"/>
      <c r="I21" s="110">
        <v>0.99</v>
      </c>
      <c r="J21" s="110"/>
      <c r="K21" s="132">
        <v>0.84099999999999997</v>
      </c>
      <c r="L21" s="32"/>
      <c r="M21" s="32"/>
      <c r="N21" s="32"/>
      <c r="O21" s="32"/>
      <c r="P21" s="32"/>
      <c r="Q21" s="32"/>
      <c r="R21" s="32"/>
      <c r="S21" s="32"/>
    </row>
    <row r="22" spans="1:19" ht="24" customHeight="1">
      <c r="A22" s="64" t="s">
        <v>1114</v>
      </c>
      <c r="B22" s="65"/>
      <c r="C22" s="110" t="s">
        <v>779</v>
      </c>
      <c r="D22" s="110">
        <v>43006</v>
      </c>
      <c r="E22" s="110">
        <v>0.42534</v>
      </c>
      <c r="F22" s="110">
        <v>1</v>
      </c>
      <c r="G22" s="110">
        <v>1.65</v>
      </c>
      <c r="H22" s="110"/>
      <c r="I22" s="110">
        <v>1.65</v>
      </c>
      <c r="J22" s="110"/>
      <c r="K22" s="132">
        <v>0.70199999999999996</v>
      </c>
      <c r="L22" s="32"/>
      <c r="M22" s="32"/>
      <c r="N22" s="32"/>
      <c r="O22" s="32"/>
      <c r="P22" s="32"/>
      <c r="Q22" s="32"/>
      <c r="R22" s="32"/>
      <c r="S22" s="32"/>
    </row>
    <row r="23" spans="1:19" ht="24" customHeight="1">
      <c r="A23" s="64" t="s">
        <v>992</v>
      </c>
      <c r="B23" s="65"/>
      <c r="C23" s="110" t="s">
        <v>779</v>
      </c>
      <c r="D23" s="110">
        <v>43149</v>
      </c>
      <c r="E23" s="110">
        <v>0.42534</v>
      </c>
      <c r="F23" s="110">
        <v>1</v>
      </c>
      <c r="G23" s="110">
        <v>8.56</v>
      </c>
      <c r="H23" s="110"/>
      <c r="I23" s="110">
        <v>8.56</v>
      </c>
      <c r="J23" s="110"/>
      <c r="K23" s="132">
        <v>3.641</v>
      </c>
      <c r="L23" s="32"/>
      <c r="M23" s="32"/>
      <c r="N23" s="32"/>
      <c r="O23" s="32"/>
      <c r="P23" s="32"/>
      <c r="Q23" s="32"/>
      <c r="R23" s="32"/>
      <c r="S23" s="32"/>
    </row>
    <row r="24" spans="1:19" ht="24" customHeight="1">
      <c r="A24" s="64" t="s">
        <v>1115</v>
      </c>
      <c r="B24" s="65"/>
      <c r="C24" s="110" t="s">
        <v>963</v>
      </c>
      <c r="D24" s="110">
        <v>26503</v>
      </c>
      <c r="E24" s="110">
        <v>2.5844</v>
      </c>
      <c r="F24" s="110">
        <v>1</v>
      </c>
      <c r="G24" s="110">
        <v>0.7</v>
      </c>
      <c r="H24" s="110"/>
      <c r="I24" s="110">
        <v>0.7</v>
      </c>
      <c r="J24" s="110"/>
      <c r="K24" s="132">
        <v>1.8089999999999999</v>
      </c>
      <c r="L24" s="32"/>
      <c r="M24" s="32"/>
      <c r="N24" s="32"/>
      <c r="O24" s="32"/>
      <c r="P24" s="32"/>
      <c r="Q24" s="32"/>
      <c r="R24" s="32"/>
      <c r="S24" s="32"/>
    </row>
    <row r="25" spans="1:19" ht="24" customHeight="1">
      <c r="A25" s="64" t="s">
        <v>1116</v>
      </c>
      <c r="B25" s="65"/>
      <c r="C25" s="110" t="s">
        <v>963</v>
      </c>
      <c r="D25" s="110">
        <v>42511</v>
      </c>
      <c r="E25" s="110">
        <v>0.16700000000000001</v>
      </c>
      <c r="F25" s="110">
        <v>1</v>
      </c>
      <c r="G25" s="110">
        <v>2.76</v>
      </c>
      <c r="H25" s="110"/>
      <c r="I25" s="110">
        <v>2.76</v>
      </c>
      <c r="J25" s="110"/>
      <c r="K25" s="132">
        <v>0.46100000000000002</v>
      </c>
      <c r="L25" s="32"/>
      <c r="M25" s="32"/>
      <c r="N25" s="32"/>
      <c r="O25" s="32"/>
      <c r="P25" s="32"/>
      <c r="Q25" s="32"/>
      <c r="R25" s="32"/>
      <c r="S25" s="32"/>
    </row>
    <row r="26" spans="1:19" ht="24" customHeight="1">
      <c r="A26" s="64" t="s">
        <v>1117</v>
      </c>
      <c r="B26" s="65"/>
      <c r="C26" s="110" t="s">
        <v>779</v>
      </c>
      <c r="D26" s="110">
        <v>42502</v>
      </c>
      <c r="E26" s="110">
        <v>0.41249999999999998</v>
      </c>
      <c r="F26" s="110">
        <v>1</v>
      </c>
      <c r="G26" s="110">
        <v>2.42</v>
      </c>
      <c r="H26" s="110"/>
      <c r="I26" s="110">
        <v>2.42</v>
      </c>
      <c r="J26" s="110"/>
      <c r="K26" s="132">
        <v>0.998</v>
      </c>
      <c r="L26" s="32"/>
      <c r="M26" s="32"/>
      <c r="N26" s="32"/>
      <c r="O26" s="32"/>
      <c r="P26" s="32"/>
      <c r="Q26" s="32"/>
      <c r="R26" s="32"/>
      <c r="S26" s="32"/>
    </row>
    <row r="27" spans="1:19" ht="24" customHeight="1">
      <c r="A27" s="64" t="s">
        <v>1118</v>
      </c>
      <c r="B27" s="65"/>
      <c r="C27" s="110" t="s">
        <v>963</v>
      </c>
      <c r="D27" s="110">
        <v>46504</v>
      </c>
      <c r="E27" s="110">
        <v>8.3000000000000004E-2</v>
      </c>
      <c r="F27" s="110">
        <v>1</v>
      </c>
      <c r="G27" s="110">
        <v>5.8</v>
      </c>
      <c r="H27" s="110"/>
      <c r="I27" s="110">
        <v>5.8</v>
      </c>
      <c r="J27" s="110"/>
      <c r="K27" s="132">
        <v>0.48099999999999998</v>
      </c>
      <c r="L27" s="32"/>
      <c r="M27" s="32"/>
      <c r="N27" s="32"/>
      <c r="O27" s="32"/>
      <c r="P27" s="32"/>
      <c r="Q27" s="32"/>
      <c r="R27" s="32"/>
      <c r="S27" s="32"/>
    </row>
    <row r="28" spans="1:19" ht="24" customHeight="1">
      <c r="A28" s="64" t="s">
        <v>1119</v>
      </c>
      <c r="B28" s="65"/>
      <c r="C28" s="110" t="s">
        <v>963</v>
      </c>
      <c r="D28" s="110">
        <v>42521</v>
      </c>
      <c r="E28" s="110">
        <v>0.33300000000000002</v>
      </c>
      <c r="F28" s="110">
        <v>1</v>
      </c>
      <c r="G28" s="110">
        <v>1.05</v>
      </c>
      <c r="H28" s="110"/>
      <c r="I28" s="110">
        <v>1.05</v>
      </c>
      <c r="J28" s="110"/>
      <c r="K28" s="132">
        <v>0.35</v>
      </c>
      <c r="L28" s="32"/>
      <c r="M28" s="32"/>
      <c r="N28" s="32"/>
      <c r="O28" s="32"/>
      <c r="P28" s="32"/>
      <c r="Q28" s="32"/>
      <c r="R28" s="32"/>
      <c r="S28" s="32"/>
    </row>
    <row r="29" spans="1:19" ht="24" customHeight="1">
      <c r="A29" s="64" t="s">
        <v>1120</v>
      </c>
      <c r="B29" s="65"/>
      <c r="C29" s="110" t="s">
        <v>963</v>
      </c>
      <c r="D29" s="110">
        <v>26517</v>
      </c>
      <c r="E29" s="110">
        <v>2.5844</v>
      </c>
      <c r="F29" s="110">
        <v>1</v>
      </c>
      <c r="G29" s="110">
        <v>0.97</v>
      </c>
      <c r="H29" s="110"/>
      <c r="I29" s="110">
        <v>0.97</v>
      </c>
      <c r="J29" s="110"/>
      <c r="K29" s="132">
        <v>2.5070000000000001</v>
      </c>
      <c r="L29" s="32"/>
      <c r="M29" s="32"/>
      <c r="N29" s="32"/>
      <c r="O29" s="32"/>
      <c r="P29" s="32"/>
      <c r="Q29" s="32"/>
      <c r="R29" s="32"/>
      <c r="S29" s="32"/>
    </row>
    <row r="30" spans="1:19" ht="24" customHeight="1">
      <c r="A30" s="64" t="s">
        <v>1121</v>
      </c>
      <c r="B30" s="65"/>
      <c r="C30" s="110" t="s">
        <v>779</v>
      </c>
      <c r="D30" s="110">
        <v>20982</v>
      </c>
      <c r="E30" s="110">
        <v>1</v>
      </c>
      <c r="F30" s="110">
        <v>1</v>
      </c>
      <c r="G30" s="110">
        <v>7.34</v>
      </c>
      <c r="H30" s="110"/>
      <c r="I30" s="110">
        <v>7.34</v>
      </c>
      <c r="J30" s="110"/>
      <c r="K30" s="132">
        <v>7.34</v>
      </c>
      <c r="L30" s="32"/>
      <c r="M30" s="32"/>
      <c r="N30" s="32"/>
      <c r="O30" s="32"/>
      <c r="P30" s="32"/>
      <c r="Q30" s="32"/>
      <c r="R30" s="32"/>
      <c r="S30" s="32"/>
    </row>
    <row r="31" spans="1:19" ht="24" customHeight="1">
      <c r="A31" s="64" t="s">
        <v>1122</v>
      </c>
      <c r="B31" s="65"/>
      <c r="C31" s="110" t="s">
        <v>779</v>
      </c>
      <c r="D31" s="110">
        <v>21009</v>
      </c>
      <c r="E31" s="110">
        <v>4.0250000000000004</v>
      </c>
      <c r="F31" s="110">
        <v>1</v>
      </c>
      <c r="G31" s="110">
        <v>4.57</v>
      </c>
      <c r="H31" s="110"/>
      <c r="I31" s="110">
        <v>4.57</v>
      </c>
      <c r="J31" s="110"/>
      <c r="K31" s="132">
        <v>18.393999999999998</v>
      </c>
      <c r="L31" s="32"/>
      <c r="M31" s="32"/>
      <c r="N31" s="32"/>
      <c r="O31" s="32"/>
      <c r="P31" s="32"/>
      <c r="Q31" s="32"/>
      <c r="R31" s="32"/>
      <c r="S31" s="32"/>
    </row>
    <row r="32" spans="1:19" ht="24" customHeight="1">
      <c r="A32" s="64" t="s">
        <v>1034</v>
      </c>
      <c r="B32" s="65"/>
      <c r="C32" s="110" t="s">
        <v>962</v>
      </c>
      <c r="D32" s="110">
        <v>26560</v>
      </c>
      <c r="E32" s="110">
        <v>0.113</v>
      </c>
      <c r="F32" s="110">
        <v>1</v>
      </c>
      <c r="G32" s="110">
        <v>7.88</v>
      </c>
      <c r="H32" s="110"/>
      <c r="I32" s="110">
        <v>7.88</v>
      </c>
      <c r="J32" s="110"/>
      <c r="K32" s="132">
        <v>0.89</v>
      </c>
      <c r="L32" s="32"/>
      <c r="M32" s="32"/>
      <c r="N32" s="32"/>
      <c r="O32" s="32"/>
      <c r="P32" s="32"/>
      <c r="Q32" s="32"/>
      <c r="R32" s="32"/>
      <c r="S32" s="32"/>
    </row>
    <row r="33" spans="1:19" ht="24" customHeight="1">
      <c r="A33" s="554" t="s">
        <v>1123</v>
      </c>
      <c r="B33" s="555"/>
      <c r="C33" s="110" t="s">
        <v>961</v>
      </c>
      <c r="D33" s="110">
        <v>25513</v>
      </c>
      <c r="E33" s="110">
        <v>2.093</v>
      </c>
      <c r="F33" s="110">
        <v>1</v>
      </c>
      <c r="G33" s="110">
        <v>22.87</v>
      </c>
      <c r="H33" s="110"/>
      <c r="I33" s="110">
        <v>22.87</v>
      </c>
      <c r="J33" s="110"/>
      <c r="K33" s="132">
        <v>47.866999999999997</v>
      </c>
      <c r="L33" s="32"/>
      <c r="M33" s="32"/>
      <c r="N33" s="32"/>
      <c r="O33" s="32"/>
      <c r="P33" s="32"/>
      <c r="Q33" s="32"/>
      <c r="R33" s="32"/>
      <c r="S33" s="32"/>
    </row>
    <row r="34" spans="1:19" ht="15" customHeight="1" thickBot="1">
      <c r="A34" s="515"/>
      <c r="B34" s="516"/>
      <c r="C34" s="131"/>
      <c r="D34" s="131"/>
      <c r="E34" s="110"/>
      <c r="F34" s="110"/>
      <c r="G34" s="110"/>
      <c r="H34" s="268" t="s">
        <v>933</v>
      </c>
      <c r="I34" s="268"/>
      <c r="J34" s="110"/>
      <c r="K34" s="517">
        <f>SUM(K16:K33)</f>
        <v>86.91</v>
      </c>
      <c r="L34" s="32"/>
      <c r="M34" s="32"/>
      <c r="N34" s="32"/>
      <c r="O34" s="32"/>
      <c r="P34" s="32"/>
      <c r="Q34" s="32"/>
      <c r="R34" s="32"/>
      <c r="S34" s="32"/>
    </row>
    <row r="35" spans="1:19" ht="15" customHeight="1">
      <c r="A35" s="556"/>
      <c r="B35" s="557"/>
      <c r="C35" s="301"/>
      <c r="D35" s="301"/>
      <c r="E35" s="331"/>
      <c r="F35" s="331"/>
      <c r="G35" s="331"/>
      <c r="H35" s="135"/>
      <c r="I35" s="135"/>
      <c r="J35" s="331"/>
      <c r="K35" s="558"/>
      <c r="L35" s="32"/>
      <c r="M35" s="32"/>
      <c r="N35" s="32"/>
      <c r="O35" s="32"/>
      <c r="P35" s="32"/>
      <c r="Q35" s="32"/>
      <c r="R35" s="32"/>
      <c r="S35" s="32"/>
    </row>
    <row r="36" spans="1:19" ht="15" customHeight="1">
      <c r="A36" s="515"/>
      <c r="B36" s="516"/>
      <c r="C36" s="131"/>
      <c r="D36" s="131"/>
      <c r="E36" s="110"/>
      <c r="F36" s="110"/>
      <c r="G36" s="110"/>
      <c r="H36" s="268"/>
      <c r="I36" s="268"/>
      <c r="J36" s="110"/>
      <c r="K36" s="517"/>
      <c r="L36" s="32"/>
      <c r="M36" s="32"/>
      <c r="N36" s="32"/>
      <c r="O36" s="32"/>
      <c r="P36" s="32"/>
      <c r="Q36" s="32"/>
      <c r="R36" s="32"/>
      <c r="S36" s="32"/>
    </row>
    <row r="37" spans="1:19" ht="15" customHeight="1" thickBot="1">
      <c r="A37" s="73" t="s">
        <v>934</v>
      </c>
      <c r="B37" s="74"/>
      <c r="C37" s="74"/>
      <c r="D37" s="74"/>
      <c r="E37" s="74"/>
      <c r="F37" s="74"/>
      <c r="G37" s="74"/>
      <c r="H37" s="74"/>
      <c r="I37" s="74"/>
      <c r="J37" s="74"/>
      <c r="K37" s="519"/>
      <c r="L37" s="32"/>
      <c r="M37" s="32"/>
      <c r="N37" s="32"/>
      <c r="O37" s="32"/>
      <c r="P37" s="32"/>
      <c r="Q37" s="32"/>
      <c r="R37" s="32"/>
      <c r="S37" s="32"/>
    </row>
    <row r="38" spans="1:19" ht="15" customHeight="1" thickBot="1">
      <c r="A38" s="57" t="s">
        <v>935</v>
      </c>
      <c r="B38" s="130"/>
      <c r="C38" s="520" t="s">
        <v>936</v>
      </c>
      <c r="D38" s="1324" t="s">
        <v>937</v>
      </c>
      <c r="E38" s="1040"/>
      <c r="F38" s="74"/>
      <c r="G38" s="74"/>
      <c r="H38" s="74"/>
      <c r="I38" s="74"/>
      <c r="J38" s="74"/>
      <c r="K38" s="519"/>
      <c r="L38" s="32"/>
      <c r="M38" s="32"/>
      <c r="N38" s="32"/>
      <c r="O38" s="32"/>
      <c r="P38" s="32"/>
      <c r="Q38" s="32"/>
      <c r="R38" s="32"/>
      <c r="S38" s="32"/>
    </row>
    <row r="39" spans="1:19" ht="15" customHeight="1">
      <c r="A39" s="99" t="s">
        <v>938</v>
      </c>
      <c r="B39" s="100"/>
      <c r="C39" s="521">
        <v>1.5727</v>
      </c>
      <c r="D39" s="99"/>
      <c r="E39" s="518">
        <v>53.18</v>
      </c>
      <c r="F39" s="74"/>
      <c r="G39" s="74"/>
      <c r="H39" s="74"/>
      <c r="I39" s="74"/>
      <c r="J39" s="74"/>
      <c r="K39" s="519"/>
      <c r="L39" s="32"/>
      <c r="M39" s="32"/>
      <c r="N39" s="32"/>
      <c r="O39" s="32"/>
      <c r="P39" s="32"/>
      <c r="Q39" s="32"/>
      <c r="R39" s="32"/>
      <c r="S39" s="32"/>
    </row>
    <row r="40" spans="1:19" ht="15" customHeight="1">
      <c r="A40" s="73" t="s">
        <v>939</v>
      </c>
      <c r="B40" s="74"/>
      <c r="C40" s="522"/>
      <c r="D40" s="73"/>
      <c r="E40" s="519">
        <v>86.91</v>
      </c>
      <c r="F40" s="74"/>
      <c r="G40" s="74"/>
      <c r="H40" s="74"/>
      <c r="I40" s="74"/>
      <c r="J40" s="74"/>
      <c r="K40" s="519"/>
      <c r="L40" s="32"/>
      <c r="M40" s="32"/>
      <c r="N40" s="32"/>
      <c r="O40" s="32"/>
      <c r="P40" s="32"/>
      <c r="Q40" s="32"/>
      <c r="R40" s="32"/>
      <c r="S40" s="32"/>
    </row>
    <row r="41" spans="1:19" ht="15" customHeight="1">
      <c r="A41" s="73" t="s">
        <v>940</v>
      </c>
      <c r="B41" s="74"/>
      <c r="C41" s="522"/>
      <c r="D41" s="73"/>
      <c r="E41" s="519">
        <v>0</v>
      </c>
      <c r="F41" s="74"/>
      <c r="G41" s="74"/>
      <c r="H41" s="74"/>
      <c r="I41" s="74"/>
      <c r="J41" s="74"/>
      <c r="K41" s="519"/>
      <c r="L41" s="32"/>
      <c r="M41" s="32"/>
      <c r="N41" s="32"/>
      <c r="O41" s="32"/>
      <c r="P41" s="32"/>
      <c r="Q41" s="32"/>
      <c r="R41" s="32"/>
      <c r="S41" s="32"/>
    </row>
    <row r="42" spans="1:19" ht="15" customHeight="1">
      <c r="A42" s="73" t="s">
        <v>941</v>
      </c>
      <c r="B42" s="74"/>
      <c r="C42" s="522"/>
      <c r="D42" s="73"/>
      <c r="E42" s="519">
        <v>1</v>
      </c>
      <c r="F42" s="74"/>
      <c r="G42" s="74"/>
      <c r="H42" s="74"/>
      <c r="I42" s="74"/>
      <c r="J42" s="74"/>
      <c r="K42" s="519"/>
      <c r="L42" s="32"/>
      <c r="M42" s="32"/>
      <c r="N42" s="32"/>
      <c r="O42" s="32"/>
      <c r="P42" s="32"/>
      <c r="Q42" s="32"/>
      <c r="R42" s="32"/>
      <c r="S42" s="32"/>
    </row>
    <row r="43" spans="1:19" ht="15" customHeight="1">
      <c r="A43" s="73" t="s">
        <v>942</v>
      </c>
      <c r="B43" s="74"/>
      <c r="C43" s="522"/>
      <c r="D43" s="73"/>
      <c r="E43" s="519">
        <v>53.18</v>
      </c>
      <c r="F43" s="74"/>
      <c r="G43" s="74"/>
      <c r="H43" s="74"/>
      <c r="I43" s="74"/>
      <c r="J43" s="74"/>
      <c r="K43" s="519"/>
      <c r="L43" s="32"/>
      <c r="M43" s="32"/>
      <c r="N43" s="32"/>
      <c r="O43" s="32"/>
      <c r="P43" s="32"/>
      <c r="Q43" s="32"/>
      <c r="R43" s="32"/>
      <c r="S43" s="32"/>
    </row>
    <row r="44" spans="1:19" ht="15">
      <c r="A44" s="73" t="s">
        <v>943</v>
      </c>
      <c r="B44" s="74"/>
      <c r="C44" s="522"/>
      <c r="D44" s="73"/>
      <c r="E44" s="519">
        <v>53.18</v>
      </c>
      <c r="F44" s="74"/>
      <c r="G44" s="74"/>
      <c r="H44" s="74"/>
      <c r="I44" s="74"/>
      <c r="J44" s="74"/>
      <c r="K44" s="519"/>
      <c r="L44" s="32"/>
      <c r="M44" s="32"/>
      <c r="N44" s="32"/>
      <c r="O44" s="32"/>
      <c r="P44" s="32"/>
      <c r="Q44" s="32"/>
      <c r="R44" s="32"/>
      <c r="S44" s="32"/>
    </row>
    <row r="45" spans="1:19" s="24" customFormat="1" ht="15" customHeight="1">
      <c r="A45" s="73" t="s">
        <v>944</v>
      </c>
      <c r="B45" s="74"/>
      <c r="C45" s="522"/>
      <c r="D45" s="73"/>
      <c r="E45" s="519">
        <v>140.09</v>
      </c>
      <c r="F45" s="74"/>
      <c r="G45" s="74"/>
      <c r="H45" s="74"/>
      <c r="I45" s="74"/>
      <c r="J45" s="74"/>
      <c r="K45" s="519"/>
      <c r="L45" s="32"/>
      <c r="M45" s="32"/>
      <c r="N45" s="32"/>
      <c r="O45" s="32"/>
      <c r="P45" s="32"/>
      <c r="Q45" s="32"/>
      <c r="R45" s="32"/>
      <c r="S45" s="32"/>
    </row>
    <row r="46" spans="1:19" ht="15" customHeight="1">
      <c r="A46" s="73" t="s">
        <v>945</v>
      </c>
      <c r="B46" s="74"/>
      <c r="C46" s="523">
        <v>0.21079999999999999</v>
      </c>
      <c r="D46" s="73"/>
      <c r="E46" s="524">
        <f>E45*0.2108</f>
        <v>29.53</v>
      </c>
      <c r="F46" s="74"/>
      <c r="G46" s="74"/>
      <c r="H46" s="74"/>
      <c r="I46" s="74"/>
      <c r="J46" s="74"/>
      <c r="K46" s="519"/>
      <c r="L46" s="32"/>
      <c r="M46" s="32"/>
      <c r="N46" s="32"/>
      <c r="O46" s="32"/>
      <c r="P46" s="32"/>
      <c r="Q46" s="32"/>
      <c r="R46" s="32"/>
      <c r="S46" s="32"/>
    </row>
    <row r="47" spans="1:19" ht="15" customHeight="1" thickBot="1">
      <c r="A47" s="71" t="s">
        <v>946</v>
      </c>
      <c r="B47" s="41"/>
      <c r="C47" s="525"/>
      <c r="D47" s="71"/>
      <c r="E47" s="526">
        <f>E45+E46</f>
        <v>169.62</v>
      </c>
      <c r="F47" s="74"/>
      <c r="G47" s="74"/>
      <c r="H47" s="74"/>
      <c r="I47" s="74"/>
      <c r="J47" s="74"/>
      <c r="K47" s="519"/>
      <c r="L47" s="32"/>
      <c r="M47" s="32"/>
      <c r="N47" s="32"/>
      <c r="O47" s="32"/>
      <c r="P47" s="32"/>
      <c r="Q47" s="32"/>
      <c r="R47" s="32"/>
      <c r="S47" s="32"/>
    </row>
    <row r="48" spans="1:19" ht="15" customHeight="1">
      <c r="A48" s="73"/>
      <c r="B48" s="74"/>
      <c r="C48" s="74"/>
      <c r="D48" s="74"/>
      <c r="E48" s="74"/>
      <c r="F48" s="74"/>
      <c r="G48" s="74"/>
      <c r="H48" s="74"/>
      <c r="I48" s="74"/>
      <c r="J48" s="74"/>
      <c r="K48" s="519"/>
      <c r="L48" s="32"/>
      <c r="M48" s="32"/>
      <c r="N48" s="32"/>
      <c r="O48" s="32"/>
      <c r="P48" s="32"/>
      <c r="Q48" s="32"/>
      <c r="R48" s="32"/>
      <c r="S48" s="32"/>
    </row>
    <row r="49" spans="1:19" ht="24" customHeight="1" thickBot="1">
      <c r="A49" s="71"/>
      <c r="B49" s="41"/>
      <c r="C49" s="41"/>
      <c r="D49" s="41"/>
      <c r="E49" s="41"/>
      <c r="F49" s="41"/>
      <c r="G49" s="41"/>
      <c r="H49" s="41"/>
      <c r="I49" s="41"/>
      <c r="J49" s="41"/>
      <c r="K49" s="527"/>
      <c r="L49" s="32"/>
      <c r="M49" s="32"/>
      <c r="N49" s="32"/>
      <c r="O49" s="32"/>
      <c r="P49" s="32"/>
      <c r="Q49" s="32"/>
      <c r="R49" s="32"/>
      <c r="S49" s="32"/>
    </row>
    <row r="50" spans="1:19" ht="15" customHeight="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32"/>
      <c r="Q50" s="32"/>
      <c r="R50" s="32"/>
      <c r="S50" s="32"/>
    </row>
    <row r="51" spans="1:19" ht="15" customHeight="1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32"/>
      <c r="Q51" s="32"/>
      <c r="R51" s="32"/>
      <c r="S51" s="32"/>
    </row>
    <row r="52" spans="1:19" ht="15" customHeigh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32"/>
      <c r="Q52" s="32"/>
      <c r="R52" s="32"/>
      <c r="S52" s="32"/>
    </row>
    <row r="53" spans="1:19" ht="1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</row>
    <row r="54" spans="1:19" ht="15" customHeight="1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</row>
    <row r="55" spans="1:19" ht="1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</row>
    <row r="56" spans="1:19" ht="15" customHeight="1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</row>
    <row r="57" spans="1:19" ht="15" customHeight="1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</row>
    <row r="58" spans="1:19" ht="15" customHeight="1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</row>
    <row r="59" spans="1:19">
      <c r="B59" s="28"/>
      <c r="C59" s="29"/>
      <c r="F59" s="30"/>
      <c r="G59" s="30"/>
      <c r="H59" s="28"/>
      <c r="I59" s="28"/>
    </row>
    <row r="66" spans="2:7">
      <c r="B66" s="28"/>
      <c r="C66" s="29"/>
      <c r="F66" s="30"/>
      <c r="G66" s="30"/>
    </row>
    <row r="73" spans="2:7">
      <c r="B73" s="28"/>
      <c r="C73" s="29"/>
      <c r="F73" s="30"/>
      <c r="G73" s="30"/>
    </row>
    <row r="80" spans="2:7">
      <c r="B80" s="28"/>
      <c r="F80" s="30"/>
      <c r="G80" s="30"/>
    </row>
    <row r="87" spans="6:7">
      <c r="F87" s="30"/>
      <c r="G87" s="30"/>
    </row>
  </sheetData>
  <mergeCells count="6">
    <mergeCell ref="D38:E38"/>
    <mergeCell ref="B1:K1"/>
    <mergeCell ref="A2:K4"/>
    <mergeCell ref="A5:K6"/>
    <mergeCell ref="A7:K8"/>
    <mergeCell ref="C14:H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F263D-CE4A-4013-B91E-EA7D6D7EF8CB}">
  <sheetPr codeName="Planilha76">
    <tabColor rgb="FF00B050"/>
    <pageSetUpPr fitToPage="1"/>
  </sheetPr>
  <dimension ref="B1:Y68"/>
  <sheetViews>
    <sheetView workbookViewId="0"/>
  </sheetViews>
  <sheetFormatPr defaultColWidth="9.140625" defaultRowHeight="12.75"/>
  <cols>
    <col min="1" max="1" width="9.140625" style="23" customWidth="1"/>
    <col min="2" max="2" width="53.28515625" style="23" customWidth="1"/>
    <col min="3" max="3" width="7.28515625" style="23" customWidth="1"/>
    <col min="4" max="4" width="5" style="23" customWidth="1"/>
    <col min="5" max="5" width="6" style="23" customWidth="1"/>
    <col min="6" max="6" width="8" style="23" customWidth="1"/>
    <col min="7" max="7" width="3" style="23" customWidth="1"/>
    <col min="8" max="8" width="7.7109375" style="23" customWidth="1"/>
    <col min="9" max="9" width="5.140625" style="23" customWidth="1"/>
    <col min="10" max="10" width="4.855468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8.7109375" style="23" customWidth="1"/>
    <col min="15" max="15" width="9.5703125" style="23" bestFit="1" customWidth="1"/>
    <col min="16" max="23" width="0" style="23" hidden="1" customWidth="1"/>
    <col min="24" max="16384" width="9.140625" style="23"/>
  </cols>
  <sheetData>
    <row r="1" spans="2:25" ht="13.5" thickBot="1"/>
    <row r="2" spans="2:25" ht="13.5">
      <c r="B2" s="1407"/>
      <c r="C2" s="1408"/>
      <c r="D2" s="1408"/>
      <c r="E2" s="1408"/>
      <c r="F2" s="1408"/>
      <c r="G2" s="1408"/>
      <c r="H2" s="1408"/>
      <c r="I2" s="1408"/>
      <c r="J2" s="1408"/>
      <c r="K2" s="1408"/>
      <c r="L2" s="1408"/>
      <c r="M2" s="1408"/>
      <c r="N2" s="1408"/>
      <c r="O2" s="1409"/>
    </row>
    <row r="3" spans="2:25" ht="13.5">
      <c r="B3" s="1410" t="s">
        <v>157</v>
      </c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2"/>
    </row>
    <row r="4" spans="2:25" ht="13.5">
      <c r="B4" s="1413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5"/>
    </row>
    <row r="5" spans="2:25" ht="13.5">
      <c r="B5" s="1413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5"/>
    </row>
    <row r="6" spans="2:25" ht="13.5">
      <c r="B6" s="1416" t="s">
        <v>906</v>
      </c>
      <c r="C6" s="1417"/>
      <c r="D6" s="1417"/>
      <c r="E6" s="1417"/>
      <c r="F6" s="1417"/>
      <c r="G6" s="1417"/>
      <c r="H6" s="1417"/>
      <c r="I6" s="1417"/>
      <c r="J6" s="1417"/>
      <c r="K6" s="1417"/>
      <c r="L6" s="1417"/>
      <c r="M6" s="1417"/>
      <c r="N6" s="1417"/>
      <c r="O6" s="1418"/>
    </row>
    <row r="7" spans="2:25" ht="12.75" customHeight="1">
      <c r="B7" s="1404" t="s">
        <v>1124</v>
      </c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5"/>
      <c r="N7" s="1405"/>
      <c r="O7" s="1406"/>
      <c r="Y7" s="226" t="s">
        <v>301</v>
      </c>
    </row>
    <row r="8" spans="2:25">
      <c r="B8" s="1404"/>
      <c r="C8" s="1405"/>
      <c r="D8" s="1405"/>
      <c r="E8" s="1405"/>
      <c r="F8" s="1405"/>
      <c r="G8" s="1405"/>
      <c r="H8" s="1405"/>
      <c r="I8" s="1405"/>
      <c r="J8" s="1405"/>
      <c r="K8" s="1405"/>
      <c r="L8" s="1405"/>
      <c r="M8" s="1405"/>
      <c r="N8" s="1405"/>
      <c r="O8" s="1406"/>
    </row>
    <row r="9" spans="2:25">
      <c r="B9" s="1396"/>
      <c r="C9" s="1397"/>
      <c r="D9" s="1397"/>
      <c r="E9" s="1397"/>
      <c r="F9" s="1397"/>
      <c r="G9" s="1397"/>
      <c r="H9" s="1397"/>
      <c r="I9" s="1397"/>
      <c r="J9" s="1397"/>
      <c r="K9" s="1397"/>
      <c r="L9" s="1397"/>
      <c r="M9" s="1397"/>
      <c r="N9" s="1397"/>
      <c r="O9" s="1398"/>
      <c r="Y9" s="227"/>
    </row>
    <row r="10" spans="2:25" ht="15" customHeight="1">
      <c r="B10" s="1399" t="s">
        <v>1125</v>
      </c>
      <c r="C10" s="1400"/>
      <c r="D10" s="1400"/>
      <c r="E10" s="1400"/>
      <c r="F10" s="1400"/>
      <c r="G10" s="1400"/>
      <c r="H10" s="1400"/>
      <c r="I10" s="1400"/>
      <c r="J10" s="1400"/>
      <c r="K10" s="1400"/>
      <c r="L10" s="1400"/>
      <c r="M10" s="1400"/>
      <c r="N10" s="1400"/>
      <c r="O10" s="1401"/>
    </row>
    <row r="11" spans="2:25" ht="24">
      <c r="B11" s="228" t="s">
        <v>160</v>
      </c>
      <c r="C11" s="229" t="s">
        <v>161</v>
      </c>
      <c r="D11" s="1381" t="s">
        <v>162</v>
      </c>
      <c r="E11" s="1377"/>
      <c r="F11" s="1402" t="s">
        <v>303</v>
      </c>
      <c r="G11" s="1403"/>
      <c r="H11" s="332" t="s">
        <v>164</v>
      </c>
      <c r="I11" s="1381" t="s">
        <v>165</v>
      </c>
      <c r="J11" s="1382"/>
      <c r="K11" s="1381" t="s">
        <v>166</v>
      </c>
      <c r="L11" s="1377"/>
      <c r="M11" s="1382"/>
      <c r="N11" s="1381" t="s">
        <v>167</v>
      </c>
      <c r="O11" s="1378"/>
      <c r="R11" s="23" t="s">
        <v>304</v>
      </c>
    </row>
    <row r="12" spans="2:25" ht="15" customHeight="1">
      <c r="B12" s="1295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277"/>
    </row>
    <row r="13" spans="2:25" s="227" customFormat="1">
      <c r="B13" s="230"/>
      <c r="C13" s="231"/>
      <c r="D13" s="1390"/>
      <c r="E13" s="1391"/>
      <c r="F13" s="1392"/>
      <c r="G13" s="1393"/>
      <c r="H13" s="333"/>
      <c r="I13" s="1390"/>
      <c r="J13" s="1394"/>
      <c r="K13" s="1390"/>
      <c r="L13" s="1391"/>
      <c r="M13" s="1394"/>
      <c r="N13" s="1390"/>
      <c r="O13" s="1395"/>
    </row>
    <row r="14" spans="2:25" ht="24">
      <c r="B14" s="232" t="s">
        <v>169</v>
      </c>
      <c r="C14" s="233" t="s">
        <v>161</v>
      </c>
      <c r="D14" s="1381" t="s">
        <v>170</v>
      </c>
      <c r="E14" s="1382"/>
      <c r="F14" s="1381" t="s">
        <v>171</v>
      </c>
      <c r="G14" s="1382"/>
      <c r="H14" s="143" t="s">
        <v>172</v>
      </c>
      <c r="I14" s="1107" t="s">
        <v>173</v>
      </c>
      <c r="J14" s="1109"/>
      <c r="K14" s="1109"/>
      <c r="L14" s="1109"/>
      <c r="M14" s="1108"/>
      <c r="N14" s="1107" t="s">
        <v>167</v>
      </c>
      <c r="O14" s="1300"/>
    </row>
    <row r="15" spans="2:25" ht="15" customHeight="1">
      <c r="B15" s="1295" t="s">
        <v>174</v>
      </c>
      <c r="C15" s="1094"/>
      <c r="D15" s="1121"/>
      <c r="E15" s="1121"/>
      <c r="F15" s="1121"/>
      <c r="G15" s="1121"/>
      <c r="H15" s="1094"/>
      <c r="I15" s="1094"/>
      <c r="J15" s="1094"/>
      <c r="K15" s="1095"/>
      <c r="L15" s="1096">
        <v>0</v>
      </c>
      <c r="M15" s="1097"/>
      <c r="N15" s="1097"/>
      <c r="O15" s="1277"/>
    </row>
    <row r="16" spans="2:25" ht="15" customHeight="1">
      <c r="B16" s="235"/>
      <c r="C16" s="236"/>
      <c r="D16" s="236"/>
      <c r="E16" s="236"/>
      <c r="F16" s="236"/>
      <c r="G16" s="236"/>
      <c r="H16" s="236"/>
      <c r="I16" s="236"/>
      <c r="J16" s="236"/>
      <c r="K16" s="236"/>
      <c r="L16" s="148"/>
      <c r="M16" s="148"/>
      <c r="N16" s="148"/>
      <c r="O16" s="237"/>
    </row>
    <row r="17" spans="2:20" ht="24">
      <c r="B17" s="232" t="s">
        <v>175</v>
      </c>
      <c r="C17" s="233" t="s">
        <v>161</v>
      </c>
      <c r="D17" s="1381" t="s">
        <v>176</v>
      </c>
      <c r="E17" s="1382"/>
      <c r="F17" s="332" t="s">
        <v>177</v>
      </c>
      <c r="G17" s="1381" t="s">
        <v>178</v>
      </c>
      <c r="H17" s="1377"/>
      <c r="I17" s="332" t="s">
        <v>179</v>
      </c>
      <c r="J17" s="1381" t="s">
        <v>180</v>
      </c>
      <c r="K17" s="1377"/>
      <c r="L17" s="1377"/>
      <c r="M17" s="1377"/>
      <c r="N17" s="1377"/>
      <c r="O17" s="1378"/>
      <c r="R17" s="23">
        <v>2.17</v>
      </c>
    </row>
    <row r="18" spans="2:20" ht="15" customHeight="1">
      <c r="B18" s="1295" t="s">
        <v>181</v>
      </c>
      <c r="C18" s="1094"/>
      <c r="D18" s="1094"/>
      <c r="E18" s="1094"/>
      <c r="F18" s="1094"/>
      <c r="G18" s="1121"/>
      <c r="H18" s="1121"/>
      <c r="I18" s="1121"/>
      <c r="J18" s="1094"/>
      <c r="K18" s="1095"/>
      <c r="L18" s="1096">
        <v>0</v>
      </c>
      <c r="M18" s="1097"/>
      <c r="N18" s="1097"/>
      <c r="O18" s="1277"/>
    </row>
    <row r="19" spans="2:20" ht="15" customHeight="1">
      <c r="B19" s="235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41"/>
    </row>
    <row r="20" spans="2:20" ht="15" customHeight="1">
      <c r="B20" s="1276" t="s">
        <v>182</v>
      </c>
      <c r="C20" s="1119"/>
      <c r="D20" s="1119"/>
      <c r="E20" s="1119"/>
      <c r="F20" s="1119"/>
      <c r="G20" s="1119"/>
      <c r="H20" s="1119"/>
      <c r="I20" s="1120"/>
      <c r="J20" s="1097">
        <f>TRUNC(L15+L18+L12,2)</f>
        <v>0</v>
      </c>
      <c r="K20" s="1097"/>
      <c r="L20" s="1097"/>
      <c r="M20" s="1097"/>
      <c r="N20" s="1097"/>
      <c r="O20" s="1277"/>
    </row>
    <row r="21" spans="2:20" ht="15" customHeight="1">
      <c r="B21" s="1276" t="s">
        <v>183</v>
      </c>
      <c r="C21" s="1119"/>
      <c r="D21" s="1119"/>
      <c r="E21" s="1119"/>
      <c r="F21" s="1119"/>
      <c r="G21" s="1119"/>
      <c r="H21" s="1119"/>
      <c r="I21" s="1120"/>
      <c r="J21" s="1379">
        <v>1</v>
      </c>
      <c r="K21" s="1379"/>
      <c r="L21" s="1379"/>
      <c r="M21" s="1379"/>
      <c r="N21" s="1379"/>
      <c r="O21" s="1380"/>
    </row>
    <row r="22" spans="2:20" ht="15" customHeight="1">
      <c r="B22" s="1276" t="s">
        <v>184</v>
      </c>
      <c r="C22" s="1119"/>
      <c r="D22" s="1119"/>
      <c r="E22" s="1119"/>
      <c r="F22" s="1119"/>
      <c r="G22" s="1119"/>
      <c r="H22" s="1119"/>
      <c r="I22" s="1120"/>
      <c r="J22" s="1097">
        <f>TRUNC(J20/J21,2)</f>
        <v>0</v>
      </c>
      <c r="K22" s="1097"/>
      <c r="L22" s="1097"/>
      <c r="M22" s="1097"/>
      <c r="N22" s="1097"/>
      <c r="O22" s="1277"/>
    </row>
    <row r="23" spans="2:20" ht="15" customHeight="1">
      <c r="B23" s="242"/>
      <c r="C23" s="155"/>
      <c r="D23" s="155"/>
      <c r="E23" s="155"/>
      <c r="F23" s="155"/>
      <c r="G23" s="155"/>
      <c r="H23" s="155"/>
      <c r="I23" s="155"/>
      <c r="J23" s="156"/>
      <c r="K23" s="156"/>
      <c r="L23" s="157"/>
      <c r="M23" s="157"/>
      <c r="N23" s="157"/>
      <c r="O23" s="243"/>
      <c r="Q23" s="23">
        <v>24</v>
      </c>
      <c r="R23" s="23">
        <v>100</v>
      </c>
    </row>
    <row r="24" spans="2:20" ht="24">
      <c r="B24" s="244" t="s">
        <v>185</v>
      </c>
      <c r="C24" s="245" t="s">
        <v>161</v>
      </c>
      <c r="D24" s="1370" t="s">
        <v>186</v>
      </c>
      <c r="E24" s="1371"/>
      <c r="F24" s="1372" t="s">
        <v>70</v>
      </c>
      <c r="G24" s="1373"/>
      <c r="H24" s="1374"/>
      <c r="I24" s="1362" t="s">
        <v>173</v>
      </c>
      <c r="J24" s="1363"/>
      <c r="K24" s="1375"/>
      <c r="L24" s="1376" t="s">
        <v>187</v>
      </c>
      <c r="M24" s="1377"/>
      <c r="N24" s="1377"/>
      <c r="O24" s="1378"/>
      <c r="R24" s="23">
        <v>5</v>
      </c>
      <c r="T24" s="23">
        <f>(33.67*5)/100</f>
        <v>1.6835</v>
      </c>
    </row>
    <row r="25" spans="2:20" ht="15" customHeight="1">
      <c r="B25" s="1351" t="s">
        <v>188</v>
      </c>
      <c r="C25" s="1352"/>
      <c r="D25" s="1352"/>
      <c r="E25" s="1352"/>
      <c r="F25" s="1352"/>
      <c r="G25" s="1352"/>
      <c r="H25" s="1352"/>
      <c r="I25" s="1352"/>
      <c r="J25" s="1352"/>
      <c r="K25" s="1352"/>
      <c r="L25" s="1359">
        <v>0</v>
      </c>
      <c r="M25" s="1353"/>
      <c r="N25" s="1353"/>
      <c r="O25" s="1354"/>
    </row>
    <row r="26" spans="2:20" ht="15" customHeight="1">
      <c r="B26" s="246"/>
      <c r="C26" s="247"/>
      <c r="D26" s="247"/>
      <c r="E26" s="247"/>
      <c r="F26" s="247"/>
      <c r="G26" s="247"/>
      <c r="H26" s="247"/>
      <c r="I26" s="247"/>
      <c r="J26" s="247"/>
      <c r="K26" s="247"/>
      <c r="L26" s="148"/>
      <c r="M26" s="148"/>
      <c r="N26" s="148"/>
      <c r="O26" s="248"/>
    </row>
    <row r="27" spans="2:20" ht="24">
      <c r="B27" s="244" t="s">
        <v>189</v>
      </c>
      <c r="C27" s="245" t="s">
        <v>161</v>
      </c>
      <c r="D27" s="1360" t="s">
        <v>186</v>
      </c>
      <c r="E27" s="1360"/>
      <c r="F27" s="1361" t="s">
        <v>70</v>
      </c>
      <c r="G27" s="1361"/>
      <c r="H27" s="1361"/>
      <c r="I27" s="1360" t="s">
        <v>173</v>
      </c>
      <c r="J27" s="1360"/>
      <c r="K27" s="1360"/>
      <c r="L27" s="1362" t="s">
        <v>187</v>
      </c>
      <c r="M27" s="1363"/>
      <c r="N27" s="1363"/>
      <c r="O27" s="1364"/>
    </row>
    <row r="28" spans="2:20" ht="15" customHeight="1">
      <c r="B28" s="1351" t="s">
        <v>190</v>
      </c>
      <c r="C28" s="1352"/>
      <c r="D28" s="1352"/>
      <c r="E28" s="1352"/>
      <c r="F28" s="1352"/>
      <c r="G28" s="1352"/>
      <c r="H28" s="1352"/>
      <c r="I28" s="1352"/>
      <c r="J28" s="1352"/>
      <c r="K28" s="1352"/>
      <c r="L28" s="1359">
        <v>0</v>
      </c>
      <c r="M28" s="1353"/>
      <c r="N28" s="1353"/>
      <c r="O28" s="1354"/>
    </row>
    <row r="29" spans="2:20" ht="15" customHeight="1">
      <c r="B29" s="235"/>
      <c r="C29" s="236"/>
      <c r="D29" s="236"/>
      <c r="E29" s="236"/>
      <c r="F29" s="236"/>
      <c r="G29" s="236"/>
      <c r="H29" s="236"/>
      <c r="I29" s="236"/>
      <c r="J29" s="236"/>
      <c r="K29" s="236"/>
      <c r="L29" s="148"/>
      <c r="M29" s="148"/>
      <c r="N29" s="148"/>
      <c r="O29" s="249"/>
    </row>
    <row r="30" spans="2:20" ht="24">
      <c r="B30" s="250" t="s">
        <v>191</v>
      </c>
      <c r="C30" s="251" t="s">
        <v>161</v>
      </c>
      <c r="D30" s="326" t="s">
        <v>186</v>
      </c>
      <c r="E30" s="1318" t="s">
        <v>192</v>
      </c>
      <c r="F30" s="1320"/>
      <c r="G30" s="1320"/>
      <c r="H30" s="1319"/>
      <c r="I30" s="252" t="s">
        <v>193</v>
      </c>
      <c r="J30" s="253" t="s">
        <v>194</v>
      </c>
      <c r="K30" s="1318" t="s">
        <v>180</v>
      </c>
      <c r="L30" s="1319"/>
      <c r="M30" s="1318" t="s">
        <v>173</v>
      </c>
      <c r="N30" s="1319"/>
      <c r="O30" s="254" t="s">
        <v>195</v>
      </c>
      <c r="Q30" s="27">
        <f>L28+L25+L31+J22</f>
        <v>0</v>
      </c>
    </row>
    <row r="31" spans="2:20" ht="15" customHeight="1">
      <c r="B31" s="1351" t="s">
        <v>196</v>
      </c>
      <c r="C31" s="1352"/>
      <c r="D31" s="1352"/>
      <c r="E31" s="1352"/>
      <c r="F31" s="1352"/>
      <c r="G31" s="1352"/>
      <c r="H31" s="1352"/>
      <c r="I31" s="1352"/>
      <c r="J31" s="1352"/>
      <c r="K31" s="1352"/>
      <c r="L31" s="1353">
        <v>0</v>
      </c>
      <c r="M31" s="1353"/>
      <c r="N31" s="1353"/>
      <c r="O31" s="1354"/>
    </row>
    <row r="32" spans="2:20" ht="15" customHeight="1">
      <c r="B32" s="235"/>
      <c r="C32" s="236"/>
      <c r="D32" s="236"/>
      <c r="E32" s="236"/>
      <c r="F32" s="236"/>
      <c r="G32" s="236"/>
      <c r="H32" s="236"/>
      <c r="I32" s="236"/>
      <c r="J32" s="236"/>
      <c r="K32" s="236"/>
      <c r="L32" s="148"/>
      <c r="M32" s="148"/>
      <c r="N32" s="148"/>
      <c r="O32" s="255"/>
    </row>
    <row r="33" spans="2:24" ht="15" customHeight="1">
      <c r="B33" s="1278" t="s">
        <v>305</v>
      </c>
      <c r="C33" s="1119"/>
      <c r="D33" s="1119"/>
      <c r="E33" s="1119"/>
      <c r="F33" s="1119"/>
      <c r="G33" s="1119"/>
      <c r="H33" s="1119"/>
      <c r="I33" s="1119"/>
      <c r="J33" s="1119"/>
      <c r="K33" s="1119"/>
      <c r="L33" s="1096">
        <v>716</v>
      </c>
      <c r="M33" s="1097"/>
      <c r="N33" s="1097"/>
      <c r="O33" s="1277"/>
      <c r="P33" s="25">
        <f>L33</f>
        <v>716</v>
      </c>
    </row>
    <row r="34" spans="2:24" ht="15" customHeight="1">
      <c r="B34" s="1278" t="s">
        <v>1065</v>
      </c>
      <c r="C34" s="1154"/>
      <c r="D34" s="1154"/>
      <c r="E34" s="1154"/>
      <c r="F34" s="1154"/>
      <c r="G34" s="1154"/>
      <c r="H34" s="1154"/>
      <c r="I34" s="1154"/>
      <c r="J34" s="1154"/>
      <c r="K34" s="1154"/>
      <c r="L34" s="1096">
        <f>TRUNC(L33*0.2108,2)</f>
        <v>150.93</v>
      </c>
      <c r="M34" s="1097"/>
      <c r="N34" s="1097"/>
      <c r="O34" s="1277"/>
    </row>
    <row r="35" spans="2:24" ht="15" customHeight="1" thickBot="1">
      <c r="B35" s="1279" t="s">
        <v>198</v>
      </c>
      <c r="C35" s="1280"/>
      <c r="D35" s="1280"/>
      <c r="E35" s="1280"/>
      <c r="F35" s="1280"/>
      <c r="G35" s="1280"/>
      <c r="H35" s="1280"/>
      <c r="I35" s="1280"/>
      <c r="J35" s="1280"/>
      <c r="K35" s="1280"/>
      <c r="L35" s="1281">
        <f>TRUNC(L33+L34,2)</f>
        <v>866.93</v>
      </c>
      <c r="M35" s="1282"/>
      <c r="N35" s="1282"/>
      <c r="O35" s="1283"/>
    </row>
    <row r="37" spans="2:24">
      <c r="X37" s="27"/>
    </row>
    <row r="38" spans="2:24">
      <c r="O38" s="256"/>
    </row>
    <row r="40" spans="2:24">
      <c r="B40" s="28"/>
      <c r="C40" s="28"/>
      <c r="F40" s="30"/>
      <c r="G40" s="28"/>
    </row>
    <row r="47" spans="2:24">
      <c r="B47" s="28"/>
      <c r="C47" s="28"/>
      <c r="F47" s="30"/>
    </row>
    <row r="54" spans="2:6">
      <c r="B54" s="28"/>
      <c r="C54" s="28"/>
      <c r="F54" s="30"/>
    </row>
    <row r="61" spans="2:6">
      <c r="B61" s="28"/>
      <c r="F61" s="30"/>
    </row>
    <row r="68" spans="6:6">
      <c r="F68" s="30"/>
    </row>
  </sheetData>
  <mergeCells count="60">
    <mergeCell ref="B34:K34"/>
    <mergeCell ref="L34:O34"/>
    <mergeCell ref="B35:K35"/>
    <mergeCell ref="L35:O35"/>
    <mergeCell ref="E30:H30"/>
    <mergeCell ref="K30:L30"/>
    <mergeCell ref="M30:N30"/>
    <mergeCell ref="B31:K31"/>
    <mergeCell ref="L31:O31"/>
    <mergeCell ref="B33:K33"/>
    <mergeCell ref="L33:O33"/>
    <mergeCell ref="B28:K28"/>
    <mergeCell ref="L28:O28"/>
    <mergeCell ref="D27:E27"/>
    <mergeCell ref="F27:H27"/>
    <mergeCell ref="I27:K27"/>
    <mergeCell ref="L27:O27"/>
    <mergeCell ref="B25:K25"/>
    <mergeCell ref="L25:O25"/>
    <mergeCell ref="B22:I22"/>
    <mergeCell ref="J22:O22"/>
    <mergeCell ref="D24:E24"/>
    <mergeCell ref="F24:H24"/>
    <mergeCell ref="I24:K24"/>
    <mergeCell ref="L24:O24"/>
    <mergeCell ref="B18:K18"/>
    <mergeCell ref="L18:O18"/>
    <mergeCell ref="B20:I20"/>
    <mergeCell ref="J20:O20"/>
    <mergeCell ref="B21:I21"/>
    <mergeCell ref="J21:O21"/>
    <mergeCell ref="D17:E17"/>
    <mergeCell ref="G17:H17"/>
    <mergeCell ref="J17:O17"/>
    <mergeCell ref="D14:E14"/>
    <mergeCell ref="F14:G14"/>
    <mergeCell ref="I14:M14"/>
    <mergeCell ref="N14:O14"/>
    <mergeCell ref="B15:K15"/>
    <mergeCell ref="L15:O15"/>
    <mergeCell ref="B12:K12"/>
    <mergeCell ref="L12:O12"/>
    <mergeCell ref="D13:E13"/>
    <mergeCell ref="F13:G13"/>
    <mergeCell ref="I13:J13"/>
    <mergeCell ref="K13:M13"/>
    <mergeCell ref="N13:O13"/>
    <mergeCell ref="B9:O9"/>
    <mergeCell ref="B10:O10"/>
    <mergeCell ref="D11:E11"/>
    <mergeCell ref="F11:G11"/>
    <mergeCell ref="I11:J11"/>
    <mergeCell ref="K11:M11"/>
    <mergeCell ref="N11:O11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F56EB-9F4F-4667-8EAF-7649E98CE15E}">
  <sheetPr codeName="Planilha77">
    <tabColor rgb="FF00B050"/>
    <pageSetUpPr fitToPage="1"/>
  </sheetPr>
  <dimension ref="B1:Y68"/>
  <sheetViews>
    <sheetView workbookViewId="0"/>
  </sheetViews>
  <sheetFormatPr defaultColWidth="9.140625" defaultRowHeight="12.75"/>
  <cols>
    <col min="1" max="1" width="9.140625" style="23" customWidth="1"/>
    <col min="2" max="2" width="53.28515625" style="23" customWidth="1"/>
    <col min="3" max="3" width="7.28515625" style="23" customWidth="1"/>
    <col min="4" max="4" width="5" style="23" customWidth="1"/>
    <col min="5" max="5" width="6" style="23" customWidth="1"/>
    <col min="6" max="6" width="8" style="23" customWidth="1"/>
    <col min="7" max="7" width="3" style="23" customWidth="1"/>
    <col min="8" max="8" width="7.7109375" style="23" customWidth="1"/>
    <col min="9" max="9" width="5.140625" style="23" customWidth="1"/>
    <col min="10" max="10" width="4.855468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8.7109375" style="23" customWidth="1"/>
    <col min="15" max="15" width="9.5703125" style="23" bestFit="1" customWidth="1"/>
    <col min="16" max="23" width="0" style="23" hidden="1" customWidth="1"/>
    <col min="24" max="16384" width="9.140625" style="23"/>
  </cols>
  <sheetData>
    <row r="1" spans="2:25" ht="13.5" thickBot="1"/>
    <row r="2" spans="2:25" ht="13.5">
      <c r="B2" s="1407"/>
      <c r="C2" s="1408"/>
      <c r="D2" s="1408"/>
      <c r="E2" s="1408"/>
      <c r="F2" s="1408"/>
      <c r="G2" s="1408"/>
      <c r="H2" s="1408"/>
      <c r="I2" s="1408"/>
      <c r="J2" s="1408"/>
      <c r="K2" s="1408"/>
      <c r="L2" s="1408"/>
      <c r="M2" s="1408"/>
      <c r="N2" s="1408"/>
      <c r="O2" s="1409"/>
    </row>
    <row r="3" spans="2:25" ht="13.5">
      <c r="B3" s="1410" t="s">
        <v>157</v>
      </c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2"/>
    </row>
    <row r="4" spans="2:25" ht="13.5">
      <c r="B4" s="1413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5"/>
    </row>
    <row r="5" spans="2:25" ht="13.5">
      <c r="B5" s="1413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5"/>
    </row>
    <row r="6" spans="2:25" ht="13.5">
      <c r="B6" s="1416" t="s">
        <v>906</v>
      </c>
      <c r="C6" s="1417"/>
      <c r="D6" s="1417"/>
      <c r="E6" s="1417"/>
      <c r="F6" s="1417"/>
      <c r="G6" s="1417"/>
      <c r="H6" s="1417"/>
      <c r="I6" s="1417"/>
      <c r="J6" s="1417"/>
      <c r="K6" s="1417"/>
      <c r="L6" s="1417"/>
      <c r="M6" s="1417"/>
      <c r="N6" s="1417"/>
      <c r="O6" s="1418"/>
    </row>
    <row r="7" spans="2:25" ht="12.75" customHeight="1">
      <c r="B7" s="1404" t="s">
        <v>1126</v>
      </c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5"/>
      <c r="N7" s="1405"/>
      <c r="O7" s="1406"/>
      <c r="Y7" s="226" t="s">
        <v>301</v>
      </c>
    </row>
    <row r="8" spans="2:25">
      <c r="B8" s="1404"/>
      <c r="C8" s="1405"/>
      <c r="D8" s="1405"/>
      <c r="E8" s="1405"/>
      <c r="F8" s="1405"/>
      <c r="G8" s="1405"/>
      <c r="H8" s="1405"/>
      <c r="I8" s="1405"/>
      <c r="J8" s="1405"/>
      <c r="K8" s="1405"/>
      <c r="L8" s="1405"/>
      <c r="M8" s="1405"/>
      <c r="N8" s="1405"/>
      <c r="O8" s="1406"/>
    </row>
    <row r="9" spans="2:25">
      <c r="B9" s="1396"/>
      <c r="C9" s="1397"/>
      <c r="D9" s="1397"/>
      <c r="E9" s="1397"/>
      <c r="F9" s="1397"/>
      <c r="G9" s="1397"/>
      <c r="H9" s="1397"/>
      <c r="I9" s="1397"/>
      <c r="J9" s="1397"/>
      <c r="K9" s="1397"/>
      <c r="L9" s="1397"/>
      <c r="M9" s="1397"/>
      <c r="N9" s="1397"/>
      <c r="O9" s="1398"/>
      <c r="Y9" s="227"/>
    </row>
    <row r="10" spans="2:25" ht="15" customHeight="1">
      <c r="B10" s="1399" t="s">
        <v>1125</v>
      </c>
      <c r="C10" s="1400"/>
      <c r="D10" s="1400"/>
      <c r="E10" s="1400"/>
      <c r="F10" s="1400"/>
      <c r="G10" s="1400"/>
      <c r="H10" s="1400"/>
      <c r="I10" s="1400"/>
      <c r="J10" s="1400"/>
      <c r="K10" s="1400"/>
      <c r="L10" s="1400"/>
      <c r="M10" s="1400"/>
      <c r="N10" s="1400"/>
      <c r="O10" s="1401"/>
    </row>
    <row r="11" spans="2:25" ht="24">
      <c r="B11" s="228" t="s">
        <v>160</v>
      </c>
      <c r="C11" s="229" t="s">
        <v>161</v>
      </c>
      <c r="D11" s="1381" t="s">
        <v>162</v>
      </c>
      <c r="E11" s="1377"/>
      <c r="F11" s="1402" t="s">
        <v>303</v>
      </c>
      <c r="G11" s="1403"/>
      <c r="H11" s="332" t="s">
        <v>164</v>
      </c>
      <c r="I11" s="1381" t="s">
        <v>165</v>
      </c>
      <c r="J11" s="1382"/>
      <c r="K11" s="1381" t="s">
        <v>166</v>
      </c>
      <c r="L11" s="1377"/>
      <c r="M11" s="1382"/>
      <c r="N11" s="1381" t="s">
        <v>167</v>
      </c>
      <c r="O11" s="1378"/>
      <c r="R11" s="23" t="s">
        <v>304</v>
      </c>
    </row>
    <row r="12" spans="2:25" ht="15" customHeight="1">
      <c r="B12" s="1295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277"/>
    </row>
    <row r="13" spans="2:25" s="227" customFormat="1">
      <c r="B13" s="230"/>
      <c r="C13" s="231"/>
      <c r="D13" s="1390"/>
      <c r="E13" s="1391"/>
      <c r="F13" s="1392"/>
      <c r="G13" s="1393"/>
      <c r="H13" s="333"/>
      <c r="I13" s="1390"/>
      <c r="J13" s="1394"/>
      <c r="K13" s="1390"/>
      <c r="L13" s="1391"/>
      <c r="M13" s="1394"/>
      <c r="N13" s="1390"/>
      <c r="O13" s="1395"/>
    </row>
    <row r="14" spans="2:25" ht="24">
      <c r="B14" s="232" t="s">
        <v>169</v>
      </c>
      <c r="C14" s="233" t="s">
        <v>161</v>
      </c>
      <c r="D14" s="1381" t="s">
        <v>170</v>
      </c>
      <c r="E14" s="1382"/>
      <c r="F14" s="1381" t="s">
        <v>171</v>
      </c>
      <c r="G14" s="1382"/>
      <c r="H14" s="143" t="s">
        <v>172</v>
      </c>
      <c r="I14" s="1107" t="s">
        <v>173</v>
      </c>
      <c r="J14" s="1109"/>
      <c r="K14" s="1109"/>
      <c r="L14" s="1109"/>
      <c r="M14" s="1108"/>
      <c r="N14" s="1107" t="s">
        <v>167</v>
      </c>
      <c r="O14" s="1300"/>
    </row>
    <row r="15" spans="2:25" ht="15" customHeight="1">
      <c r="B15" s="1295" t="s">
        <v>174</v>
      </c>
      <c r="C15" s="1094"/>
      <c r="D15" s="1121"/>
      <c r="E15" s="1121"/>
      <c r="F15" s="1121"/>
      <c r="G15" s="1121"/>
      <c r="H15" s="1094"/>
      <c r="I15" s="1094"/>
      <c r="J15" s="1094"/>
      <c r="K15" s="1095"/>
      <c r="L15" s="1096">
        <v>0</v>
      </c>
      <c r="M15" s="1097"/>
      <c r="N15" s="1097"/>
      <c r="O15" s="1277"/>
    </row>
    <row r="16" spans="2:25" ht="15" customHeight="1">
      <c r="B16" s="235"/>
      <c r="C16" s="236"/>
      <c r="D16" s="236"/>
      <c r="E16" s="236"/>
      <c r="F16" s="236"/>
      <c r="G16" s="236"/>
      <c r="H16" s="236"/>
      <c r="I16" s="236"/>
      <c r="J16" s="236"/>
      <c r="K16" s="236"/>
      <c r="L16" s="148"/>
      <c r="M16" s="148"/>
      <c r="N16" s="148"/>
      <c r="O16" s="237"/>
    </row>
    <row r="17" spans="2:20" ht="24">
      <c r="B17" s="232" t="s">
        <v>175</v>
      </c>
      <c r="C17" s="233" t="s">
        <v>161</v>
      </c>
      <c r="D17" s="1381" t="s">
        <v>176</v>
      </c>
      <c r="E17" s="1382"/>
      <c r="F17" s="332" t="s">
        <v>177</v>
      </c>
      <c r="G17" s="1381" t="s">
        <v>178</v>
      </c>
      <c r="H17" s="1377"/>
      <c r="I17" s="332" t="s">
        <v>179</v>
      </c>
      <c r="J17" s="1381" t="s">
        <v>180</v>
      </c>
      <c r="K17" s="1377"/>
      <c r="L17" s="1377"/>
      <c r="M17" s="1377"/>
      <c r="N17" s="1377"/>
      <c r="O17" s="1378"/>
      <c r="R17" s="23">
        <v>2.17</v>
      </c>
    </row>
    <row r="18" spans="2:20" ht="15" customHeight="1">
      <c r="B18" s="1295" t="s">
        <v>181</v>
      </c>
      <c r="C18" s="1094"/>
      <c r="D18" s="1094"/>
      <c r="E18" s="1094"/>
      <c r="F18" s="1094"/>
      <c r="G18" s="1121"/>
      <c r="H18" s="1121"/>
      <c r="I18" s="1121"/>
      <c r="J18" s="1094"/>
      <c r="K18" s="1095"/>
      <c r="L18" s="1096">
        <v>0</v>
      </c>
      <c r="M18" s="1097"/>
      <c r="N18" s="1097"/>
      <c r="O18" s="1277"/>
    </row>
    <row r="19" spans="2:20" ht="15" customHeight="1">
      <c r="B19" s="235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41"/>
    </row>
    <row r="20" spans="2:20" ht="15" customHeight="1">
      <c r="B20" s="1276" t="s">
        <v>182</v>
      </c>
      <c r="C20" s="1119"/>
      <c r="D20" s="1119"/>
      <c r="E20" s="1119"/>
      <c r="F20" s="1119"/>
      <c r="G20" s="1119"/>
      <c r="H20" s="1119"/>
      <c r="I20" s="1120"/>
      <c r="J20" s="1097">
        <f>TRUNC(L15+L18+L12,2)</f>
        <v>0</v>
      </c>
      <c r="K20" s="1097"/>
      <c r="L20" s="1097"/>
      <c r="M20" s="1097"/>
      <c r="N20" s="1097"/>
      <c r="O20" s="1277"/>
    </row>
    <row r="21" spans="2:20" ht="15" customHeight="1">
      <c r="B21" s="1276" t="s">
        <v>183</v>
      </c>
      <c r="C21" s="1119"/>
      <c r="D21" s="1119"/>
      <c r="E21" s="1119"/>
      <c r="F21" s="1119"/>
      <c r="G21" s="1119"/>
      <c r="H21" s="1119"/>
      <c r="I21" s="1120"/>
      <c r="J21" s="1379">
        <v>1</v>
      </c>
      <c r="K21" s="1379"/>
      <c r="L21" s="1379"/>
      <c r="M21" s="1379"/>
      <c r="N21" s="1379"/>
      <c r="O21" s="1380"/>
    </row>
    <row r="22" spans="2:20" ht="15" customHeight="1">
      <c r="B22" s="1276" t="s">
        <v>184</v>
      </c>
      <c r="C22" s="1119"/>
      <c r="D22" s="1119"/>
      <c r="E22" s="1119"/>
      <c r="F22" s="1119"/>
      <c r="G22" s="1119"/>
      <c r="H22" s="1119"/>
      <c r="I22" s="1120"/>
      <c r="J22" s="1097">
        <f>TRUNC(J20/J21,2)</f>
        <v>0</v>
      </c>
      <c r="K22" s="1097"/>
      <c r="L22" s="1097"/>
      <c r="M22" s="1097"/>
      <c r="N22" s="1097"/>
      <c r="O22" s="1277"/>
    </row>
    <row r="23" spans="2:20" ht="15" customHeight="1">
      <c r="B23" s="242"/>
      <c r="C23" s="155"/>
      <c r="D23" s="155"/>
      <c r="E23" s="155"/>
      <c r="F23" s="155"/>
      <c r="G23" s="155"/>
      <c r="H23" s="155"/>
      <c r="I23" s="155"/>
      <c r="J23" s="156"/>
      <c r="K23" s="156"/>
      <c r="L23" s="157"/>
      <c r="M23" s="157"/>
      <c r="N23" s="157"/>
      <c r="O23" s="243"/>
      <c r="Q23" s="23">
        <v>24</v>
      </c>
      <c r="R23" s="23">
        <v>100</v>
      </c>
    </row>
    <row r="24" spans="2:20" ht="24">
      <c r="B24" s="244" t="s">
        <v>185</v>
      </c>
      <c r="C24" s="245" t="s">
        <v>161</v>
      </c>
      <c r="D24" s="1370" t="s">
        <v>186</v>
      </c>
      <c r="E24" s="1371"/>
      <c r="F24" s="1372" t="s">
        <v>70</v>
      </c>
      <c r="G24" s="1373"/>
      <c r="H24" s="1374"/>
      <c r="I24" s="1362" t="s">
        <v>173</v>
      </c>
      <c r="J24" s="1363"/>
      <c r="K24" s="1375"/>
      <c r="L24" s="1376" t="s">
        <v>187</v>
      </c>
      <c r="M24" s="1377"/>
      <c r="N24" s="1377"/>
      <c r="O24" s="1378"/>
      <c r="R24" s="23">
        <v>5</v>
      </c>
      <c r="T24" s="23">
        <f>(33.67*5)/100</f>
        <v>1.6835</v>
      </c>
    </row>
    <row r="25" spans="2:20" ht="15" customHeight="1">
      <c r="B25" s="1351" t="s">
        <v>188</v>
      </c>
      <c r="C25" s="1352"/>
      <c r="D25" s="1352"/>
      <c r="E25" s="1352"/>
      <c r="F25" s="1352"/>
      <c r="G25" s="1352"/>
      <c r="H25" s="1352"/>
      <c r="I25" s="1352"/>
      <c r="J25" s="1352"/>
      <c r="K25" s="1352"/>
      <c r="L25" s="1359">
        <v>0</v>
      </c>
      <c r="M25" s="1353"/>
      <c r="N25" s="1353"/>
      <c r="O25" s="1354"/>
    </row>
    <row r="26" spans="2:20" ht="15" customHeight="1">
      <c r="B26" s="246"/>
      <c r="C26" s="247"/>
      <c r="D26" s="247"/>
      <c r="E26" s="247"/>
      <c r="F26" s="247"/>
      <c r="G26" s="247"/>
      <c r="H26" s="247"/>
      <c r="I26" s="247"/>
      <c r="J26" s="247"/>
      <c r="K26" s="247"/>
      <c r="L26" s="148"/>
      <c r="M26" s="148"/>
      <c r="N26" s="148"/>
      <c r="O26" s="248"/>
    </row>
    <row r="27" spans="2:20" ht="24">
      <c r="B27" s="244" t="s">
        <v>189</v>
      </c>
      <c r="C27" s="245" t="s">
        <v>161</v>
      </c>
      <c r="D27" s="1360" t="s">
        <v>186</v>
      </c>
      <c r="E27" s="1360"/>
      <c r="F27" s="1361" t="s">
        <v>70</v>
      </c>
      <c r="G27" s="1361"/>
      <c r="H27" s="1361"/>
      <c r="I27" s="1360" t="s">
        <v>173</v>
      </c>
      <c r="J27" s="1360"/>
      <c r="K27" s="1360"/>
      <c r="L27" s="1362" t="s">
        <v>187</v>
      </c>
      <c r="M27" s="1363"/>
      <c r="N27" s="1363"/>
      <c r="O27" s="1364"/>
    </row>
    <row r="28" spans="2:20" ht="15" customHeight="1">
      <c r="B28" s="1351" t="s">
        <v>190</v>
      </c>
      <c r="C28" s="1352"/>
      <c r="D28" s="1352"/>
      <c r="E28" s="1352"/>
      <c r="F28" s="1352"/>
      <c r="G28" s="1352"/>
      <c r="H28" s="1352"/>
      <c r="I28" s="1352"/>
      <c r="J28" s="1352"/>
      <c r="K28" s="1352"/>
      <c r="L28" s="1359">
        <v>0</v>
      </c>
      <c r="M28" s="1353"/>
      <c r="N28" s="1353"/>
      <c r="O28" s="1354"/>
    </row>
    <row r="29" spans="2:20" ht="15" customHeight="1">
      <c r="B29" s="235"/>
      <c r="C29" s="236"/>
      <c r="D29" s="236"/>
      <c r="E29" s="236"/>
      <c r="F29" s="236"/>
      <c r="G29" s="236"/>
      <c r="H29" s="236"/>
      <c r="I29" s="236"/>
      <c r="J29" s="236"/>
      <c r="K29" s="236"/>
      <c r="L29" s="148"/>
      <c r="M29" s="148"/>
      <c r="N29" s="148"/>
      <c r="O29" s="249"/>
    </row>
    <row r="30" spans="2:20" ht="24">
      <c r="B30" s="250" t="s">
        <v>191</v>
      </c>
      <c r="C30" s="251" t="s">
        <v>161</v>
      </c>
      <c r="D30" s="326" t="s">
        <v>186</v>
      </c>
      <c r="E30" s="1318" t="s">
        <v>192</v>
      </c>
      <c r="F30" s="1320"/>
      <c r="G30" s="1320"/>
      <c r="H30" s="1319"/>
      <c r="I30" s="252" t="s">
        <v>193</v>
      </c>
      <c r="J30" s="253" t="s">
        <v>194</v>
      </c>
      <c r="K30" s="1318" t="s">
        <v>180</v>
      </c>
      <c r="L30" s="1319"/>
      <c r="M30" s="1318" t="s">
        <v>173</v>
      </c>
      <c r="N30" s="1319"/>
      <c r="O30" s="254" t="s">
        <v>195</v>
      </c>
      <c r="Q30" s="27">
        <f>L28+L25+L31+J22</f>
        <v>0</v>
      </c>
    </row>
    <row r="31" spans="2:20" ht="15" customHeight="1">
      <c r="B31" s="1351" t="s">
        <v>196</v>
      </c>
      <c r="C31" s="1352"/>
      <c r="D31" s="1352"/>
      <c r="E31" s="1352"/>
      <c r="F31" s="1352"/>
      <c r="G31" s="1352"/>
      <c r="H31" s="1352"/>
      <c r="I31" s="1352"/>
      <c r="J31" s="1352"/>
      <c r="K31" s="1352"/>
      <c r="L31" s="1353">
        <v>0</v>
      </c>
      <c r="M31" s="1353"/>
      <c r="N31" s="1353"/>
      <c r="O31" s="1354"/>
    </row>
    <row r="32" spans="2:20" ht="15" customHeight="1">
      <c r="B32" s="235"/>
      <c r="C32" s="236"/>
      <c r="D32" s="236"/>
      <c r="E32" s="236"/>
      <c r="F32" s="236"/>
      <c r="G32" s="236"/>
      <c r="H32" s="236"/>
      <c r="I32" s="236"/>
      <c r="J32" s="236"/>
      <c r="K32" s="236"/>
      <c r="L32" s="148"/>
      <c r="M32" s="148"/>
      <c r="N32" s="148"/>
      <c r="O32" s="255"/>
    </row>
    <row r="33" spans="2:24" ht="15" customHeight="1">
      <c r="B33" s="1278" t="s">
        <v>305</v>
      </c>
      <c r="C33" s="1119"/>
      <c r="D33" s="1119"/>
      <c r="E33" s="1119"/>
      <c r="F33" s="1119"/>
      <c r="G33" s="1119"/>
      <c r="H33" s="1119"/>
      <c r="I33" s="1119"/>
      <c r="J33" s="1119"/>
      <c r="K33" s="1119"/>
      <c r="L33" s="1096">
        <v>706.67</v>
      </c>
      <c r="M33" s="1097"/>
      <c r="N33" s="1097"/>
      <c r="O33" s="1277"/>
      <c r="P33" s="25">
        <f>L33</f>
        <v>706.67</v>
      </c>
    </row>
    <row r="34" spans="2:24" ht="15" customHeight="1">
      <c r="B34" s="1278" t="s">
        <v>1065</v>
      </c>
      <c r="C34" s="1154"/>
      <c r="D34" s="1154"/>
      <c r="E34" s="1154"/>
      <c r="F34" s="1154"/>
      <c r="G34" s="1154"/>
      <c r="H34" s="1154"/>
      <c r="I34" s="1154"/>
      <c r="J34" s="1154"/>
      <c r="K34" s="1154"/>
      <c r="L34" s="1096">
        <f>TRUNC(L33*0.2108,2)</f>
        <v>148.96</v>
      </c>
      <c r="M34" s="1097"/>
      <c r="N34" s="1097"/>
      <c r="O34" s="1277"/>
    </row>
    <row r="35" spans="2:24" ht="15" customHeight="1" thickBot="1">
      <c r="B35" s="1279" t="s">
        <v>198</v>
      </c>
      <c r="C35" s="1280"/>
      <c r="D35" s="1280"/>
      <c r="E35" s="1280"/>
      <c r="F35" s="1280"/>
      <c r="G35" s="1280"/>
      <c r="H35" s="1280"/>
      <c r="I35" s="1280"/>
      <c r="J35" s="1280"/>
      <c r="K35" s="1280"/>
      <c r="L35" s="1281">
        <f>TRUNC(L33+L34,2)</f>
        <v>855.63</v>
      </c>
      <c r="M35" s="1282"/>
      <c r="N35" s="1282"/>
      <c r="O35" s="1283"/>
    </row>
    <row r="37" spans="2:24">
      <c r="X37" s="27"/>
    </row>
    <row r="38" spans="2:24">
      <c r="O38" s="256"/>
    </row>
    <row r="40" spans="2:24">
      <c r="B40" s="28"/>
      <c r="C40" s="28"/>
      <c r="F40" s="30"/>
      <c r="G40" s="28"/>
    </row>
    <row r="47" spans="2:24">
      <c r="B47" s="28"/>
      <c r="C47" s="28"/>
      <c r="F47" s="30"/>
    </row>
    <row r="54" spans="2:6">
      <c r="B54" s="28"/>
      <c r="C54" s="28"/>
      <c r="F54" s="30"/>
    </row>
    <row r="61" spans="2:6">
      <c r="B61" s="28"/>
      <c r="F61" s="30"/>
    </row>
    <row r="68" spans="6:6">
      <c r="F68" s="30"/>
    </row>
  </sheetData>
  <mergeCells count="60">
    <mergeCell ref="B34:K34"/>
    <mergeCell ref="L34:O34"/>
    <mergeCell ref="B35:K35"/>
    <mergeCell ref="L35:O35"/>
    <mergeCell ref="E30:H30"/>
    <mergeCell ref="K30:L30"/>
    <mergeCell ref="M30:N30"/>
    <mergeCell ref="B31:K31"/>
    <mergeCell ref="L31:O31"/>
    <mergeCell ref="B33:K33"/>
    <mergeCell ref="L33:O33"/>
    <mergeCell ref="B28:K28"/>
    <mergeCell ref="L28:O28"/>
    <mergeCell ref="D27:E27"/>
    <mergeCell ref="F27:H27"/>
    <mergeCell ref="I27:K27"/>
    <mergeCell ref="L27:O27"/>
    <mergeCell ref="B25:K25"/>
    <mergeCell ref="L25:O25"/>
    <mergeCell ref="B22:I22"/>
    <mergeCell ref="J22:O22"/>
    <mergeCell ref="D24:E24"/>
    <mergeCell ref="F24:H24"/>
    <mergeCell ref="I24:K24"/>
    <mergeCell ref="L24:O24"/>
    <mergeCell ref="B18:K18"/>
    <mergeCell ref="L18:O18"/>
    <mergeCell ref="B20:I20"/>
    <mergeCell ref="J20:O20"/>
    <mergeCell ref="B21:I21"/>
    <mergeCell ref="J21:O21"/>
    <mergeCell ref="D17:E17"/>
    <mergeCell ref="G17:H17"/>
    <mergeCell ref="J17:O17"/>
    <mergeCell ref="D14:E14"/>
    <mergeCell ref="F14:G14"/>
    <mergeCell ref="I14:M14"/>
    <mergeCell ref="N14:O14"/>
    <mergeCell ref="B15:K15"/>
    <mergeCell ref="L15:O15"/>
    <mergeCell ref="B12:K12"/>
    <mergeCell ref="L12:O12"/>
    <mergeCell ref="D13:E13"/>
    <mergeCell ref="F13:G13"/>
    <mergeCell ref="I13:J13"/>
    <mergeCell ref="K13:M13"/>
    <mergeCell ref="N13:O13"/>
    <mergeCell ref="B9:O9"/>
    <mergeCell ref="B10:O10"/>
    <mergeCell ref="D11:E11"/>
    <mergeCell ref="F11:G11"/>
    <mergeCell ref="I11:J11"/>
    <mergeCell ref="K11:M11"/>
    <mergeCell ref="N11:O11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55E0D-CA02-4633-B58C-2976B8DA79CB}">
  <sheetPr codeName="Planilha78">
    <tabColor rgb="FF00B050"/>
    <pageSetUpPr fitToPage="1"/>
  </sheetPr>
  <dimension ref="B1:Y68"/>
  <sheetViews>
    <sheetView workbookViewId="0"/>
  </sheetViews>
  <sheetFormatPr defaultColWidth="9.140625" defaultRowHeight="12.75"/>
  <cols>
    <col min="1" max="1" width="9.140625" style="23" customWidth="1"/>
    <col min="2" max="2" width="53.28515625" style="23" customWidth="1"/>
    <col min="3" max="3" width="7.28515625" style="23" customWidth="1"/>
    <col min="4" max="4" width="5" style="23" customWidth="1"/>
    <col min="5" max="5" width="6" style="23" customWidth="1"/>
    <col min="6" max="6" width="8" style="23" customWidth="1"/>
    <col min="7" max="7" width="3" style="23" customWidth="1"/>
    <col min="8" max="8" width="7.7109375" style="23" customWidth="1"/>
    <col min="9" max="9" width="5.140625" style="23" customWidth="1"/>
    <col min="10" max="10" width="4.855468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8.7109375" style="23" customWidth="1"/>
    <col min="15" max="15" width="9.5703125" style="23" bestFit="1" customWidth="1"/>
    <col min="16" max="23" width="0" style="23" hidden="1" customWidth="1"/>
    <col min="24" max="16384" width="9.140625" style="23"/>
  </cols>
  <sheetData>
    <row r="1" spans="2:25" ht="13.5" thickBot="1"/>
    <row r="2" spans="2:25" ht="13.5">
      <c r="B2" s="1407"/>
      <c r="C2" s="1408"/>
      <c r="D2" s="1408"/>
      <c r="E2" s="1408"/>
      <c r="F2" s="1408"/>
      <c r="G2" s="1408"/>
      <c r="H2" s="1408"/>
      <c r="I2" s="1408"/>
      <c r="J2" s="1408"/>
      <c r="K2" s="1408"/>
      <c r="L2" s="1408"/>
      <c r="M2" s="1408"/>
      <c r="N2" s="1408"/>
      <c r="O2" s="1409"/>
    </row>
    <row r="3" spans="2:25" ht="13.5">
      <c r="B3" s="1410" t="s">
        <v>157</v>
      </c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2"/>
    </row>
    <row r="4" spans="2:25" ht="13.5">
      <c r="B4" s="1413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5"/>
    </row>
    <row r="5" spans="2:25" ht="13.5">
      <c r="B5" s="1413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5"/>
    </row>
    <row r="6" spans="2:25" ht="13.5">
      <c r="B6" s="1416" t="s">
        <v>906</v>
      </c>
      <c r="C6" s="1417"/>
      <c r="D6" s="1417"/>
      <c r="E6" s="1417"/>
      <c r="F6" s="1417"/>
      <c r="G6" s="1417"/>
      <c r="H6" s="1417"/>
      <c r="I6" s="1417"/>
      <c r="J6" s="1417"/>
      <c r="K6" s="1417"/>
      <c r="L6" s="1417"/>
      <c r="M6" s="1417"/>
      <c r="N6" s="1417"/>
      <c r="O6" s="1418"/>
    </row>
    <row r="7" spans="2:25" ht="12.75" customHeight="1">
      <c r="B7" s="1404" t="s">
        <v>1127</v>
      </c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5"/>
      <c r="N7" s="1405"/>
      <c r="O7" s="1406"/>
      <c r="Y7" s="226" t="s">
        <v>301</v>
      </c>
    </row>
    <row r="8" spans="2:25">
      <c r="B8" s="1404"/>
      <c r="C8" s="1405"/>
      <c r="D8" s="1405"/>
      <c r="E8" s="1405"/>
      <c r="F8" s="1405"/>
      <c r="G8" s="1405"/>
      <c r="H8" s="1405"/>
      <c r="I8" s="1405"/>
      <c r="J8" s="1405"/>
      <c r="K8" s="1405"/>
      <c r="L8" s="1405"/>
      <c r="M8" s="1405"/>
      <c r="N8" s="1405"/>
      <c r="O8" s="1406"/>
    </row>
    <row r="9" spans="2:25">
      <c r="B9" s="1396"/>
      <c r="C9" s="1397"/>
      <c r="D9" s="1397"/>
      <c r="E9" s="1397"/>
      <c r="F9" s="1397"/>
      <c r="G9" s="1397"/>
      <c r="H9" s="1397"/>
      <c r="I9" s="1397"/>
      <c r="J9" s="1397"/>
      <c r="K9" s="1397"/>
      <c r="L9" s="1397"/>
      <c r="M9" s="1397"/>
      <c r="N9" s="1397"/>
      <c r="O9" s="1398"/>
      <c r="Y9" s="227"/>
    </row>
    <row r="10" spans="2:25" ht="15" customHeight="1">
      <c r="B10" s="1399" t="s">
        <v>1128</v>
      </c>
      <c r="C10" s="1400"/>
      <c r="D10" s="1400"/>
      <c r="E10" s="1400"/>
      <c r="F10" s="1400"/>
      <c r="G10" s="1400"/>
      <c r="H10" s="1400"/>
      <c r="I10" s="1400"/>
      <c r="J10" s="1400"/>
      <c r="K10" s="1400"/>
      <c r="L10" s="1400"/>
      <c r="M10" s="1400"/>
      <c r="N10" s="1400"/>
      <c r="O10" s="1401"/>
    </row>
    <row r="11" spans="2:25" ht="24">
      <c r="B11" s="228" t="s">
        <v>160</v>
      </c>
      <c r="C11" s="229" t="s">
        <v>161</v>
      </c>
      <c r="D11" s="1381" t="s">
        <v>162</v>
      </c>
      <c r="E11" s="1377"/>
      <c r="F11" s="1402" t="s">
        <v>303</v>
      </c>
      <c r="G11" s="1403"/>
      <c r="H11" s="332" t="s">
        <v>164</v>
      </c>
      <c r="I11" s="1381" t="s">
        <v>165</v>
      </c>
      <c r="J11" s="1382"/>
      <c r="K11" s="1381" t="s">
        <v>166</v>
      </c>
      <c r="L11" s="1377"/>
      <c r="M11" s="1382"/>
      <c r="N11" s="1381" t="s">
        <v>167</v>
      </c>
      <c r="O11" s="1378"/>
      <c r="R11" s="23" t="s">
        <v>304</v>
      </c>
    </row>
    <row r="12" spans="2:25" ht="15" customHeight="1">
      <c r="B12" s="1295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277"/>
    </row>
    <row r="13" spans="2:25" s="227" customFormat="1">
      <c r="B13" s="230"/>
      <c r="C13" s="231"/>
      <c r="D13" s="1390"/>
      <c r="E13" s="1391"/>
      <c r="F13" s="1392"/>
      <c r="G13" s="1393"/>
      <c r="H13" s="333"/>
      <c r="I13" s="1390"/>
      <c r="J13" s="1394"/>
      <c r="K13" s="1390"/>
      <c r="L13" s="1391"/>
      <c r="M13" s="1394"/>
      <c r="N13" s="1390"/>
      <c r="O13" s="1395"/>
    </row>
    <row r="14" spans="2:25" ht="24">
      <c r="B14" s="232" t="s">
        <v>169</v>
      </c>
      <c r="C14" s="233" t="s">
        <v>161</v>
      </c>
      <c r="D14" s="1381" t="s">
        <v>170</v>
      </c>
      <c r="E14" s="1382"/>
      <c r="F14" s="1381" t="s">
        <v>171</v>
      </c>
      <c r="G14" s="1382"/>
      <c r="H14" s="143" t="s">
        <v>172</v>
      </c>
      <c r="I14" s="1107" t="s">
        <v>173</v>
      </c>
      <c r="J14" s="1109"/>
      <c r="K14" s="1109"/>
      <c r="L14" s="1109"/>
      <c r="M14" s="1108"/>
      <c r="N14" s="1107" t="s">
        <v>167</v>
      </c>
      <c r="O14" s="1300"/>
    </row>
    <row r="15" spans="2:25" ht="15" customHeight="1">
      <c r="B15" s="1295" t="s">
        <v>174</v>
      </c>
      <c r="C15" s="1094"/>
      <c r="D15" s="1121"/>
      <c r="E15" s="1121"/>
      <c r="F15" s="1121"/>
      <c r="G15" s="1121"/>
      <c r="H15" s="1094"/>
      <c r="I15" s="1094"/>
      <c r="J15" s="1094"/>
      <c r="K15" s="1095"/>
      <c r="L15" s="1096">
        <v>0</v>
      </c>
      <c r="M15" s="1097"/>
      <c r="N15" s="1097"/>
      <c r="O15" s="1277"/>
    </row>
    <row r="16" spans="2:25" ht="15" customHeight="1">
      <c r="B16" s="235"/>
      <c r="C16" s="236"/>
      <c r="D16" s="236"/>
      <c r="E16" s="236"/>
      <c r="F16" s="236"/>
      <c r="G16" s="236"/>
      <c r="H16" s="236"/>
      <c r="I16" s="236"/>
      <c r="J16" s="236"/>
      <c r="K16" s="236"/>
      <c r="L16" s="148"/>
      <c r="M16" s="148"/>
      <c r="N16" s="148"/>
      <c r="O16" s="237"/>
    </row>
    <row r="17" spans="2:20" ht="24">
      <c r="B17" s="232" t="s">
        <v>175</v>
      </c>
      <c r="C17" s="233" t="s">
        <v>161</v>
      </c>
      <c r="D17" s="1381" t="s">
        <v>176</v>
      </c>
      <c r="E17" s="1382"/>
      <c r="F17" s="332" t="s">
        <v>177</v>
      </c>
      <c r="G17" s="1381" t="s">
        <v>178</v>
      </c>
      <c r="H17" s="1377"/>
      <c r="I17" s="332" t="s">
        <v>179</v>
      </c>
      <c r="J17" s="1381" t="s">
        <v>180</v>
      </c>
      <c r="K17" s="1377"/>
      <c r="L17" s="1377"/>
      <c r="M17" s="1377"/>
      <c r="N17" s="1377"/>
      <c r="O17" s="1378"/>
      <c r="R17" s="23">
        <v>2.17</v>
      </c>
    </row>
    <row r="18" spans="2:20" ht="15" customHeight="1">
      <c r="B18" s="1295" t="s">
        <v>181</v>
      </c>
      <c r="C18" s="1094"/>
      <c r="D18" s="1094"/>
      <c r="E18" s="1094"/>
      <c r="F18" s="1094"/>
      <c r="G18" s="1121"/>
      <c r="H18" s="1121"/>
      <c r="I18" s="1121"/>
      <c r="J18" s="1094"/>
      <c r="K18" s="1095"/>
      <c r="L18" s="1096">
        <v>0</v>
      </c>
      <c r="M18" s="1097"/>
      <c r="N18" s="1097"/>
      <c r="O18" s="1277"/>
    </row>
    <row r="19" spans="2:20" ht="15" customHeight="1">
      <c r="B19" s="235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41"/>
    </row>
    <row r="20" spans="2:20" ht="15" customHeight="1">
      <c r="B20" s="1276" t="s">
        <v>182</v>
      </c>
      <c r="C20" s="1119"/>
      <c r="D20" s="1119"/>
      <c r="E20" s="1119"/>
      <c r="F20" s="1119"/>
      <c r="G20" s="1119"/>
      <c r="H20" s="1119"/>
      <c r="I20" s="1120"/>
      <c r="J20" s="1097">
        <f>TRUNC(L15+L18+L12,2)</f>
        <v>0</v>
      </c>
      <c r="K20" s="1097"/>
      <c r="L20" s="1097"/>
      <c r="M20" s="1097"/>
      <c r="N20" s="1097"/>
      <c r="O20" s="1277"/>
    </row>
    <row r="21" spans="2:20" ht="15" customHeight="1">
      <c r="B21" s="1276" t="s">
        <v>183</v>
      </c>
      <c r="C21" s="1119"/>
      <c r="D21" s="1119"/>
      <c r="E21" s="1119"/>
      <c r="F21" s="1119"/>
      <c r="G21" s="1119"/>
      <c r="H21" s="1119"/>
      <c r="I21" s="1120"/>
      <c r="J21" s="1379">
        <v>1</v>
      </c>
      <c r="K21" s="1379"/>
      <c r="L21" s="1379"/>
      <c r="M21" s="1379"/>
      <c r="N21" s="1379"/>
      <c r="O21" s="1380"/>
    </row>
    <row r="22" spans="2:20" ht="15" customHeight="1">
      <c r="B22" s="1276" t="s">
        <v>184</v>
      </c>
      <c r="C22" s="1119"/>
      <c r="D22" s="1119"/>
      <c r="E22" s="1119"/>
      <c r="F22" s="1119"/>
      <c r="G22" s="1119"/>
      <c r="H22" s="1119"/>
      <c r="I22" s="1120"/>
      <c r="J22" s="1097">
        <f>TRUNC(J20/J21,2)</f>
        <v>0</v>
      </c>
      <c r="K22" s="1097"/>
      <c r="L22" s="1097"/>
      <c r="M22" s="1097"/>
      <c r="N22" s="1097"/>
      <c r="O22" s="1277"/>
    </row>
    <row r="23" spans="2:20" ht="15" customHeight="1">
      <c r="B23" s="242"/>
      <c r="C23" s="155"/>
      <c r="D23" s="155"/>
      <c r="E23" s="155"/>
      <c r="F23" s="155"/>
      <c r="G23" s="155"/>
      <c r="H23" s="155"/>
      <c r="I23" s="155"/>
      <c r="J23" s="156"/>
      <c r="K23" s="156"/>
      <c r="L23" s="157"/>
      <c r="M23" s="157"/>
      <c r="N23" s="157"/>
      <c r="O23" s="243"/>
      <c r="Q23" s="23">
        <v>24</v>
      </c>
      <c r="R23" s="23">
        <v>100</v>
      </c>
    </row>
    <row r="24" spans="2:20" ht="24">
      <c r="B24" s="244" t="s">
        <v>185</v>
      </c>
      <c r="C24" s="245" t="s">
        <v>161</v>
      </c>
      <c r="D24" s="1370" t="s">
        <v>186</v>
      </c>
      <c r="E24" s="1371"/>
      <c r="F24" s="1372" t="s">
        <v>70</v>
      </c>
      <c r="G24" s="1373"/>
      <c r="H24" s="1374"/>
      <c r="I24" s="1362" t="s">
        <v>173</v>
      </c>
      <c r="J24" s="1363"/>
      <c r="K24" s="1375"/>
      <c r="L24" s="1376" t="s">
        <v>187</v>
      </c>
      <c r="M24" s="1377"/>
      <c r="N24" s="1377"/>
      <c r="O24" s="1378"/>
      <c r="R24" s="23">
        <v>5</v>
      </c>
      <c r="T24" s="23">
        <f>(33.67*5)/100</f>
        <v>1.6835</v>
      </c>
    </row>
    <row r="25" spans="2:20" ht="15" customHeight="1">
      <c r="B25" s="1351" t="s">
        <v>188</v>
      </c>
      <c r="C25" s="1352"/>
      <c r="D25" s="1352"/>
      <c r="E25" s="1352"/>
      <c r="F25" s="1352"/>
      <c r="G25" s="1352"/>
      <c r="H25" s="1352"/>
      <c r="I25" s="1352"/>
      <c r="J25" s="1352"/>
      <c r="K25" s="1352"/>
      <c r="L25" s="1359">
        <v>0</v>
      </c>
      <c r="M25" s="1353"/>
      <c r="N25" s="1353"/>
      <c r="O25" s="1354"/>
    </row>
    <row r="26" spans="2:20" ht="15" customHeight="1">
      <c r="B26" s="246"/>
      <c r="C26" s="247"/>
      <c r="D26" s="247"/>
      <c r="E26" s="247"/>
      <c r="F26" s="247"/>
      <c r="G26" s="247"/>
      <c r="H26" s="247"/>
      <c r="I26" s="247"/>
      <c r="J26" s="247"/>
      <c r="K26" s="247"/>
      <c r="L26" s="148"/>
      <c r="M26" s="148"/>
      <c r="N26" s="148"/>
      <c r="O26" s="248"/>
    </row>
    <row r="27" spans="2:20" ht="24">
      <c r="B27" s="244" t="s">
        <v>189</v>
      </c>
      <c r="C27" s="245" t="s">
        <v>161</v>
      </c>
      <c r="D27" s="1360" t="s">
        <v>186</v>
      </c>
      <c r="E27" s="1360"/>
      <c r="F27" s="1361" t="s">
        <v>70</v>
      </c>
      <c r="G27" s="1361"/>
      <c r="H27" s="1361"/>
      <c r="I27" s="1360" t="s">
        <v>173</v>
      </c>
      <c r="J27" s="1360"/>
      <c r="K27" s="1360"/>
      <c r="L27" s="1362" t="s">
        <v>187</v>
      </c>
      <c r="M27" s="1363"/>
      <c r="N27" s="1363"/>
      <c r="O27" s="1364"/>
    </row>
    <row r="28" spans="2:20" ht="15" customHeight="1">
      <c r="B28" s="1351" t="s">
        <v>190</v>
      </c>
      <c r="C28" s="1352"/>
      <c r="D28" s="1352"/>
      <c r="E28" s="1352"/>
      <c r="F28" s="1352"/>
      <c r="G28" s="1352"/>
      <c r="H28" s="1352"/>
      <c r="I28" s="1352"/>
      <c r="J28" s="1352"/>
      <c r="K28" s="1352"/>
      <c r="L28" s="1359">
        <v>0</v>
      </c>
      <c r="M28" s="1353"/>
      <c r="N28" s="1353"/>
      <c r="O28" s="1354"/>
    </row>
    <row r="29" spans="2:20" ht="15" customHeight="1">
      <c r="B29" s="235"/>
      <c r="C29" s="236"/>
      <c r="D29" s="236"/>
      <c r="E29" s="236"/>
      <c r="F29" s="236"/>
      <c r="G29" s="236"/>
      <c r="H29" s="236"/>
      <c r="I29" s="236"/>
      <c r="J29" s="236"/>
      <c r="K29" s="236"/>
      <c r="L29" s="148"/>
      <c r="M29" s="148"/>
      <c r="N29" s="148"/>
      <c r="O29" s="249"/>
    </row>
    <row r="30" spans="2:20" ht="24">
      <c r="B30" s="250" t="s">
        <v>191</v>
      </c>
      <c r="C30" s="251" t="s">
        <v>161</v>
      </c>
      <c r="D30" s="326" t="s">
        <v>186</v>
      </c>
      <c r="E30" s="1318" t="s">
        <v>192</v>
      </c>
      <c r="F30" s="1320"/>
      <c r="G30" s="1320"/>
      <c r="H30" s="1319"/>
      <c r="I30" s="252" t="s">
        <v>193</v>
      </c>
      <c r="J30" s="253" t="s">
        <v>194</v>
      </c>
      <c r="K30" s="1318" t="s">
        <v>180</v>
      </c>
      <c r="L30" s="1319"/>
      <c r="M30" s="1318" t="s">
        <v>173</v>
      </c>
      <c r="N30" s="1319"/>
      <c r="O30" s="254" t="s">
        <v>195</v>
      </c>
      <c r="Q30" s="27">
        <f>L28+L25+L31+J22</f>
        <v>0</v>
      </c>
    </row>
    <row r="31" spans="2:20" ht="15" customHeight="1">
      <c r="B31" s="1351" t="s">
        <v>196</v>
      </c>
      <c r="C31" s="1352"/>
      <c r="D31" s="1352"/>
      <c r="E31" s="1352"/>
      <c r="F31" s="1352"/>
      <c r="G31" s="1352"/>
      <c r="H31" s="1352"/>
      <c r="I31" s="1352"/>
      <c r="J31" s="1352"/>
      <c r="K31" s="1352"/>
      <c r="L31" s="1353">
        <v>0</v>
      </c>
      <c r="M31" s="1353"/>
      <c r="N31" s="1353"/>
      <c r="O31" s="1354"/>
    </row>
    <row r="32" spans="2:20" ht="15" customHeight="1">
      <c r="B32" s="235"/>
      <c r="C32" s="236"/>
      <c r="D32" s="236"/>
      <c r="E32" s="236"/>
      <c r="F32" s="236"/>
      <c r="G32" s="236"/>
      <c r="H32" s="236"/>
      <c r="I32" s="236"/>
      <c r="J32" s="236"/>
      <c r="K32" s="236"/>
      <c r="L32" s="148"/>
      <c r="M32" s="148"/>
      <c r="N32" s="148"/>
      <c r="O32" s="255"/>
    </row>
    <row r="33" spans="2:24" ht="15" customHeight="1">
      <c r="B33" s="1278" t="s">
        <v>305</v>
      </c>
      <c r="C33" s="1119"/>
      <c r="D33" s="1119"/>
      <c r="E33" s="1119"/>
      <c r="F33" s="1119"/>
      <c r="G33" s="1119"/>
      <c r="H33" s="1119"/>
      <c r="I33" s="1119"/>
      <c r="J33" s="1119"/>
      <c r="K33" s="1119"/>
      <c r="L33" s="1096">
        <v>633.33000000000004</v>
      </c>
      <c r="M33" s="1097"/>
      <c r="N33" s="1097"/>
      <c r="O33" s="1277"/>
      <c r="P33" s="25">
        <f>L33</f>
        <v>633.33000000000004</v>
      </c>
    </row>
    <row r="34" spans="2:24" ht="15" customHeight="1">
      <c r="B34" s="1278" t="s">
        <v>1065</v>
      </c>
      <c r="C34" s="1154"/>
      <c r="D34" s="1154"/>
      <c r="E34" s="1154"/>
      <c r="F34" s="1154"/>
      <c r="G34" s="1154"/>
      <c r="H34" s="1154"/>
      <c r="I34" s="1154"/>
      <c r="J34" s="1154"/>
      <c r="K34" s="1154"/>
      <c r="L34" s="1096">
        <f>TRUNC(L33*0.2108,2)</f>
        <v>133.5</v>
      </c>
      <c r="M34" s="1097"/>
      <c r="N34" s="1097"/>
      <c r="O34" s="1277"/>
    </row>
    <row r="35" spans="2:24" ht="15" customHeight="1" thickBot="1">
      <c r="B35" s="1279" t="s">
        <v>198</v>
      </c>
      <c r="C35" s="1280"/>
      <c r="D35" s="1280"/>
      <c r="E35" s="1280"/>
      <c r="F35" s="1280"/>
      <c r="G35" s="1280"/>
      <c r="H35" s="1280"/>
      <c r="I35" s="1280"/>
      <c r="J35" s="1280"/>
      <c r="K35" s="1280"/>
      <c r="L35" s="1281">
        <f>TRUNC(L33+L34,2)</f>
        <v>766.83</v>
      </c>
      <c r="M35" s="1282"/>
      <c r="N35" s="1282"/>
      <c r="O35" s="1283"/>
    </row>
    <row r="37" spans="2:24">
      <c r="X37" s="27"/>
    </row>
    <row r="38" spans="2:24">
      <c r="O38" s="256"/>
    </row>
    <row r="40" spans="2:24">
      <c r="B40" s="28"/>
      <c r="C40" s="28"/>
      <c r="F40" s="30"/>
      <c r="G40" s="28"/>
    </row>
    <row r="47" spans="2:24">
      <c r="B47" s="28"/>
      <c r="C47" s="28"/>
      <c r="F47" s="30"/>
    </row>
    <row r="54" spans="2:6">
      <c r="B54" s="28"/>
      <c r="C54" s="28"/>
      <c r="F54" s="30"/>
    </row>
    <row r="61" spans="2:6">
      <c r="B61" s="28"/>
      <c r="F61" s="30"/>
    </row>
    <row r="68" spans="6:6">
      <c r="F68" s="30"/>
    </row>
  </sheetData>
  <mergeCells count="60">
    <mergeCell ref="B34:K34"/>
    <mergeCell ref="L34:O34"/>
    <mergeCell ref="B35:K35"/>
    <mergeCell ref="L35:O35"/>
    <mergeCell ref="E30:H30"/>
    <mergeCell ref="K30:L30"/>
    <mergeCell ref="M30:N30"/>
    <mergeCell ref="B31:K31"/>
    <mergeCell ref="L31:O31"/>
    <mergeCell ref="B33:K33"/>
    <mergeCell ref="L33:O33"/>
    <mergeCell ref="B28:K28"/>
    <mergeCell ref="L28:O28"/>
    <mergeCell ref="D27:E27"/>
    <mergeCell ref="F27:H27"/>
    <mergeCell ref="I27:K27"/>
    <mergeCell ref="L27:O27"/>
    <mergeCell ref="B25:K25"/>
    <mergeCell ref="L25:O25"/>
    <mergeCell ref="B22:I22"/>
    <mergeCell ref="J22:O22"/>
    <mergeCell ref="D24:E24"/>
    <mergeCell ref="F24:H24"/>
    <mergeCell ref="I24:K24"/>
    <mergeCell ref="L24:O24"/>
    <mergeCell ref="B18:K18"/>
    <mergeCell ref="L18:O18"/>
    <mergeCell ref="B20:I20"/>
    <mergeCell ref="J20:O20"/>
    <mergeCell ref="B21:I21"/>
    <mergeCell ref="J21:O21"/>
    <mergeCell ref="D17:E17"/>
    <mergeCell ref="G17:H17"/>
    <mergeCell ref="J17:O17"/>
    <mergeCell ref="D14:E14"/>
    <mergeCell ref="F14:G14"/>
    <mergeCell ref="I14:M14"/>
    <mergeCell ref="N14:O14"/>
    <mergeCell ref="B15:K15"/>
    <mergeCell ref="L15:O15"/>
    <mergeCell ref="B12:K12"/>
    <mergeCell ref="L12:O12"/>
    <mergeCell ref="D13:E13"/>
    <mergeCell ref="F13:G13"/>
    <mergeCell ref="I13:J13"/>
    <mergeCell ref="K13:M13"/>
    <mergeCell ref="N13:O13"/>
    <mergeCell ref="B9:O9"/>
    <mergeCell ref="B10:O10"/>
    <mergeCell ref="D11:E11"/>
    <mergeCell ref="F11:G11"/>
    <mergeCell ref="I11:J11"/>
    <mergeCell ref="K11:M11"/>
    <mergeCell ref="N11:O11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97578-3B50-457F-8DAB-49830DE5F1A0}">
  <sheetPr codeName="Planilha79">
    <tabColor rgb="FF00B050"/>
    <pageSetUpPr fitToPage="1"/>
  </sheetPr>
  <dimension ref="B1:Y68"/>
  <sheetViews>
    <sheetView workbookViewId="0"/>
  </sheetViews>
  <sheetFormatPr defaultColWidth="9.140625" defaultRowHeight="12.75"/>
  <cols>
    <col min="1" max="1" width="9.140625" style="23" customWidth="1"/>
    <col min="2" max="2" width="53.28515625" style="23" customWidth="1"/>
    <col min="3" max="3" width="7.28515625" style="23" customWidth="1"/>
    <col min="4" max="4" width="5" style="23" customWidth="1"/>
    <col min="5" max="5" width="6" style="23" customWidth="1"/>
    <col min="6" max="6" width="8" style="23" customWidth="1"/>
    <col min="7" max="7" width="3" style="23" customWidth="1"/>
    <col min="8" max="8" width="7.7109375" style="23" customWidth="1"/>
    <col min="9" max="9" width="5.140625" style="23" customWidth="1"/>
    <col min="10" max="10" width="4.855468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8.7109375" style="23" customWidth="1"/>
    <col min="15" max="15" width="9.5703125" style="23" bestFit="1" customWidth="1"/>
    <col min="16" max="23" width="0" style="23" hidden="1" customWidth="1"/>
    <col min="24" max="16384" width="9.140625" style="23"/>
  </cols>
  <sheetData>
    <row r="1" spans="2:25" ht="13.5" thickBot="1"/>
    <row r="2" spans="2:25" ht="13.5">
      <c r="B2" s="1407"/>
      <c r="C2" s="1408"/>
      <c r="D2" s="1408"/>
      <c r="E2" s="1408"/>
      <c r="F2" s="1408"/>
      <c r="G2" s="1408"/>
      <c r="H2" s="1408"/>
      <c r="I2" s="1408"/>
      <c r="J2" s="1408"/>
      <c r="K2" s="1408"/>
      <c r="L2" s="1408"/>
      <c r="M2" s="1408"/>
      <c r="N2" s="1408"/>
      <c r="O2" s="1409"/>
    </row>
    <row r="3" spans="2:25" ht="13.5">
      <c r="B3" s="1410" t="s">
        <v>157</v>
      </c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2"/>
    </row>
    <row r="4" spans="2:25" ht="13.5">
      <c r="B4" s="1413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5"/>
    </row>
    <row r="5" spans="2:25" ht="13.5">
      <c r="B5" s="1413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5"/>
    </row>
    <row r="6" spans="2:25" ht="13.5">
      <c r="B6" s="1416" t="s">
        <v>906</v>
      </c>
      <c r="C6" s="1417"/>
      <c r="D6" s="1417"/>
      <c r="E6" s="1417"/>
      <c r="F6" s="1417"/>
      <c r="G6" s="1417"/>
      <c r="H6" s="1417"/>
      <c r="I6" s="1417"/>
      <c r="J6" s="1417"/>
      <c r="K6" s="1417"/>
      <c r="L6" s="1417"/>
      <c r="M6" s="1417"/>
      <c r="N6" s="1417"/>
      <c r="O6" s="1418"/>
    </row>
    <row r="7" spans="2:25" ht="12.75" customHeight="1">
      <c r="B7" s="1404" t="s">
        <v>1129</v>
      </c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5"/>
      <c r="N7" s="1405"/>
      <c r="O7" s="1406"/>
      <c r="Y7" s="226" t="s">
        <v>301</v>
      </c>
    </row>
    <row r="8" spans="2:25">
      <c r="B8" s="1404"/>
      <c r="C8" s="1405"/>
      <c r="D8" s="1405"/>
      <c r="E8" s="1405"/>
      <c r="F8" s="1405"/>
      <c r="G8" s="1405"/>
      <c r="H8" s="1405"/>
      <c r="I8" s="1405"/>
      <c r="J8" s="1405"/>
      <c r="K8" s="1405"/>
      <c r="L8" s="1405"/>
      <c r="M8" s="1405"/>
      <c r="N8" s="1405"/>
      <c r="O8" s="1406"/>
    </row>
    <row r="9" spans="2:25">
      <c r="B9" s="1396"/>
      <c r="C9" s="1397"/>
      <c r="D9" s="1397"/>
      <c r="E9" s="1397"/>
      <c r="F9" s="1397"/>
      <c r="G9" s="1397"/>
      <c r="H9" s="1397"/>
      <c r="I9" s="1397"/>
      <c r="J9" s="1397"/>
      <c r="K9" s="1397"/>
      <c r="L9" s="1397"/>
      <c r="M9" s="1397"/>
      <c r="N9" s="1397"/>
      <c r="O9" s="1398"/>
      <c r="Y9" s="227"/>
    </row>
    <row r="10" spans="2:25" ht="15" customHeight="1">
      <c r="B10" s="1399" t="s">
        <v>1125</v>
      </c>
      <c r="C10" s="1400"/>
      <c r="D10" s="1400"/>
      <c r="E10" s="1400"/>
      <c r="F10" s="1400"/>
      <c r="G10" s="1400"/>
      <c r="H10" s="1400"/>
      <c r="I10" s="1400"/>
      <c r="J10" s="1400"/>
      <c r="K10" s="1400"/>
      <c r="L10" s="1400"/>
      <c r="M10" s="1400"/>
      <c r="N10" s="1400"/>
      <c r="O10" s="1401"/>
    </row>
    <row r="11" spans="2:25" ht="24">
      <c r="B11" s="228" t="s">
        <v>160</v>
      </c>
      <c r="C11" s="229" t="s">
        <v>161</v>
      </c>
      <c r="D11" s="1381" t="s">
        <v>162</v>
      </c>
      <c r="E11" s="1377"/>
      <c r="F11" s="1402" t="s">
        <v>303</v>
      </c>
      <c r="G11" s="1403"/>
      <c r="H11" s="332" t="s">
        <v>164</v>
      </c>
      <c r="I11" s="1381" t="s">
        <v>165</v>
      </c>
      <c r="J11" s="1382"/>
      <c r="K11" s="1381" t="s">
        <v>166</v>
      </c>
      <c r="L11" s="1377"/>
      <c r="M11" s="1382"/>
      <c r="N11" s="1381" t="s">
        <v>167</v>
      </c>
      <c r="O11" s="1378"/>
      <c r="R11" s="23" t="s">
        <v>304</v>
      </c>
    </row>
    <row r="12" spans="2:25" ht="15" customHeight="1">
      <c r="B12" s="1295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277"/>
    </row>
    <row r="13" spans="2:25" s="227" customFormat="1">
      <c r="B13" s="230"/>
      <c r="C13" s="231"/>
      <c r="D13" s="1390"/>
      <c r="E13" s="1391"/>
      <c r="F13" s="1392"/>
      <c r="G13" s="1393"/>
      <c r="H13" s="333"/>
      <c r="I13" s="1390"/>
      <c r="J13" s="1394"/>
      <c r="K13" s="1390"/>
      <c r="L13" s="1391"/>
      <c r="M13" s="1394"/>
      <c r="N13" s="1390"/>
      <c r="O13" s="1395"/>
    </row>
    <row r="14" spans="2:25" ht="24">
      <c r="B14" s="232" t="s">
        <v>169</v>
      </c>
      <c r="C14" s="233" t="s">
        <v>161</v>
      </c>
      <c r="D14" s="1381" t="s">
        <v>170</v>
      </c>
      <c r="E14" s="1382"/>
      <c r="F14" s="1381" t="s">
        <v>171</v>
      </c>
      <c r="G14" s="1382"/>
      <c r="H14" s="143" t="s">
        <v>172</v>
      </c>
      <c r="I14" s="1107" t="s">
        <v>173</v>
      </c>
      <c r="J14" s="1109"/>
      <c r="K14" s="1109"/>
      <c r="L14" s="1109"/>
      <c r="M14" s="1108"/>
      <c r="N14" s="1107" t="s">
        <v>167</v>
      </c>
      <c r="O14" s="1300"/>
    </row>
    <row r="15" spans="2:25" ht="15" customHeight="1">
      <c r="B15" s="1295" t="s">
        <v>174</v>
      </c>
      <c r="C15" s="1094"/>
      <c r="D15" s="1121"/>
      <c r="E15" s="1121"/>
      <c r="F15" s="1121"/>
      <c r="G15" s="1121"/>
      <c r="H15" s="1094"/>
      <c r="I15" s="1094"/>
      <c r="J15" s="1094"/>
      <c r="K15" s="1095"/>
      <c r="L15" s="1096">
        <v>0</v>
      </c>
      <c r="M15" s="1097"/>
      <c r="N15" s="1097"/>
      <c r="O15" s="1277"/>
    </row>
    <row r="16" spans="2:25" ht="15" customHeight="1">
      <c r="B16" s="235"/>
      <c r="C16" s="236"/>
      <c r="D16" s="236"/>
      <c r="E16" s="236"/>
      <c r="F16" s="236"/>
      <c r="G16" s="236"/>
      <c r="H16" s="236"/>
      <c r="I16" s="236"/>
      <c r="J16" s="236"/>
      <c r="K16" s="236"/>
      <c r="L16" s="148"/>
      <c r="M16" s="148"/>
      <c r="N16" s="148"/>
      <c r="O16" s="237"/>
    </row>
    <row r="17" spans="2:20" ht="24">
      <c r="B17" s="232" t="s">
        <v>175</v>
      </c>
      <c r="C17" s="233" t="s">
        <v>161</v>
      </c>
      <c r="D17" s="1381" t="s">
        <v>176</v>
      </c>
      <c r="E17" s="1382"/>
      <c r="F17" s="332" t="s">
        <v>177</v>
      </c>
      <c r="G17" s="1381" t="s">
        <v>178</v>
      </c>
      <c r="H17" s="1377"/>
      <c r="I17" s="332" t="s">
        <v>179</v>
      </c>
      <c r="J17" s="1381" t="s">
        <v>180</v>
      </c>
      <c r="K17" s="1377"/>
      <c r="L17" s="1377"/>
      <c r="M17" s="1377"/>
      <c r="N17" s="1377"/>
      <c r="O17" s="1378"/>
      <c r="R17" s="23">
        <v>2.17</v>
      </c>
    </row>
    <row r="18" spans="2:20" ht="15" customHeight="1">
      <c r="B18" s="1295" t="s">
        <v>181</v>
      </c>
      <c r="C18" s="1094"/>
      <c r="D18" s="1094"/>
      <c r="E18" s="1094"/>
      <c r="F18" s="1094"/>
      <c r="G18" s="1121"/>
      <c r="H18" s="1121"/>
      <c r="I18" s="1121"/>
      <c r="J18" s="1094"/>
      <c r="K18" s="1095"/>
      <c r="L18" s="1096">
        <v>0</v>
      </c>
      <c r="M18" s="1097"/>
      <c r="N18" s="1097"/>
      <c r="O18" s="1277"/>
    </row>
    <row r="19" spans="2:20" ht="15" customHeight="1">
      <c r="B19" s="235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41"/>
    </row>
    <row r="20" spans="2:20" ht="15" customHeight="1">
      <c r="B20" s="1276" t="s">
        <v>182</v>
      </c>
      <c r="C20" s="1119"/>
      <c r="D20" s="1119"/>
      <c r="E20" s="1119"/>
      <c r="F20" s="1119"/>
      <c r="G20" s="1119"/>
      <c r="H20" s="1119"/>
      <c r="I20" s="1120"/>
      <c r="J20" s="1097">
        <f>TRUNC(L15+L18+L12,2)</f>
        <v>0</v>
      </c>
      <c r="K20" s="1097"/>
      <c r="L20" s="1097"/>
      <c r="M20" s="1097"/>
      <c r="N20" s="1097"/>
      <c r="O20" s="1277"/>
    </row>
    <row r="21" spans="2:20" ht="15" customHeight="1">
      <c r="B21" s="1276" t="s">
        <v>183</v>
      </c>
      <c r="C21" s="1119"/>
      <c r="D21" s="1119"/>
      <c r="E21" s="1119"/>
      <c r="F21" s="1119"/>
      <c r="G21" s="1119"/>
      <c r="H21" s="1119"/>
      <c r="I21" s="1120"/>
      <c r="J21" s="1379">
        <v>1</v>
      </c>
      <c r="K21" s="1379"/>
      <c r="L21" s="1379"/>
      <c r="M21" s="1379"/>
      <c r="N21" s="1379"/>
      <c r="O21" s="1380"/>
    </row>
    <row r="22" spans="2:20" ht="15" customHeight="1">
      <c r="B22" s="1276" t="s">
        <v>184</v>
      </c>
      <c r="C22" s="1119"/>
      <c r="D22" s="1119"/>
      <c r="E22" s="1119"/>
      <c r="F22" s="1119"/>
      <c r="G22" s="1119"/>
      <c r="H22" s="1119"/>
      <c r="I22" s="1120"/>
      <c r="J22" s="1097">
        <f>TRUNC(J20/J21,2)</f>
        <v>0</v>
      </c>
      <c r="K22" s="1097"/>
      <c r="L22" s="1097"/>
      <c r="M22" s="1097"/>
      <c r="N22" s="1097"/>
      <c r="O22" s="1277"/>
    </row>
    <row r="23" spans="2:20" ht="15" customHeight="1">
      <c r="B23" s="242"/>
      <c r="C23" s="155"/>
      <c r="D23" s="155"/>
      <c r="E23" s="155"/>
      <c r="F23" s="155"/>
      <c r="G23" s="155"/>
      <c r="H23" s="155"/>
      <c r="I23" s="155"/>
      <c r="J23" s="156"/>
      <c r="K23" s="156"/>
      <c r="L23" s="157"/>
      <c r="M23" s="157"/>
      <c r="N23" s="157"/>
      <c r="O23" s="243"/>
      <c r="Q23" s="23">
        <v>24</v>
      </c>
      <c r="R23" s="23">
        <v>100</v>
      </c>
    </row>
    <row r="24" spans="2:20" ht="24">
      <c r="B24" s="244" t="s">
        <v>185</v>
      </c>
      <c r="C24" s="245" t="s">
        <v>161</v>
      </c>
      <c r="D24" s="1370" t="s">
        <v>186</v>
      </c>
      <c r="E24" s="1371"/>
      <c r="F24" s="1372" t="s">
        <v>70</v>
      </c>
      <c r="G24" s="1373"/>
      <c r="H24" s="1374"/>
      <c r="I24" s="1362" t="s">
        <v>173</v>
      </c>
      <c r="J24" s="1363"/>
      <c r="K24" s="1375"/>
      <c r="L24" s="1376" t="s">
        <v>187</v>
      </c>
      <c r="M24" s="1377"/>
      <c r="N24" s="1377"/>
      <c r="O24" s="1378"/>
      <c r="R24" s="23">
        <v>5</v>
      </c>
      <c r="T24" s="23">
        <f>(33.67*5)/100</f>
        <v>1.6835</v>
      </c>
    </row>
    <row r="25" spans="2:20" ht="15" customHeight="1">
      <c r="B25" s="1351" t="s">
        <v>188</v>
      </c>
      <c r="C25" s="1352"/>
      <c r="D25" s="1352"/>
      <c r="E25" s="1352"/>
      <c r="F25" s="1352"/>
      <c r="G25" s="1352"/>
      <c r="H25" s="1352"/>
      <c r="I25" s="1352"/>
      <c r="J25" s="1352"/>
      <c r="K25" s="1352"/>
      <c r="L25" s="1359">
        <v>0</v>
      </c>
      <c r="M25" s="1353"/>
      <c r="N25" s="1353"/>
      <c r="O25" s="1354"/>
    </row>
    <row r="26" spans="2:20" ht="15" customHeight="1">
      <c r="B26" s="246"/>
      <c r="C26" s="247"/>
      <c r="D26" s="247"/>
      <c r="E26" s="247"/>
      <c r="F26" s="247"/>
      <c r="G26" s="247"/>
      <c r="H26" s="247"/>
      <c r="I26" s="247"/>
      <c r="J26" s="247"/>
      <c r="K26" s="247"/>
      <c r="L26" s="148"/>
      <c r="M26" s="148"/>
      <c r="N26" s="148"/>
      <c r="O26" s="248"/>
    </row>
    <row r="27" spans="2:20" ht="24">
      <c r="B27" s="244" t="s">
        <v>189</v>
      </c>
      <c r="C27" s="245" t="s">
        <v>161</v>
      </c>
      <c r="D27" s="1360" t="s">
        <v>186</v>
      </c>
      <c r="E27" s="1360"/>
      <c r="F27" s="1361" t="s">
        <v>70</v>
      </c>
      <c r="G27" s="1361"/>
      <c r="H27" s="1361"/>
      <c r="I27" s="1360" t="s">
        <v>173</v>
      </c>
      <c r="J27" s="1360"/>
      <c r="K27" s="1360"/>
      <c r="L27" s="1362" t="s">
        <v>187</v>
      </c>
      <c r="M27" s="1363"/>
      <c r="N27" s="1363"/>
      <c r="O27" s="1364"/>
    </row>
    <row r="28" spans="2:20" ht="15" customHeight="1">
      <c r="B28" s="1351" t="s">
        <v>190</v>
      </c>
      <c r="C28" s="1352"/>
      <c r="D28" s="1352"/>
      <c r="E28" s="1352"/>
      <c r="F28" s="1352"/>
      <c r="G28" s="1352"/>
      <c r="H28" s="1352"/>
      <c r="I28" s="1352"/>
      <c r="J28" s="1352"/>
      <c r="K28" s="1352"/>
      <c r="L28" s="1359">
        <v>0</v>
      </c>
      <c r="M28" s="1353"/>
      <c r="N28" s="1353"/>
      <c r="O28" s="1354"/>
    </row>
    <row r="29" spans="2:20" ht="15" customHeight="1">
      <c r="B29" s="235"/>
      <c r="C29" s="236"/>
      <c r="D29" s="236"/>
      <c r="E29" s="236"/>
      <c r="F29" s="236"/>
      <c r="G29" s="236"/>
      <c r="H29" s="236"/>
      <c r="I29" s="236"/>
      <c r="J29" s="236"/>
      <c r="K29" s="236"/>
      <c r="L29" s="148"/>
      <c r="M29" s="148"/>
      <c r="N29" s="148"/>
      <c r="O29" s="249"/>
    </row>
    <row r="30" spans="2:20" ht="24">
      <c r="B30" s="250" t="s">
        <v>191</v>
      </c>
      <c r="C30" s="251" t="s">
        <v>161</v>
      </c>
      <c r="D30" s="326" t="s">
        <v>186</v>
      </c>
      <c r="E30" s="1318" t="s">
        <v>192</v>
      </c>
      <c r="F30" s="1320"/>
      <c r="G30" s="1320"/>
      <c r="H30" s="1319"/>
      <c r="I30" s="252" t="s">
        <v>193</v>
      </c>
      <c r="J30" s="253" t="s">
        <v>194</v>
      </c>
      <c r="K30" s="1318" t="s">
        <v>180</v>
      </c>
      <c r="L30" s="1319"/>
      <c r="M30" s="1318" t="s">
        <v>173</v>
      </c>
      <c r="N30" s="1319"/>
      <c r="O30" s="254" t="s">
        <v>195</v>
      </c>
      <c r="Q30" s="27">
        <f>L28+L25+L31+J22</f>
        <v>0</v>
      </c>
    </row>
    <row r="31" spans="2:20" ht="15" customHeight="1">
      <c r="B31" s="1351" t="s">
        <v>196</v>
      </c>
      <c r="C31" s="1352"/>
      <c r="D31" s="1352"/>
      <c r="E31" s="1352"/>
      <c r="F31" s="1352"/>
      <c r="G31" s="1352"/>
      <c r="H31" s="1352"/>
      <c r="I31" s="1352"/>
      <c r="J31" s="1352"/>
      <c r="K31" s="1352"/>
      <c r="L31" s="1353">
        <v>0</v>
      </c>
      <c r="M31" s="1353"/>
      <c r="N31" s="1353"/>
      <c r="O31" s="1354"/>
    </row>
    <row r="32" spans="2:20" ht="15" customHeight="1">
      <c r="B32" s="235"/>
      <c r="C32" s="236"/>
      <c r="D32" s="236"/>
      <c r="E32" s="236"/>
      <c r="F32" s="236"/>
      <c r="G32" s="236"/>
      <c r="H32" s="236"/>
      <c r="I32" s="236"/>
      <c r="J32" s="236"/>
      <c r="K32" s="236"/>
      <c r="L32" s="148"/>
      <c r="M32" s="148"/>
      <c r="N32" s="148"/>
      <c r="O32" s="255"/>
    </row>
    <row r="33" spans="2:24" ht="15" customHeight="1">
      <c r="B33" s="1278" t="s">
        <v>305</v>
      </c>
      <c r="C33" s="1119"/>
      <c r="D33" s="1119"/>
      <c r="E33" s="1119"/>
      <c r="F33" s="1119"/>
      <c r="G33" s="1119"/>
      <c r="H33" s="1119"/>
      <c r="I33" s="1119"/>
      <c r="J33" s="1119"/>
      <c r="K33" s="1119"/>
      <c r="L33" s="1096">
        <v>416.67</v>
      </c>
      <c r="M33" s="1097"/>
      <c r="N33" s="1097"/>
      <c r="O33" s="1277"/>
      <c r="P33" s="25">
        <f>L33</f>
        <v>416.67</v>
      </c>
    </row>
    <row r="34" spans="2:24" ht="15" customHeight="1">
      <c r="B34" s="1278" t="s">
        <v>1065</v>
      </c>
      <c r="C34" s="1154"/>
      <c r="D34" s="1154"/>
      <c r="E34" s="1154"/>
      <c r="F34" s="1154"/>
      <c r="G34" s="1154"/>
      <c r="H34" s="1154"/>
      <c r="I34" s="1154"/>
      <c r="J34" s="1154"/>
      <c r="K34" s="1154"/>
      <c r="L34" s="1096">
        <f>TRUNC(L33*0.2108,2)</f>
        <v>87.83</v>
      </c>
      <c r="M34" s="1097"/>
      <c r="N34" s="1097"/>
      <c r="O34" s="1277"/>
    </row>
    <row r="35" spans="2:24" ht="15" customHeight="1" thickBot="1">
      <c r="B35" s="1279" t="s">
        <v>198</v>
      </c>
      <c r="C35" s="1280"/>
      <c r="D35" s="1280"/>
      <c r="E35" s="1280"/>
      <c r="F35" s="1280"/>
      <c r="G35" s="1280"/>
      <c r="H35" s="1280"/>
      <c r="I35" s="1280"/>
      <c r="J35" s="1280"/>
      <c r="K35" s="1280"/>
      <c r="L35" s="1281">
        <f>TRUNC(L33+L34,2)</f>
        <v>504.5</v>
      </c>
      <c r="M35" s="1282"/>
      <c r="N35" s="1282"/>
      <c r="O35" s="1283"/>
    </row>
    <row r="37" spans="2:24">
      <c r="X37" s="27"/>
    </row>
    <row r="38" spans="2:24">
      <c r="O38" s="256"/>
    </row>
    <row r="40" spans="2:24">
      <c r="B40" s="28"/>
      <c r="C40" s="28"/>
      <c r="F40" s="30"/>
      <c r="G40" s="28"/>
    </row>
    <row r="47" spans="2:24">
      <c r="B47" s="28"/>
      <c r="C47" s="28"/>
      <c r="F47" s="30"/>
    </row>
    <row r="54" spans="2:6">
      <c r="B54" s="28"/>
      <c r="C54" s="28"/>
      <c r="F54" s="30"/>
    </row>
    <row r="61" spans="2:6">
      <c r="B61" s="28"/>
      <c r="F61" s="30"/>
    </row>
    <row r="68" spans="6:6">
      <c r="F68" s="30"/>
    </row>
  </sheetData>
  <mergeCells count="60">
    <mergeCell ref="B33:K33"/>
    <mergeCell ref="L33:O33"/>
    <mergeCell ref="B34:K34"/>
    <mergeCell ref="L34:O34"/>
    <mergeCell ref="B35:K35"/>
    <mergeCell ref="L35:O35"/>
    <mergeCell ref="B31:K31"/>
    <mergeCell ref="L31:O31"/>
    <mergeCell ref="B25:K25"/>
    <mergeCell ref="L25:O25"/>
    <mergeCell ref="D27:E27"/>
    <mergeCell ref="F27:H27"/>
    <mergeCell ref="I27:K27"/>
    <mergeCell ref="L27:O27"/>
    <mergeCell ref="B28:K28"/>
    <mergeCell ref="L28:O28"/>
    <mergeCell ref="E30:H30"/>
    <mergeCell ref="K30:L30"/>
    <mergeCell ref="M30:N30"/>
    <mergeCell ref="B21:I21"/>
    <mergeCell ref="J21:O21"/>
    <mergeCell ref="B22:I22"/>
    <mergeCell ref="J22:O22"/>
    <mergeCell ref="D24:E24"/>
    <mergeCell ref="F24:H24"/>
    <mergeCell ref="I24:K24"/>
    <mergeCell ref="L24:O24"/>
    <mergeCell ref="B20:I20"/>
    <mergeCell ref="J20:O20"/>
    <mergeCell ref="D14:E14"/>
    <mergeCell ref="F14:G14"/>
    <mergeCell ref="I14:M14"/>
    <mergeCell ref="N14:O14"/>
    <mergeCell ref="B15:K15"/>
    <mergeCell ref="L15:O15"/>
    <mergeCell ref="D17:E17"/>
    <mergeCell ref="G17:H17"/>
    <mergeCell ref="J17:O17"/>
    <mergeCell ref="B18:K18"/>
    <mergeCell ref="L18:O18"/>
    <mergeCell ref="B12:K12"/>
    <mergeCell ref="L12:O12"/>
    <mergeCell ref="D13:E13"/>
    <mergeCell ref="F13:G13"/>
    <mergeCell ref="I13:J13"/>
    <mergeCell ref="K13:M13"/>
    <mergeCell ref="N13:O13"/>
    <mergeCell ref="B9:O9"/>
    <mergeCell ref="B10:O10"/>
    <mergeCell ref="D11:E11"/>
    <mergeCell ref="F11:G11"/>
    <mergeCell ref="I11:J11"/>
    <mergeCell ref="K11:M11"/>
    <mergeCell ref="N11:O11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B8F73-F0FA-4229-B93E-080926A55A64}">
  <sheetPr codeName="Planilha80">
    <tabColor rgb="FF00B050"/>
    <pageSetUpPr fitToPage="1"/>
  </sheetPr>
  <dimension ref="A1:Q65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75</v>
      </c>
      <c r="E3" s="48"/>
      <c r="G3" s="50" t="s">
        <v>76</v>
      </c>
      <c r="H3" s="51">
        <v>149.4</v>
      </c>
      <c r="I3" s="52" t="s">
        <v>113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5914622</v>
      </c>
      <c r="B4" s="1028" t="s">
        <v>532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28.5">
      <c r="A7" s="101" t="s">
        <v>526</v>
      </c>
      <c r="B7" s="115" t="s">
        <v>533</v>
      </c>
      <c r="C7" s="134">
        <v>1</v>
      </c>
      <c r="D7" s="134">
        <v>1</v>
      </c>
      <c r="E7" s="134">
        <v>0</v>
      </c>
      <c r="F7" s="134">
        <v>152.5325</v>
      </c>
      <c r="G7" s="134">
        <v>45.723399999999998</v>
      </c>
      <c r="H7" s="134"/>
      <c r="I7" s="170">
        <v>152.5325</v>
      </c>
      <c r="J7" s="32"/>
      <c r="K7" s="32"/>
      <c r="L7" s="32"/>
      <c r="M7" s="32"/>
      <c r="N7" s="32"/>
      <c r="O7" s="32"/>
    </row>
    <row r="8" spans="1:15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7">
        <f>I7</f>
        <v>152.5325</v>
      </c>
      <c r="J8" s="32"/>
      <c r="K8" s="32"/>
      <c r="L8" s="32"/>
      <c r="M8" s="32"/>
      <c r="N8" s="32"/>
      <c r="O8" s="32"/>
    </row>
    <row r="9" spans="1:15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v>0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H10+I8</f>
        <v>152.5325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v>1.0209999999999999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15" customHeight="1" thickBot="1">
      <c r="A16" s="66"/>
      <c r="B16" s="40"/>
      <c r="C16" s="1056" t="s">
        <v>101</v>
      </c>
      <c r="D16" s="1057"/>
      <c r="E16" s="1057"/>
      <c r="F16" s="1057"/>
      <c r="G16" s="1057"/>
      <c r="H16" s="40"/>
      <c r="I16" s="69"/>
      <c r="J16" s="32"/>
      <c r="K16" s="32"/>
      <c r="L16" s="32"/>
      <c r="M16" s="32"/>
      <c r="N16" s="32"/>
      <c r="O16" s="32"/>
    </row>
    <row r="17" spans="1:17" ht="15" customHeight="1">
      <c r="A17" s="99" t="s">
        <v>102</v>
      </c>
      <c r="B17" s="100"/>
      <c r="C17" s="135" t="s">
        <v>79</v>
      </c>
      <c r="D17" s="135" t="s">
        <v>90</v>
      </c>
      <c r="E17" s="1054" t="s">
        <v>70</v>
      </c>
      <c r="F17" s="1054"/>
      <c r="G17" s="1054" t="s">
        <v>70</v>
      </c>
      <c r="H17" s="1054"/>
      <c r="I17" s="1055"/>
      <c r="J17" s="32"/>
      <c r="K17" s="32"/>
      <c r="L17" s="32"/>
      <c r="M17" s="32"/>
      <c r="N17" s="32"/>
      <c r="O17" s="32"/>
    </row>
    <row r="18" spans="1:17" ht="24" customHeight="1" thickBot="1">
      <c r="A18" s="66"/>
      <c r="B18" s="40"/>
      <c r="C18" s="1056" t="s">
        <v>103</v>
      </c>
      <c r="D18" s="1057"/>
      <c r="E18" s="1057"/>
      <c r="F18" s="1057"/>
      <c r="G18" s="1057"/>
      <c r="H18" s="127"/>
      <c r="I18" s="105">
        <v>0</v>
      </c>
      <c r="J18" s="32"/>
      <c r="K18" s="32"/>
      <c r="L18" s="32"/>
      <c r="M18" s="32"/>
      <c r="N18" s="32"/>
      <c r="O18" s="32"/>
    </row>
    <row r="19" spans="1:17" ht="15" customHeight="1" thickBot="1">
      <c r="A19" s="57"/>
      <c r="B19" s="130"/>
      <c r="C19" s="125"/>
      <c r="D19" s="125"/>
      <c r="E19" s="125"/>
      <c r="F19" s="125"/>
      <c r="G19" s="125" t="s">
        <v>104</v>
      </c>
      <c r="H19" s="125"/>
      <c r="I19" s="70">
        <f>I18</f>
        <v>0</v>
      </c>
      <c r="J19" s="32"/>
      <c r="K19" s="32"/>
      <c r="L19" s="32"/>
      <c r="M19" s="32"/>
      <c r="N19" s="32"/>
      <c r="O19" s="32"/>
    </row>
    <row r="20" spans="1:17" ht="15" customHeight="1">
      <c r="A20" s="99" t="s">
        <v>105</v>
      </c>
      <c r="B20" s="100"/>
      <c r="C20" s="135" t="s">
        <v>106</v>
      </c>
      <c r="D20" s="135" t="s">
        <v>79</v>
      </c>
      <c r="E20" s="135" t="s">
        <v>90</v>
      </c>
      <c r="F20" s="1054" t="s">
        <v>70</v>
      </c>
      <c r="G20" s="1054"/>
      <c r="H20" s="1054" t="s">
        <v>70</v>
      </c>
      <c r="I20" s="1055"/>
      <c r="J20" s="32"/>
      <c r="K20" s="32"/>
      <c r="L20" s="32"/>
      <c r="M20" s="32"/>
      <c r="N20" s="32"/>
      <c r="O20" s="32"/>
    </row>
    <row r="21" spans="1:17" ht="15" customHeight="1" thickBot="1">
      <c r="A21" s="71"/>
      <c r="B21" s="41"/>
      <c r="C21" s="1056" t="s">
        <v>107</v>
      </c>
      <c r="D21" s="1056"/>
      <c r="E21" s="1056"/>
      <c r="F21" s="1056"/>
      <c r="G21" s="1056"/>
      <c r="H21" s="126"/>
      <c r="I21" s="72"/>
      <c r="J21" s="32"/>
      <c r="K21" s="32"/>
      <c r="L21" s="32"/>
      <c r="M21" s="32"/>
      <c r="N21" s="32"/>
      <c r="O21" s="32"/>
    </row>
    <row r="22" spans="1:17" ht="15" customHeight="1" thickBot="1">
      <c r="A22" s="1031" t="s">
        <v>108</v>
      </c>
      <c r="B22" s="1032"/>
      <c r="C22" s="1035" t="s">
        <v>79</v>
      </c>
      <c r="D22" s="1035" t="s">
        <v>90</v>
      </c>
      <c r="E22" s="1059" t="s">
        <v>109</v>
      </c>
      <c r="F22" s="1059"/>
      <c r="G22" s="1059"/>
      <c r="H22" s="124"/>
      <c r="I22" s="1060" t="s">
        <v>70</v>
      </c>
      <c r="J22" s="32"/>
      <c r="K22" s="32"/>
      <c r="L22" s="32"/>
      <c r="M22" s="32"/>
      <c r="N22" s="32"/>
      <c r="O22" s="32"/>
    </row>
    <row r="23" spans="1:17" ht="24" customHeight="1">
      <c r="A23" s="1046"/>
      <c r="B23" s="1047"/>
      <c r="C23" s="1048"/>
      <c r="D23" s="1048"/>
      <c r="E23" s="133" t="s">
        <v>110</v>
      </c>
      <c r="F23" s="133" t="s">
        <v>111</v>
      </c>
      <c r="G23" s="133" t="s">
        <v>112</v>
      </c>
      <c r="H23" s="133"/>
      <c r="I23" s="1049"/>
      <c r="J23" s="32"/>
      <c r="K23" s="32"/>
      <c r="L23" s="32"/>
      <c r="M23" s="32"/>
      <c r="N23" s="32"/>
      <c r="O23" s="32"/>
    </row>
    <row r="24" spans="1:17" s="24" customFormat="1" ht="15">
      <c r="A24" s="73"/>
      <c r="B24" s="74"/>
      <c r="C24" s="1042" t="s">
        <v>114</v>
      </c>
      <c r="D24" s="1042"/>
      <c r="E24" s="1042"/>
      <c r="F24" s="1042"/>
      <c r="G24" s="1042"/>
      <c r="H24" s="123"/>
      <c r="I24" s="112"/>
      <c r="J24" s="32"/>
      <c r="K24" s="32"/>
      <c r="L24" s="32"/>
      <c r="M24" s="32"/>
      <c r="N24" s="32"/>
      <c r="O24" s="32"/>
      <c r="P24" s="32"/>
      <c r="Q24" s="32"/>
    </row>
    <row r="25" spans="1:17" ht="15" customHeight="1">
      <c r="A25" s="73"/>
      <c r="B25" s="74"/>
      <c r="C25" s="123"/>
      <c r="D25" s="123"/>
      <c r="E25" s="1042" t="s">
        <v>115</v>
      </c>
      <c r="F25" s="1042"/>
      <c r="G25" s="1042"/>
      <c r="H25" s="74"/>
      <c r="I25" s="117">
        <f>I12+I24</f>
        <v>1.02</v>
      </c>
      <c r="J25" s="32"/>
      <c r="K25" s="32"/>
      <c r="L25" s="32"/>
      <c r="M25" s="32"/>
      <c r="N25" s="32"/>
      <c r="O25" s="32"/>
      <c r="P25" s="32"/>
      <c r="Q25" s="32"/>
    </row>
    <row r="26" spans="1:17" ht="15" customHeight="1">
      <c r="A26" s="73"/>
      <c r="B26" s="74"/>
      <c r="C26" s="123"/>
      <c r="D26" s="123"/>
      <c r="E26" s="123"/>
      <c r="F26" s="123"/>
      <c r="G26" s="123" t="s">
        <v>151</v>
      </c>
      <c r="H26" s="74"/>
      <c r="I26" s="138">
        <v>0.21079999999999999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>
      <c r="A27" s="76"/>
      <c r="B27"/>
      <c r="C27"/>
      <c r="D27"/>
      <c r="E27"/>
      <c r="F27"/>
      <c r="G27" s="123" t="s">
        <v>140</v>
      </c>
      <c r="H27"/>
      <c r="I27" s="120">
        <f>(I25*1.2108)</f>
        <v>1.24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</row>
    <row r="29" spans="1:17" ht="15" customHeight="1"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</row>
    <row r="30" spans="1:17" ht="15" customHeight="1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25"/>
    </row>
    <row r="31" spans="1:17" ht="15" customHeight="1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</row>
    <row r="32" spans="1:17" ht="15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</row>
    <row r="36" spans="2:15">
      <c r="O36" s="27"/>
    </row>
    <row r="37" spans="2:15">
      <c r="B37" s="28"/>
      <c r="C37" s="29"/>
      <c r="F37" s="30"/>
      <c r="G37" s="28"/>
    </row>
    <row r="44" spans="2:15">
      <c r="B44" s="28"/>
      <c r="C44" s="29"/>
      <c r="F44" s="30"/>
    </row>
    <row r="51" spans="2:6">
      <c r="B51" s="28"/>
      <c r="C51" s="29"/>
      <c r="F51" s="30"/>
    </row>
    <row r="58" spans="2:6">
      <c r="B58" s="28"/>
      <c r="F58" s="30"/>
    </row>
    <row r="65" spans="6:6">
      <c r="F65" s="30"/>
    </row>
  </sheetData>
  <mergeCells count="28">
    <mergeCell ref="C24:G24"/>
    <mergeCell ref="E25:G25"/>
    <mergeCell ref="F20:G20"/>
    <mergeCell ref="H20:I20"/>
    <mergeCell ref="C21:G21"/>
    <mergeCell ref="A22:B23"/>
    <mergeCell ref="C22:C23"/>
    <mergeCell ref="D22:D23"/>
    <mergeCell ref="E22:G22"/>
    <mergeCell ref="I22:I23"/>
    <mergeCell ref="C18:G18"/>
    <mergeCell ref="E9:F9"/>
    <mergeCell ref="G9:I9"/>
    <mergeCell ref="C10:G10"/>
    <mergeCell ref="H10:I10"/>
    <mergeCell ref="C11:G11"/>
    <mergeCell ref="C12:G12"/>
    <mergeCell ref="E15:F15"/>
    <mergeCell ref="G15:I15"/>
    <mergeCell ref="C16:G16"/>
    <mergeCell ref="E17:F17"/>
    <mergeCell ref="G17:I17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58E27-D134-4C30-8A0A-ED2A9D618487}">
  <sheetPr codeName="Planilha81">
    <tabColor rgb="FF92D050"/>
    <pageSetUpPr fitToPage="1"/>
  </sheetPr>
  <dimension ref="A1:Q66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4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 t="s">
        <v>531</v>
      </c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1532.91</v>
      </c>
      <c r="I3" s="52" t="s">
        <v>8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5501700</v>
      </c>
      <c r="B4" s="1028" t="s">
        <v>566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" customHeight="1">
      <c r="A7" s="85" t="s">
        <v>129</v>
      </c>
      <c r="B7" s="84" t="s">
        <v>567</v>
      </c>
      <c r="C7" s="134">
        <v>1</v>
      </c>
      <c r="D7" s="336">
        <v>1</v>
      </c>
      <c r="E7" s="336">
        <v>0</v>
      </c>
      <c r="F7" s="110">
        <v>692.55820000000006</v>
      </c>
      <c r="G7" s="110">
        <v>260.05579999999998</v>
      </c>
      <c r="H7" s="110"/>
      <c r="I7" s="132">
        <f>F7*D7*C7</f>
        <v>692.55820000000006</v>
      </c>
      <c r="J7" s="32"/>
      <c r="K7" s="32"/>
      <c r="L7" s="32"/>
      <c r="M7" s="32"/>
      <c r="N7" s="32"/>
      <c r="O7" s="32"/>
    </row>
    <row r="8" spans="1:15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692.55820000000006</v>
      </c>
      <c r="J8" s="32"/>
      <c r="K8" s="32"/>
      <c r="L8" s="32"/>
      <c r="M8" s="32"/>
      <c r="N8" s="32"/>
      <c r="O8" s="32"/>
    </row>
    <row r="9" spans="1:15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</row>
    <row r="10" spans="1:15" ht="14.25">
      <c r="A10" s="85" t="s">
        <v>127</v>
      </c>
      <c r="B10" s="84" t="s">
        <v>128</v>
      </c>
      <c r="C10" s="134">
        <v>2</v>
      </c>
      <c r="D10" s="336" t="s">
        <v>92</v>
      </c>
      <c r="E10" s="336">
        <v>18.149999999999999</v>
      </c>
      <c r="F10" s="110"/>
      <c r="G10" s="110"/>
      <c r="H10" s="110"/>
      <c r="I10" s="132">
        <f>E10*C10</f>
        <v>36.299999999999997</v>
      </c>
      <c r="J10" s="32"/>
      <c r="K10" s="32"/>
      <c r="L10" s="32"/>
      <c r="M10" s="32"/>
      <c r="N10" s="32"/>
      <c r="O10" s="32"/>
    </row>
    <row r="11" spans="1:15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I10</f>
        <v>36.299999999999997</v>
      </c>
      <c r="I11" s="1045"/>
      <c r="J11" s="32"/>
      <c r="K11" s="32"/>
      <c r="L11" s="32"/>
      <c r="M11" s="32"/>
      <c r="N11" s="32"/>
      <c r="O11" s="32"/>
    </row>
    <row r="12" spans="1:15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98">
        <f>H11+I8</f>
        <v>728.85820000000001</v>
      </c>
      <c r="J12" s="32"/>
      <c r="K12" s="32"/>
      <c r="L12" s="32"/>
      <c r="M12" s="32"/>
      <c r="N12" s="32"/>
      <c r="O12" s="32"/>
    </row>
    <row r="13" spans="1:15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265">
        <f>I12/H3</f>
        <v>0.47549999999999998</v>
      </c>
      <c r="J13" s="32"/>
      <c r="K13" s="32"/>
      <c r="L13" s="32"/>
      <c r="M13" s="32"/>
      <c r="N13" s="32"/>
      <c r="O13" s="32"/>
    </row>
    <row r="14" spans="1:15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265">
        <v>1.9E-3</v>
      </c>
      <c r="J14" s="32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703" t="s">
        <v>94</v>
      </c>
      <c r="J15" s="32"/>
      <c r="K15" s="32"/>
      <c r="L15" s="32"/>
      <c r="M15" s="32"/>
      <c r="N15" s="32"/>
      <c r="O15" s="32"/>
    </row>
    <row r="16" spans="1:15" ht="24" customHeight="1" thickBot="1">
      <c r="A16" s="57" t="s">
        <v>99</v>
      </c>
      <c r="B16" s="130"/>
      <c r="C16" s="129" t="s">
        <v>79</v>
      </c>
      <c r="D16" s="129" t="s">
        <v>90</v>
      </c>
      <c r="E16" s="1039" t="s">
        <v>100</v>
      </c>
      <c r="F16" s="1039"/>
      <c r="G16" s="1039" t="s">
        <v>70</v>
      </c>
      <c r="H16" s="1039"/>
      <c r="I16" s="1040"/>
      <c r="J16" s="32"/>
      <c r="K16" s="32"/>
      <c r="L16" s="32"/>
      <c r="M16" s="32"/>
      <c r="N16" s="32"/>
      <c r="O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/>
      <c r="J17" s="32"/>
      <c r="K17" s="32"/>
      <c r="L17" s="32"/>
      <c r="M17" s="32"/>
      <c r="N17" s="32"/>
      <c r="O17" s="32"/>
    </row>
    <row r="18" spans="1:17" ht="15" customHeigh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</row>
    <row r="19" spans="1:17" ht="24" customHeight="1" thickBot="1">
      <c r="A19" s="66"/>
      <c r="B19" s="40"/>
      <c r="C19" s="1056" t="s">
        <v>103</v>
      </c>
      <c r="D19" s="1057"/>
      <c r="E19" s="1057"/>
      <c r="F19" s="1057"/>
      <c r="G19" s="1057"/>
      <c r="H19" s="127"/>
      <c r="I19" s="105">
        <v>0</v>
      </c>
      <c r="J19" s="32"/>
      <c r="K19" s="32"/>
      <c r="L19" s="32"/>
      <c r="M19" s="32"/>
      <c r="N19" s="32"/>
      <c r="O19" s="32"/>
    </row>
    <row r="20" spans="1:17" ht="15" customHeight="1" thickBot="1">
      <c r="A20" s="57"/>
      <c r="B20" s="130"/>
      <c r="C20" s="125"/>
      <c r="D20" s="125"/>
      <c r="E20" s="125"/>
      <c r="F20" s="125"/>
      <c r="G20" s="125" t="s">
        <v>104</v>
      </c>
      <c r="H20" s="125"/>
      <c r="I20" s="70">
        <f>I19</f>
        <v>0</v>
      </c>
      <c r="J20" s="32"/>
      <c r="K20" s="32"/>
      <c r="L20" s="32"/>
      <c r="M20" s="32"/>
      <c r="N20" s="32"/>
      <c r="O20" s="32"/>
    </row>
    <row r="21" spans="1:17" ht="15" customHeight="1">
      <c r="A21" s="99" t="s">
        <v>105</v>
      </c>
      <c r="B21" s="100"/>
      <c r="C21" s="135" t="s">
        <v>106</v>
      </c>
      <c r="D21" s="135" t="s">
        <v>79</v>
      </c>
      <c r="E21" s="135" t="s">
        <v>90</v>
      </c>
      <c r="F21" s="1054" t="s">
        <v>70</v>
      </c>
      <c r="G21" s="1054"/>
      <c r="H21" s="1054" t="s">
        <v>70</v>
      </c>
      <c r="I21" s="1055"/>
      <c r="J21" s="32"/>
      <c r="K21" s="32"/>
      <c r="L21" s="32"/>
      <c r="M21" s="32"/>
      <c r="N21" s="32"/>
      <c r="O21" s="32"/>
    </row>
    <row r="22" spans="1:17" ht="15" customHeight="1" thickBot="1">
      <c r="A22" s="71"/>
      <c r="B22" s="41"/>
      <c r="C22" s="1056" t="s">
        <v>107</v>
      </c>
      <c r="D22" s="1056"/>
      <c r="E22" s="1056"/>
      <c r="F22" s="1056"/>
      <c r="G22" s="1056"/>
      <c r="H22" s="126"/>
      <c r="I22" s="72"/>
      <c r="J22" s="32"/>
      <c r="K22" s="32"/>
      <c r="L22" s="32"/>
      <c r="M22" s="32"/>
      <c r="N22" s="32"/>
      <c r="O22" s="32"/>
    </row>
    <row r="23" spans="1:17" ht="15" customHeight="1" thickBot="1">
      <c r="A23" s="1031" t="s">
        <v>108</v>
      </c>
      <c r="B23" s="1032"/>
      <c r="C23" s="1035" t="s">
        <v>79</v>
      </c>
      <c r="D23" s="1035" t="s">
        <v>90</v>
      </c>
      <c r="E23" s="1059" t="s">
        <v>109</v>
      </c>
      <c r="F23" s="1059"/>
      <c r="G23" s="1059"/>
      <c r="H23" s="124"/>
      <c r="I23" s="1060" t="s">
        <v>70</v>
      </c>
      <c r="J23" s="32"/>
      <c r="K23" s="32"/>
      <c r="L23" s="32"/>
      <c r="M23" s="32"/>
      <c r="N23" s="32"/>
      <c r="O23" s="32"/>
    </row>
    <row r="24" spans="1:17" ht="24" customHeight="1">
      <c r="A24" s="1046"/>
      <c r="B24" s="1047"/>
      <c r="C24" s="1048"/>
      <c r="D24" s="1048"/>
      <c r="E24" s="133" t="s">
        <v>110</v>
      </c>
      <c r="F24" s="133" t="s">
        <v>111</v>
      </c>
      <c r="G24" s="133" t="s">
        <v>112</v>
      </c>
      <c r="H24" s="133"/>
      <c r="I24" s="1049"/>
      <c r="J24" s="32"/>
      <c r="K24" s="32"/>
      <c r="L24" s="32"/>
      <c r="M24" s="32"/>
      <c r="N24" s="32"/>
      <c r="O24" s="32"/>
    </row>
    <row r="25" spans="1:17" s="24" customFormat="1" ht="15">
      <c r="A25" s="73"/>
      <c r="B25" s="74"/>
      <c r="C25" s="1042" t="s">
        <v>114</v>
      </c>
      <c r="D25" s="1042"/>
      <c r="E25" s="1042"/>
      <c r="F25" s="1042"/>
      <c r="G25" s="1042"/>
      <c r="H25" s="123"/>
      <c r="I25" s="112"/>
      <c r="J25" s="32"/>
      <c r="K25" s="32"/>
      <c r="L25" s="32"/>
      <c r="M25" s="32"/>
      <c r="N25" s="32"/>
      <c r="O25" s="32"/>
      <c r="P25" s="32"/>
      <c r="Q25" s="32"/>
    </row>
    <row r="26" spans="1:17" ht="15" customHeight="1">
      <c r="A26" s="73"/>
      <c r="B26" s="74"/>
      <c r="C26" s="123"/>
      <c r="D26" s="123"/>
      <c r="E26" s="1042" t="s">
        <v>115</v>
      </c>
      <c r="F26" s="1042"/>
      <c r="G26" s="1042"/>
      <c r="H26" s="74"/>
      <c r="I26" s="117">
        <f>I13+I14</f>
        <v>0.48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>
      <c r="A27" s="73"/>
      <c r="B27" s="74"/>
      <c r="C27" s="123"/>
      <c r="D27" s="123"/>
      <c r="E27" s="123"/>
      <c r="F27" s="123"/>
      <c r="G27" s="123" t="s">
        <v>151</v>
      </c>
      <c r="H27" s="74"/>
      <c r="I27" s="138"/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76"/>
      <c r="B28"/>
      <c r="C28"/>
      <c r="D28"/>
      <c r="E28"/>
      <c r="F28"/>
      <c r="G28" s="123" t="s">
        <v>140</v>
      </c>
      <c r="H28"/>
      <c r="I28" s="120">
        <f>I26</f>
        <v>0.48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</row>
    <row r="30" spans="1:17" ht="15" customHeight="1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</row>
    <row r="31" spans="1:17" ht="15" customHeight="1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25"/>
    </row>
    <row r="32" spans="1:17" ht="15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</row>
    <row r="33" spans="2:15" ht="15" customHeight="1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</row>
    <row r="37" spans="2:15">
      <c r="O37" s="27"/>
    </row>
    <row r="38" spans="2:15">
      <c r="B38" s="28"/>
      <c r="C38" s="29"/>
      <c r="F38" s="30"/>
      <c r="G38" s="28"/>
    </row>
    <row r="45" spans="2:15">
      <c r="B45" s="28"/>
      <c r="C45" s="29"/>
      <c r="F45" s="30"/>
    </row>
    <row r="52" spans="2:6">
      <c r="B52" s="28"/>
      <c r="C52" s="29"/>
      <c r="F52" s="30"/>
    </row>
    <row r="59" spans="2:6">
      <c r="B59" s="28"/>
      <c r="F59" s="30"/>
    </row>
    <row r="66" spans="6:6">
      <c r="F66" s="30"/>
    </row>
  </sheetData>
  <mergeCells count="28">
    <mergeCell ref="C25:G25"/>
    <mergeCell ref="E26:G26"/>
    <mergeCell ref="F21:G21"/>
    <mergeCell ref="H21:I21"/>
    <mergeCell ref="C22:G22"/>
    <mergeCell ref="I23:I24"/>
    <mergeCell ref="C19:G19"/>
    <mergeCell ref="C13:G13"/>
    <mergeCell ref="A23:B24"/>
    <mergeCell ref="C23:C24"/>
    <mergeCell ref="D23:D24"/>
    <mergeCell ref="E23:G23"/>
    <mergeCell ref="E16:F16"/>
    <mergeCell ref="G16:I16"/>
    <mergeCell ref="C17:G17"/>
    <mergeCell ref="E18:F18"/>
    <mergeCell ref="G18:I18"/>
    <mergeCell ref="E9:F9"/>
    <mergeCell ref="G9:I9"/>
    <mergeCell ref="C11:G11"/>
    <mergeCell ref="H11:I11"/>
    <mergeCell ref="C12:G12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027E6-E8D6-4798-BED9-649D44A57D62}">
  <sheetPr codeName="Planilha15">
    <tabColor rgb="FF92D050"/>
    <pageSetUpPr fitToPage="1"/>
  </sheetPr>
  <dimension ref="A1:Q71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4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 t="s">
        <v>117</v>
      </c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 t="s">
        <v>1641</v>
      </c>
      <c r="E3" s="48"/>
      <c r="G3" s="50" t="s">
        <v>76</v>
      </c>
      <c r="H3" s="51">
        <v>1500</v>
      </c>
      <c r="I3" s="52" t="s">
        <v>8</v>
      </c>
      <c r="J3" s="32"/>
      <c r="K3" s="32"/>
      <c r="L3" s="32"/>
      <c r="M3" s="32"/>
      <c r="N3" s="32"/>
      <c r="O3" s="32"/>
      <c r="P3" s="32"/>
      <c r="Q3" s="32"/>
    </row>
    <row r="4" spans="1:17" ht="32.25" customHeight="1" thickBot="1">
      <c r="A4" s="53">
        <v>4011353</v>
      </c>
      <c r="B4" s="1028" t="s">
        <v>524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101" t="s">
        <v>526</v>
      </c>
      <c r="B7" s="83" t="s">
        <v>528</v>
      </c>
      <c r="C7" s="88">
        <v>1</v>
      </c>
      <c r="D7" s="87">
        <v>1</v>
      </c>
      <c r="E7" s="87">
        <v>0</v>
      </c>
      <c r="F7" s="134">
        <v>258.19470000000001</v>
      </c>
      <c r="G7" s="136">
        <v>67.108900000000006</v>
      </c>
      <c r="H7" s="131"/>
      <c r="I7" s="91">
        <f>SUM((D7*F7)+(E7*G7))*C7</f>
        <v>258.19470000000001</v>
      </c>
      <c r="J7" s="32"/>
      <c r="K7" s="32"/>
      <c r="L7" s="32"/>
      <c r="M7" s="32"/>
      <c r="N7" s="32"/>
      <c r="O7" s="32"/>
      <c r="P7" s="32"/>
      <c r="Q7" s="32"/>
    </row>
    <row r="8" spans="1:17" ht="28.5">
      <c r="A8" s="101" t="s">
        <v>527</v>
      </c>
      <c r="B8" s="83" t="s">
        <v>529</v>
      </c>
      <c r="C8" s="88">
        <v>2</v>
      </c>
      <c r="D8" s="87">
        <v>1</v>
      </c>
      <c r="E8" s="87">
        <v>0</v>
      </c>
      <c r="F8" s="134">
        <v>56.1464</v>
      </c>
      <c r="G8" s="136">
        <v>38.3521</v>
      </c>
      <c r="H8" s="131"/>
      <c r="I8" s="91">
        <f>SUM((D8*F8)+(E8*G8))*C8</f>
        <v>112.2928</v>
      </c>
      <c r="J8" s="32"/>
      <c r="K8" s="32"/>
      <c r="L8" s="32"/>
      <c r="M8" s="32"/>
      <c r="N8" s="32"/>
      <c r="O8" s="32"/>
      <c r="P8" s="32"/>
      <c r="Q8" s="32"/>
    </row>
    <row r="9" spans="1:17" ht="14.25">
      <c r="A9" s="101"/>
      <c r="B9" s="83"/>
      <c r="C9" s="88"/>
      <c r="D9" s="87"/>
      <c r="E9" s="87"/>
      <c r="F9" s="134"/>
      <c r="G9" s="136"/>
      <c r="H9" s="131"/>
      <c r="I9" s="91"/>
      <c r="J9" s="32"/>
      <c r="K9" s="32"/>
      <c r="L9" s="32"/>
      <c r="M9" s="32"/>
      <c r="N9" s="32"/>
      <c r="O9" s="32"/>
      <c r="P9" s="32"/>
      <c r="Q9" s="32"/>
    </row>
    <row r="10" spans="1:17" ht="14.25">
      <c r="A10" s="101"/>
      <c r="B10" s="83"/>
      <c r="C10" s="88"/>
      <c r="D10" s="87"/>
      <c r="E10" s="87"/>
      <c r="F10" s="134"/>
      <c r="G10" s="136"/>
      <c r="H10" s="131"/>
      <c r="I10" s="91"/>
      <c r="J10" s="32"/>
      <c r="K10" s="32"/>
      <c r="L10" s="32"/>
      <c r="M10" s="32"/>
      <c r="N10" s="32"/>
      <c r="O10" s="32"/>
      <c r="P10" s="32"/>
      <c r="Q10" s="32"/>
    </row>
    <row r="11" spans="1:17" ht="15.75" thickBot="1">
      <c r="A11" s="64"/>
      <c r="B11" s="65"/>
      <c r="C11" s="84"/>
      <c r="D11" s="65"/>
      <c r="E11" s="87"/>
      <c r="F11" s="65"/>
      <c r="G11" s="123" t="s">
        <v>88</v>
      </c>
      <c r="H11" s="131"/>
      <c r="I11" s="132">
        <f>SUM(I7:I10)</f>
        <v>370.48750000000001</v>
      </c>
      <c r="J11" s="32"/>
      <c r="K11" s="32"/>
      <c r="L11" s="32"/>
      <c r="M11" s="32"/>
      <c r="N11" s="32"/>
      <c r="O11" s="32"/>
      <c r="P11" s="32"/>
      <c r="Q11" s="32"/>
    </row>
    <row r="12" spans="1:17" ht="15.75" thickBot="1">
      <c r="A12" s="57" t="s">
        <v>89</v>
      </c>
      <c r="B12" s="130"/>
      <c r="C12" s="129" t="s">
        <v>79</v>
      </c>
      <c r="D12" s="129" t="s">
        <v>90</v>
      </c>
      <c r="E12" s="1037" t="s">
        <v>81</v>
      </c>
      <c r="F12" s="1038"/>
      <c r="G12" s="1039" t="s">
        <v>91</v>
      </c>
      <c r="H12" s="1039"/>
      <c r="I12" s="1040"/>
      <c r="J12" s="32"/>
      <c r="K12" s="32"/>
      <c r="L12" s="32"/>
      <c r="M12" s="32"/>
      <c r="N12" s="32"/>
      <c r="O12" s="32"/>
      <c r="P12" s="32"/>
      <c r="Q12" s="32"/>
    </row>
    <row r="13" spans="1:17" ht="14.25">
      <c r="A13" s="64" t="s">
        <v>127</v>
      </c>
      <c r="B13" s="65" t="s">
        <v>128</v>
      </c>
      <c r="C13" s="330">
        <v>2</v>
      </c>
      <c r="D13" s="110" t="s">
        <v>92</v>
      </c>
      <c r="E13" s="1062">
        <v>18.146100000000001</v>
      </c>
      <c r="F13" s="1062"/>
      <c r="G13" s="131"/>
      <c r="H13" s="131"/>
      <c r="I13" s="132">
        <f>C13*E13</f>
        <v>36.292200000000001</v>
      </c>
      <c r="J13" s="32"/>
      <c r="K13" s="32"/>
      <c r="L13" s="32"/>
      <c r="M13" s="32"/>
      <c r="N13" s="32"/>
      <c r="O13" s="32"/>
      <c r="P13" s="32"/>
      <c r="Q13" s="32"/>
    </row>
    <row r="14" spans="1:17" ht="15" customHeight="1">
      <c r="A14" s="64"/>
      <c r="B14" s="65"/>
      <c r="C14" s="1042" t="s">
        <v>93</v>
      </c>
      <c r="D14" s="1043"/>
      <c r="E14" s="1043"/>
      <c r="F14" s="1043"/>
      <c r="G14" s="1043"/>
      <c r="H14" s="1044">
        <f>I13</f>
        <v>36.292200000000001</v>
      </c>
      <c r="I14" s="1045"/>
      <c r="J14" s="32"/>
      <c r="K14" s="32"/>
      <c r="L14" s="32"/>
      <c r="M14" s="32"/>
      <c r="N14" s="32"/>
      <c r="O14" s="32"/>
      <c r="P14" s="32"/>
      <c r="Q14" s="32"/>
    </row>
    <row r="15" spans="1:17" ht="24" customHeight="1" thickBot="1">
      <c r="A15" s="66"/>
      <c r="B15" s="40"/>
      <c r="C15" s="1056" t="s">
        <v>95</v>
      </c>
      <c r="D15" s="1057"/>
      <c r="E15" s="1057"/>
      <c r="F15" s="1057"/>
      <c r="G15" s="1057"/>
      <c r="H15" s="127"/>
      <c r="I15" s="98">
        <f>H14+I11</f>
        <v>406.77969999999999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64"/>
      <c r="B16" s="65"/>
      <c r="C16" s="1042" t="s">
        <v>96</v>
      </c>
      <c r="D16" s="1043"/>
      <c r="E16" s="1043"/>
      <c r="F16" s="1043"/>
      <c r="G16" s="1043"/>
      <c r="H16" s="131"/>
      <c r="I16" s="67">
        <f>I15/H3</f>
        <v>0.2712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>
      <c r="A17" s="64"/>
      <c r="B17" s="65"/>
      <c r="C17" s="131"/>
      <c r="D17" s="131"/>
      <c r="E17" s="131"/>
      <c r="F17" s="131"/>
      <c r="G17" s="123" t="s">
        <v>97</v>
      </c>
      <c r="H17" s="131"/>
      <c r="I17" s="67">
        <v>1.1000000000000001E-3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64"/>
      <c r="B18" s="65"/>
      <c r="C18" s="131"/>
      <c r="D18" s="131"/>
      <c r="E18" s="131"/>
      <c r="F18" s="131"/>
      <c r="G18" s="123" t="s">
        <v>98</v>
      </c>
      <c r="H18" s="131"/>
      <c r="I18" s="132" t="s">
        <v>94</v>
      </c>
      <c r="J18" s="32"/>
      <c r="K18" s="32"/>
      <c r="L18" s="32"/>
      <c r="M18" s="32"/>
      <c r="N18" s="32"/>
      <c r="O18" s="32"/>
      <c r="P18" s="32"/>
      <c r="Q18" s="32"/>
    </row>
    <row r="19" spans="1:17" ht="24" customHeight="1">
      <c r="A19" s="99" t="s">
        <v>99</v>
      </c>
      <c r="B19" s="100"/>
      <c r="C19" s="135" t="s">
        <v>79</v>
      </c>
      <c r="D19" s="135" t="s">
        <v>90</v>
      </c>
      <c r="E19" s="1054" t="s">
        <v>100</v>
      </c>
      <c r="F19" s="1054"/>
      <c r="G19" s="1054" t="s">
        <v>70</v>
      </c>
      <c r="H19" s="1054"/>
      <c r="I19" s="1055"/>
      <c r="J19" s="32"/>
      <c r="K19" s="32"/>
      <c r="L19" s="32"/>
      <c r="M19" s="32"/>
      <c r="N19" s="32"/>
      <c r="O19" s="32"/>
      <c r="P19" s="32"/>
      <c r="Q19" s="32"/>
    </row>
    <row r="20" spans="1:17" ht="32.25" customHeight="1">
      <c r="A20" s="645" t="s">
        <v>1446</v>
      </c>
      <c r="B20" s="74" t="s">
        <v>530</v>
      </c>
      <c r="C20" s="268">
        <v>4.4999999999999999E-4</v>
      </c>
      <c r="D20" s="268" t="s">
        <v>57</v>
      </c>
      <c r="E20" s="123">
        <v>3359.15</v>
      </c>
      <c r="F20" s="123"/>
      <c r="G20" s="123"/>
      <c r="H20" s="123"/>
      <c r="I20" s="75">
        <f>C20*E20</f>
        <v>1.5116175000000001</v>
      </c>
      <c r="J20" s="32"/>
      <c r="K20" s="32"/>
      <c r="L20" s="32"/>
      <c r="M20" s="32"/>
      <c r="N20" s="32"/>
      <c r="O20" s="32"/>
      <c r="P20" s="32"/>
      <c r="Q20" s="32"/>
    </row>
    <row r="21" spans="1:17" ht="15" customHeight="1" thickBot="1">
      <c r="A21" s="66"/>
      <c r="B21" s="40"/>
      <c r="C21" s="1056" t="s">
        <v>101</v>
      </c>
      <c r="D21" s="1057"/>
      <c r="E21" s="1057"/>
      <c r="F21" s="1057"/>
      <c r="G21" s="1057"/>
      <c r="H21" s="40"/>
      <c r="I21" s="69">
        <f>I20</f>
        <v>1.5116000000000001</v>
      </c>
      <c r="J21" s="32"/>
      <c r="K21" s="32"/>
      <c r="L21" s="32"/>
      <c r="M21" s="32"/>
      <c r="N21" s="32"/>
      <c r="O21" s="32"/>
      <c r="P21" s="32"/>
      <c r="Q21" s="32"/>
    </row>
    <row r="22" spans="1:17" ht="15" customHeight="1">
      <c r="A22" s="73" t="s">
        <v>102</v>
      </c>
      <c r="B22" s="74"/>
      <c r="C22" s="268" t="s">
        <v>79</v>
      </c>
      <c r="D22" s="268" t="s">
        <v>90</v>
      </c>
      <c r="E22" s="1042" t="s">
        <v>70</v>
      </c>
      <c r="F22" s="1042"/>
      <c r="G22" s="1042" t="s">
        <v>70</v>
      </c>
      <c r="H22" s="1042"/>
      <c r="I22" s="1058"/>
      <c r="J22" s="32"/>
      <c r="K22" s="32"/>
      <c r="L22" s="32"/>
      <c r="M22" s="32"/>
      <c r="N22" s="32"/>
      <c r="O22" s="32"/>
      <c r="P22" s="32"/>
      <c r="Q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v>0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I21+I16+I17+I23</f>
        <v>1.7839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  <c r="P25" s="32"/>
      <c r="Q25" s="32"/>
    </row>
    <row r="26" spans="1:1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>
        <v>0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  <c r="P27" s="32"/>
      <c r="Q27" s="32"/>
    </row>
    <row r="28" spans="1:1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  <c r="P28" s="32"/>
      <c r="Q28" s="32"/>
    </row>
    <row r="29" spans="1:17" s="24" customFormat="1" ht="24" customHeight="1">
      <c r="A29" s="73"/>
      <c r="B29" s="74"/>
      <c r="C29" s="1042" t="s">
        <v>114</v>
      </c>
      <c r="D29" s="1042"/>
      <c r="E29" s="1042"/>
      <c r="F29" s="1042"/>
      <c r="G29" s="1042"/>
      <c r="H29" s="123"/>
      <c r="I29" s="112">
        <v>0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73"/>
      <c r="B30" s="74"/>
      <c r="C30" s="123"/>
      <c r="D30" s="123"/>
      <c r="E30" s="1042" t="s">
        <v>115</v>
      </c>
      <c r="F30" s="1042"/>
      <c r="G30" s="1042"/>
      <c r="H30" s="74"/>
      <c r="I30" s="117">
        <f>I24+I29+I26</f>
        <v>1.78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23"/>
      <c r="F31" s="123"/>
      <c r="G31" s="123" t="s">
        <v>151</v>
      </c>
      <c r="H31" s="74"/>
      <c r="I31" s="138">
        <v>0.21079999999999999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6"/>
      <c r="B32"/>
      <c r="C32"/>
      <c r="D32"/>
      <c r="E32"/>
      <c r="F32"/>
      <c r="G32" s="123" t="s">
        <v>140</v>
      </c>
      <c r="H32"/>
      <c r="I32" s="120">
        <f>(I30*1.2108)</f>
        <v>2.16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 thickBot="1">
      <c r="A33" s="118"/>
      <c r="B33" s="119"/>
      <c r="C33" s="81"/>
      <c r="D33" s="81"/>
      <c r="E33" s="81"/>
      <c r="F33" s="81"/>
      <c r="G33" s="81"/>
      <c r="H33" s="81"/>
      <c r="I33" s="82"/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32"/>
      <c r="O34" s="32"/>
      <c r="P34" s="32"/>
      <c r="Q34" s="32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32"/>
      <c r="O36" s="32"/>
      <c r="P36" s="32"/>
      <c r="Q36" s="32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>
      <c r="B43" s="28"/>
      <c r="C43" s="29"/>
      <c r="F43" s="30"/>
      <c r="G43" s="28"/>
    </row>
    <row r="50" spans="2:6">
      <c r="B50" s="28"/>
      <c r="C50" s="29"/>
      <c r="F50" s="30"/>
    </row>
    <row r="57" spans="2:6">
      <c r="B57" s="28"/>
      <c r="C57" s="29"/>
      <c r="F57" s="30"/>
    </row>
    <row r="64" spans="2:6">
      <c r="B64" s="28"/>
      <c r="F64" s="30"/>
    </row>
    <row r="71" spans="6:6">
      <c r="F71" s="30"/>
    </row>
  </sheetData>
  <mergeCells count="29">
    <mergeCell ref="B4:G4"/>
    <mergeCell ref="H4:I4"/>
    <mergeCell ref="A5:B6"/>
    <mergeCell ref="C5:C6"/>
    <mergeCell ref="D5:E5"/>
    <mergeCell ref="F5:G5"/>
    <mergeCell ref="E12:F12"/>
    <mergeCell ref="G12:I12"/>
    <mergeCell ref="C14:G14"/>
    <mergeCell ref="H14:I14"/>
    <mergeCell ref="C15:G15"/>
    <mergeCell ref="A27:B28"/>
    <mergeCell ref="C27:C28"/>
    <mergeCell ref="D27:D28"/>
    <mergeCell ref="E27:G27"/>
    <mergeCell ref="I27:I28"/>
    <mergeCell ref="C29:G29"/>
    <mergeCell ref="E30:G30"/>
    <mergeCell ref="E13:F13"/>
    <mergeCell ref="F25:G25"/>
    <mergeCell ref="H25:I25"/>
    <mergeCell ref="C26:G26"/>
    <mergeCell ref="E19:F19"/>
    <mergeCell ref="G19:I19"/>
    <mergeCell ref="C21:G21"/>
    <mergeCell ref="E22:F22"/>
    <mergeCell ref="G22:I22"/>
    <mergeCell ref="C23:G23"/>
    <mergeCell ref="C16:G1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2" fitToHeight="0" orientation="landscape" r:id="rId1"/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C1B18-6140-42CE-9C2D-3CEBB21BD909}">
  <sheetPr codeName="Planilha82">
    <tabColor rgb="FF92D050"/>
    <pageSetUpPr fitToPage="1"/>
  </sheetPr>
  <dimension ref="A1:Q66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4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 t="s">
        <v>531</v>
      </c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20.75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5501701</v>
      </c>
      <c r="B4" s="1028" t="s">
        <v>568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" customHeight="1">
      <c r="A7" s="85" t="s">
        <v>129</v>
      </c>
      <c r="B7" s="84" t="s">
        <v>567</v>
      </c>
      <c r="C7" s="134">
        <v>1</v>
      </c>
      <c r="D7" s="336">
        <v>1</v>
      </c>
      <c r="E7" s="336">
        <v>0</v>
      </c>
      <c r="F7" s="110">
        <v>692.55820000000006</v>
      </c>
      <c r="G7" s="110">
        <v>260.05579999999998</v>
      </c>
      <c r="H7" s="110"/>
      <c r="I7" s="132">
        <f>F7*D7*C7</f>
        <v>692.55820000000006</v>
      </c>
      <c r="J7" s="32"/>
      <c r="K7" s="32"/>
      <c r="L7" s="32"/>
      <c r="M7" s="32"/>
      <c r="N7" s="32"/>
      <c r="O7" s="32"/>
    </row>
    <row r="8" spans="1:15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692.55820000000006</v>
      </c>
      <c r="J8" s="32"/>
      <c r="K8" s="32"/>
      <c r="L8" s="32"/>
      <c r="M8" s="32"/>
      <c r="N8" s="32"/>
      <c r="O8" s="32"/>
    </row>
    <row r="9" spans="1:15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</row>
    <row r="10" spans="1:15" ht="14.25">
      <c r="A10" s="64" t="s">
        <v>127</v>
      </c>
      <c r="B10" s="65" t="s">
        <v>128</v>
      </c>
      <c r="C10" s="330">
        <v>2</v>
      </c>
      <c r="D10" s="110" t="s">
        <v>92</v>
      </c>
      <c r="E10" s="1062">
        <v>18.146100000000001</v>
      </c>
      <c r="F10" s="1062"/>
      <c r="G10" s="131"/>
      <c r="H10" s="131"/>
      <c r="I10" s="132">
        <f>E10*C10</f>
        <v>36.292200000000001</v>
      </c>
      <c r="J10" s="32"/>
      <c r="K10" s="32"/>
      <c r="L10" s="32"/>
      <c r="M10" s="32"/>
      <c r="N10" s="32"/>
      <c r="O10" s="32"/>
    </row>
    <row r="11" spans="1:15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I10</f>
        <v>36.292200000000001</v>
      </c>
      <c r="I11" s="1045"/>
      <c r="J11" s="32"/>
      <c r="K11" s="32"/>
      <c r="L11" s="32"/>
      <c r="M11" s="32"/>
      <c r="N11" s="32"/>
      <c r="O11" s="32"/>
    </row>
    <row r="12" spans="1:15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98">
        <f>H11+I8</f>
        <v>728.85040000000004</v>
      </c>
      <c r="J12" s="32"/>
      <c r="K12" s="32"/>
      <c r="L12" s="32"/>
      <c r="M12" s="32"/>
      <c r="N12" s="32"/>
      <c r="O12" s="32"/>
    </row>
    <row r="13" spans="1:15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265">
        <f>I12/H3</f>
        <v>35.125300000000003</v>
      </c>
      <c r="J13" s="32"/>
      <c r="K13" s="32"/>
      <c r="L13" s="32"/>
      <c r="M13" s="32"/>
      <c r="N13" s="32"/>
      <c r="O13" s="32"/>
    </row>
    <row r="14" spans="1:15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265">
        <v>0.13800000000000001</v>
      </c>
      <c r="J14" s="32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703" t="s">
        <v>94</v>
      </c>
      <c r="J15" s="32"/>
      <c r="K15" s="32"/>
      <c r="L15" s="32"/>
      <c r="M15" s="32"/>
      <c r="N15" s="32"/>
      <c r="O15" s="32"/>
    </row>
    <row r="16" spans="1:15" ht="24" customHeight="1" thickBot="1">
      <c r="A16" s="57" t="s">
        <v>99</v>
      </c>
      <c r="B16" s="130"/>
      <c r="C16" s="129" t="s">
        <v>79</v>
      </c>
      <c r="D16" s="129" t="s">
        <v>90</v>
      </c>
      <c r="E16" s="1039" t="s">
        <v>100</v>
      </c>
      <c r="F16" s="1039"/>
      <c r="G16" s="1039" t="s">
        <v>70</v>
      </c>
      <c r="H16" s="1039"/>
      <c r="I16" s="1040"/>
      <c r="J16" s="32"/>
      <c r="K16" s="32"/>
      <c r="L16" s="32"/>
      <c r="M16" s="32"/>
      <c r="N16" s="32"/>
      <c r="O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/>
      <c r="J17" s="32"/>
      <c r="K17" s="32"/>
      <c r="L17" s="32"/>
      <c r="M17" s="32"/>
      <c r="N17" s="32"/>
      <c r="O17" s="32"/>
    </row>
    <row r="18" spans="1:17" ht="15" customHeight="1">
      <c r="A18" s="99" t="s">
        <v>102</v>
      </c>
      <c r="B18" s="100"/>
      <c r="C18" s="135" t="s">
        <v>79</v>
      </c>
      <c r="D18" s="135" t="s">
        <v>90</v>
      </c>
      <c r="E18" s="1054" t="s">
        <v>70</v>
      </c>
      <c r="F18" s="1054"/>
      <c r="G18" s="1054" t="s">
        <v>70</v>
      </c>
      <c r="H18" s="1054"/>
      <c r="I18" s="1055"/>
      <c r="J18" s="32"/>
      <c r="K18" s="32"/>
      <c r="L18" s="32"/>
      <c r="M18" s="32"/>
      <c r="N18" s="32"/>
      <c r="O18" s="32"/>
    </row>
    <row r="19" spans="1:17" ht="24" customHeight="1" thickBot="1">
      <c r="A19" s="66"/>
      <c r="B19" s="40"/>
      <c r="C19" s="1056" t="s">
        <v>103</v>
      </c>
      <c r="D19" s="1057"/>
      <c r="E19" s="1057"/>
      <c r="F19" s="1057"/>
      <c r="G19" s="1057"/>
      <c r="H19" s="127"/>
      <c r="I19" s="105">
        <v>0</v>
      </c>
      <c r="J19" s="32"/>
      <c r="K19" s="32"/>
      <c r="L19" s="32"/>
      <c r="M19" s="32"/>
      <c r="N19" s="32"/>
      <c r="O19" s="32"/>
    </row>
    <row r="20" spans="1:17" ht="15" customHeight="1" thickBot="1">
      <c r="A20" s="57"/>
      <c r="B20" s="130"/>
      <c r="C20" s="125"/>
      <c r="D20" s="125"/>
      <c r="E20" s="125"/>
      <c r="F20" s="125"/>
      <c r="G20" s="125" t="s">
        <v>104</v>
      </c>
      <c r="H20" s="125"/>
      <c r="I20" s="70">
        <f>I19</f>
        <v>0</v>
      </c>
      <c r="J20" s="32"/>
      <c r="K20" s="32"/>
      <c r="L20" s="32"/>
      <c r="M20" s="32"/>
      <c r="N20" s="32"/>
      <c r="O20" s="32"/>
    </row>
    <row r="21" spans="1:17" ht="15" customHeight="1">
      <c r="A21" s="99" t="s">
        <v>105</v>
      </c>
      <c r="B21" s="100"/>
      <c r="C21" s="135" t="s">
        <v>106</v>
      </c>
      <c r="D21" s="135" t="s">
        <v>79</v>
      </c>
      <c r="E21" s="135" t="s">
        <v>90</v>
      </c>
      <c r="F21" s="1054" t="s">
        <v>70</v>
      </c>
      <c r="G21" s="1054"/>
      <c r="H21" s="1054" t="s">
        <v>70</v>
      </c>
      <c r="I21" s="1055"/>
      <c r="J21" s="32"/>
      <c r="K21" s="32"/>
      <c r="L21" s="32"/>
      <c r="M21" s="32"/>
      <c r="N21" s="32"/>
      <c r="O21" s="32"/>
    </row>
    <row r="22" spans="1:17" ht="15" customHeight="1" thickBot="1">
      <c r="A22" s="71"/>
      <c r="B22" s="41"/>
      <c r="C22" s="1056" t="s">
        <v>107</v>
      </c>
      <c r="D22" s="1056"/>
      <c r="E22" s="1056"/>
      <c r="F22" s="1056"/>
      <c r="G22" s="1056"/>
      <c r="H22" s="126"/>
      <c r="I22" s="72"/>
      <c r="J22" s="32"/>
      <c r="K22" s="32"/>
      <c r="L22" s="32"/>
      <c r="M22" s="32"/>
      <c r="N22" s="32"/>
      <c r="O22" s="32"/>
    </row>
    <row r="23" spans="1:17" ht="15" customHeight="1" thickBot="1">
      <c r="A23" s="1031" t="s">
        <v>108</v>
      </c>
      <c r="B23" s="1032"/>
      <c r="C23" s="1035" t="s">
        <v>79</v>
      </c>
      <c r="D23" s="1035" t="s">
        <v>90</v>
      </c>
      <c r="E23" s="1059" t="s">
        <v>109</v>
      </c>
      <c r="F23" s="1059"/>
      <c r="G23" s="1059"/>
      <c r="H23" s="124"/>
      <c r="I23" s="1060" t="s">
        <v>70</v>
      </c>
      <c r="J23" s="32"/>
      <c r="K23" s="32"/>
      <c r="L23" s="32"/>
      <c r="M23" s="32"/>
      <c r="N23" s="32"/>
      <c r="O23" s="32"/>
    </row>
    <row r="24" spans="1:17" ht="24" customHeight="1">
      <c r="A24" s="1046"/>
      <c r="B24" s="1047"/>
      <c r="C24" s="1048"/>
      <c r="D24" s="1048"/>
      <c r="E24" s="133" t="s">
        <v>110</v>
      </c>
      <c r="F24" s="133" t="s">
        <v>111</v>
      </c>
      <c r="G24" s="133" t="s">
        <v>112</v>
      </c>
      <c r="H24" s="133"/>
      <c r="I24" s="1049"/>
      <c r="J24" s="32"/>
      <c r="K24" s="32"/>
      <c r="L24" s="32"/>
      <c r="M24" s="32"/>
      <c r="N24" s="32"/>
      <c r="O24" s="32"/>
    </row>
    <row r="25" spans="1:17" s="24" customFormat="1" ht="15">
      <c r="A25" s="73"/>
      <c r="B25" s="74"/>
      <c r="C25" s="1042" t="s">
        <v>114</v>
      </c>
      <c r="D25" s="1042"/>
      <c r="E25" s="1042"/>
      <c r="F25" s="1042"/>
      <c r="G25" s="1042"/>
      <c r="H25" s="123"/>
      <c r="I25" s="112"/>
      <c r="J25" s="32"/>
      <c r="K25" s="32"/>
      <c r="L25" s="32"/>
      <c r="M25" s="32"/>
      <c r="N25" s="32"/>
      <c r="O25" s="32"/>
      <c r="P25" s="32"/>
      <c r="Q25" s="32"/>
    </row>
    <row r="26" spans="1:17" ht="15" customHeight="1">
      <c r="A26" s="73"/>
      <c r="B26" s="74"/>
      <c r="C26" s="123"/>
      <c r="D26" s="123"/>
      <c r="E26" s="1042" t="s">
        <v>115</v>
      </c>
      <c r="F26" s="1042"/>
      <c r="G26" s="1042"/>
      <c r="H26" s="74"/>
      <c r="I26" s="117">
        <f>I13+I14</f>
        <v>35.26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>
      <c r="A27" s="73"/>
      <c r="B27" s="74"/>
      <c r="C27" s="123"/>
      <c r="D27" s="123"/>
      <c r="E27" s="123"/>
      <c r="F27" s="123"/>
      <c r="G27" s="123" t="s">
        <v>151</v>
      </c>
      <c r="H27" s="74"/>
      <c r="I27" s="138"/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76"/>
      <c r="B28"/>
      <c r="C28"/>
      <c r="D28"/>
      <c r="E28"/>
      <c r="F28"/>
      <c r="G28" s="123" t="s">
        <v>140</v>
      </c>
      <c r="H28"/>
      <c r="I28" s="120">
        <f>I26</f>
        <v>35.26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</row>
    <row r="30" spans="1:17" ht="15" customHeight="1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</row>
    <row r="31" spans="1:17" ht="15" customHeight="1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25"/>
    </row>
    <row r="32" spans="1:17" ht="15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</row>
    <row r="33" spans="2:15" ht="15" customHeight="1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</row>
    <row r="37" spans="2:15">
      <c r="O37" s="27"/>
    </row>
    <row r="38" spans="2:15">
      <c r="B38" s="28"/>
      <c r="C38" s="29"/>
      <c r="F38" s="30"/>
      <c r="G38" s="28"/>
    </row>
    <row r="45" spans="2:15">
      <c r="B45" s="28"/>
      <c r="C45" s="29"/>
      <c r="F45" s="30"/>
    </row>
    <row r="52" spans="2:6">
      <c r="B52" s="28"/>
      <c r="C52" s="29"/>
      <c r="F52" s="30"/>
    </row>
    <row r="59" spans="2:6">
      <c r="B59" s="28"/>
      <c r="F59" s="30"/>
    </row>
    <row r="66" spans="6:6">
      <c r="F66" s="30"/>
    </row>
  </sheetData>
  <mergeCells count="29">
    <mergeCell ref="C25:G25"/>
    <mergeCell ref="E26:G26"/>
    <mergeCell ref="C19:G19"/>
    <mergeCell ref="F21:G21"/>
    <mergeCell ref="H21:I21"/>
    <mergeCell ref="C22:G22"/>
    <mergeCell ref="A23:B24"/>
    <mergeCell ref="C23:C24"/>
    <mergeCell ref="D23:D24"/>
    <mergeCell ref="E23:G23"/>
    <mergeCell ref="I23:I24"/>
    <mergeCell ref="C13:G13"/>
    <mergeCell ref="E16:F16"/>
    <mergeCell ref="G16:I16"/>
    <mergeCell ref="C17:G17"/>
    <mergeCell ref="E18:F18"/>
    <mergeCell ref="G18:I18"/>
    <mergeCell ref="C12:G12"/>
    <mergeCell ref="B4:G4"/>
    <mergeCell ref="H4:I4"/>
    <mergeCell ref="A5:B6"/>
    <mergeCell ref="C5:C6"/>
    <mergeCell ref="D5:E5"/>
    <mergeCell ref="F5:G5"/>
    <mergeCell ref="E9:F9"/>
    <mergeCell ref="G9:I9"/>
    <mergeCell ref="E10:F10"/>
    <mergeCell ref="C11:G11"/>
    <mergeCell ref="H11:I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2" fitToHeight="0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A83AA-3CCB-4401-85C1-B059ADF2EAEE}">
  <sheetPr codeName="Planilha83">
    <tabColor rgb="FF00B050"/>
    <pageSetUpPr fitToPage="1"/>
  </sheetPr>
  <dimension ref="B1:Y69"/>
  <sheetViews>
    <sheetView workbookViewId="0"/>
  </sheetViews>
  <sheetFormatPr defaultColWidth="9.140625" defaultRowHeight="12.75"/>
  <cols>
    <col min="1" max="1" width="9.140625" style="23" customWidth="1"/>
    <col min="2" max="2" width="53.28515625" style="23" customWidth="1"/>
    <col min="3" max="3" width="7.28515625" style="23" customWidth="1"/>
    <col min="4" max="4" width="5" style="23" customWidth="1"/>
    <col min="5" max="5" width="6" style="23" customWidth="1"/>
    <col min="6" max="6" width="8" style="23" customWidth="1"/>
    <col min="7" max="7" width="3" style="23" customWidth="1"/>
    <col min="8" max="8" width="7.7109375" style="23" customWidth="1"/>
    <col min="9" max="9" width="5.140625" style="23" customWidth="1"/>
    <col min="10" max="10" width="4.855468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8.7109375" style="23" customWidth="1"/>
    <col min="15" max="15" width="9.5703125" style="23" bestFit="1" customWidth="1"/>
    <col min="16" max="23" width="0" style="23" hidden="1" customWidth="1"/>
    <col min="24" max="16384" width="9.140625" style="23"/>
  </cols>
  <sheetData>
    <row r="1" spans="2:25" ht="13.5" thickBot="1"/>
    <row r="2" spans="2:25" ht="13.5">
      <c r="B2" s="1407"/>
      <c r="C2" s="1408"/>
      <c r="D2" s="1408"/>
      <c r="E2" s="1408"/>
      <c r="F2" s="1408"/>
      <c r="G2" s="1408"/>
      <c r="H2" s="1408"/>
      <c r="I2" s="1408"/>
      <c r="J2" s="1408"/>
      <c r="K2" s="1408"/>
      <c r="L2" s="1408"/>
      <c r="M2" s="1408"/>
      <c r="N2" s="1408"/>
      <c r="O2" s="1409"/>
    </row>
    <row r="3" spans="2:25" ht="13.5">
      <c r="B3" s="1410" t="s">
        <v>157</v>
      </c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2"/>
    </row>
    <row r="4" spans="2:25" ht="13.5">
      <c r="B4" s="1413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5"/>
    </row>
    <row r="5" spans="2:25" ht="13.5">
      <c r="B5" s="1413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5"/>
    </row>
    <row r="6" spans="2:25" ht="13.5">
      <c r="B6" s="1416" t="s">
        <v>300</v>
      </c>
      <c r="C6" s="1417"/>
      <c r="D6" s="1417"/>
      <c r="E6" s="1417"/>
      <c r="F6" s="1417"/>
      <c r="G6" s="1417"/>
      <c r="H6" s="1417"/>
      <c r="I6" s="1417"/>
      <c r="J6" s="1417"/>
      <c r="K6" s="1417"/>
      <c r="L6" s="1417"/>
      <c r="M6" s="1417"/>
      <c r="N6" s="1417"/>
      <c r="O6" s="1418"/>
    </row>
    <row r="7" spans="2:25" ht="25.5">
      <c r="B7" s="1404" t="s">
        <v>569</v>
      </c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5"/>
      <c r="N7" s="1405"/>
      <c r="O7" s="1406"/>
      <c r="Y7" s="226" t="s">
        <v>301</v>
      </c>
    </row>
    <row r="8" spans="2:25">
      <c r="B8" s="1404"/>
      <c r="C8" s="1405"/>
      <c r="D8" s="1405"/>
      <c r="E8" s="1405"/>
      <c r="F8" s="1405"/>
      <c r="G8" s="1405"/>
      <c r="H8" s="1405"/>
      <c r="I8" s="1405"/>
      <c r="J8" s="1405"/>
      <c r="K8" s="1405"/>
      <c r="L8" s="1405"/>
      <c r="M8" s="1405"/>
      <c r="N8" s="1405"/>
      <c r="O8" s="1406"/>
    </row>
    <row r="9" spans="2:25">
      <c r="B9" s="1396"/>
      <c r="C9" s="1397"/>
      <c r="D9" s="1397"/>
      <c r="E9" s="1397"/>
      <c r="F9" s="1397"/>
      <c r="G9" s="1397"/>
      <c r="H9" s="1397"/>
      <c r="I9" s="1397"/>
      <c r="J9" s="1397"/>
      <c r="K9" s="1397"/>
      <c r="L9" s="1397"/>
      <c r="M9" s="1397"/>
      <c r="N9" s="1397"/>
      <c r="O9" s="1398"/>
      <c r="Y9" s="227"/>
    </row>
    <row r="10" spans="2:25" ht="15" customHeight="1">
      <c r="B10" s="1399" t="s">
        <v>570</v>
      </c>
      <c r="C10" s="1400"/>
      <c r="D10" s="1400"/>
      <c r="E10" s="1400"/>
      <c r="F10" s="1400"/>
      <c r="G10" s="1400"/>
      <c r="H10" s="1400"/>
      <c r="I10" s="1400"/>
      <c r="J10" s="1400"/>
      <c r="K10" s="1400"/>
      <c r="L10" s="1400"/>
      <c r="M10" s="1400"/>
      <c r="N10" s="1400"/>
      <c r="O10" s="1401"/>
    </row>
    <row r="11" spans="2:25" ht="24">
      <c r="B11" s="228" t="s">
        <v>160</v>
      </c>
      <c r="C11" s="229" t="s">
        <v>161</v>
      </c>
      <c r="D11" s="1381" t="s">
        <v>162</v>
      </c>
      <c r="E11" s="1377"/>
      <c r="F11" s="1402" t="s">
        <v>303</v>
      </c>
      <c r="G11" s="1403"/>
      <c r="H11" s="332" t="s">
        <v>164</v>
      </c>
      <c r="I11" s="1381" t="s">
        <v>165</v>
      </c>
      <c r="J11" s="1382"/>
      <c r="K11" s="1381" t="s">
        <v>166</v>
      </c>
      <c r="L11" s="1377"/>
      <c r="M11" s="1382"/>
      <c r="N11" s="1381" t="s">
        <v>167</v>
      </c>
      <c r="O11" s="1378"/>
      <c r="R11" s="23" t="s">
        <v>304</v>
      </c>
    </row>
    <row r="12" spans="2:25" ht="15" customHeight="1">
      <c r="B12" s="1295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277"/>
    </row>
    <row r="13" spans="2:25" s="227" customFormat="1">
      <c r="B13" s="230"/>
      <c r="C13" s="231"/>
      <c r="D13" s="1390"/>
      <c r="E13" s="1391"/>
      <c r="F13" s="1392"/>
      <c r="G13" s="1393"/>
      <c r="H13" s="333"/>
      <c r="I13" s="1390"/>
      <c r="J13" s="1394"/>
      <c r="K13" s="1390"/>
      <c r="L13" s="1391"/>
      <c r="M13" s="1394"/>
      <c r="N13" s="1390"/>
      <c r="O13" s="1395"/>
    </row>
    <row r="14" spans="2:25" ht="24">
      <c r="B14" s="232" t="s">
        <v>169</v>
      </c>
      <c r="C14" s="233" t="s">
        <v>161</v>
      </c>
      <c r="D14" s="1381" t="s">
        <v>170</v>
      </c>
      <c r="E14" s="1382"/>
      <c r="F14" s="1381" t="s">
        <v>171</v>
      </c>
      <c r="G14" s="1382"/>
      <c r="H14" s="143" t="s">
        <v>172</v>
      </c>
      <c r="I14" s="1107" t="s">
        <v>173</v>
      </c>
      <c r="J14" s="1109"/>
      <c r="K14" s="1109"/>
      <c r="L14" s="1109"/>
      <c r="M14" s="1108"/>
      <c r="N14" s="1107" t="s">
        <v>167</v>
      </c>
      <c r="O14" s="1300"/>
    </row>
    <row r="15" spans="2:25" ht="15" customHeight="1">
      <c r="B15" s="1295" t="s">
        <v>174</v>
      </c>
      <c r="C15" s="1094"/>
      <c r="D15" s="1121"/>
      <c r="E15" s="1121"/>
      <c r="F15" s="1121"/>
      <c r="G15" s="1121"/>
      <c r="H15" s="1094"/>
      <c r="I15" s="1094"/>
      <c r="J15" s="1094"/>
      <c r="K15" s="1095"/>
      <c r="L15" s="1096">
        <v>0</v>
      </c>
      <c r="M15" s="1097"/>
      <c r="N15" s="1097"/>
      <c r="O15" s="1277"/>
    </row>
    <row r="16" spans="2:25" ht="15" customHeight="1">
      <c r="B16" s="235"/>
      <c r="C16" s="236"/>
      <c r="D16" s="236"/>
      <c r="E16" s="236"/>
      <c r="F16" s="236"/>
      <c r="G16" s="236"/>
      <c r="H16" s="236"/>
      <c r="I16" s="236"/>
      <c r="J16" s="236"/>
      <c r="K16" s="236"/>
      <c r="L16" s="148"/>
      <c r="M16" s="148"/>
      <c r="N16" s="148"/>
      <c r="O16" s="237"/>
    </row>
    <row r="17" spans="2:20" ht="24">
      <c r="B17" s="232" t="s">
        <v>175</v>
      </c>
      <c r="C17" s="233" t="s">
        <v>161</v>
      </c>
      <c r="D17" s="1381" t="s">
        <v>176</v>
      </c>
      <c r="E17" s="1382"/>
      <c r="F17" s="332" t="s">
        <v>177</v>
      </c>
      <c r="G17" s="1381" t="s">
        <v>178</v>
      </c>
      <c r="H17" s="1377"/>
      <c r="I17" s="332" t="s">
        <v>179</v>
      </c>
      <c r="J17" s="1381" t="s">
        <v>180</v>
      </c>
      <c r="K17" s="1377"/>
      <c r="L17" s="1377"/>
      <c r="M17" s="1377"/>
      <c r="N17" s="1377"/>
      <c r="O17" s="1378"/>
      <c r="R17" s="23">
        <v>2.17</v>
      </c>
    </row>
    <row r="18" spans="2:20">
      <c r="B18" s="238" t="s">
        <v>211</v>
      </c>
      <c r="C18" s="234">
        <v>2000</v>
      </c>
      <c r="D18" s="1383">
        <v>5</v>
      </c>
      <c r="E18" s="1384"/>
      <c r="F18" s="239" t="s">
        <v>265</v>
      </c>
      <c r="G18" s="1385"/>
      <c r="H18" s="1386"/>
      <c r="I18" s="240"/>
      <c r="J18" s="1387">
        <f>TRUNC(L15*D18/100,2)</f>
        <v>0</v>
      </c>
      <c r="K18" s="1388"/>
      <c r="L18" s="1388"/>
      <c r="M18" s="1388"/>
      <c r="N18" s="1388"/>
      <c r="O18" s="1389"/>
      <c r="Q18" s="23">
        <v>1.8</v>
      </c>
    </row>
    <row r="19" spans="2:20" ht="15" customHeight="1">
      <c r="B19" s="1295" t="s">
        <v>181</v>
      </c>
      <c r="C19" s="1094"/>
      <c r="D19" s="1094"/>
      <c r="E19" s="1094"/>
      <c r="F19" s="1094"/>
      <c r="G19" s="1121"/>
      <c r="H19" s="1121"/>
      <c r="I19" s="1121"/>
      <c r="J19" s="1094"/>
      <c r="K19" s="1095"/>
      <c r="L19" s="1096">
        <f>SUM(J18)</f>
        <v>0</v>
      </c>
      <c r="M19" s="1097"/>
      <c r="N19" s="1097"/>
      <c r="O19" s="1277"/>
    </row>
    <row r="20" spans="2:20" ht="15" customHeight="1">
      <c r="B20" s="235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41"/>
    </row>
    <row r="21" spans="2:20" ht="15" customHeight="1">
      <c r="B21" s="1276" t="s">
        <v>182</v>
      </c>
      <c r="C21" s="1119"/>
      <c r="D21" s="1119"/>
      <c r="E21" s="1119"/>
      <c r="F21" s="1119"/>
      <c r="G21" s="1119"/>
      <c r="H21" s="1119"/>
      <c r="I21" s="1120"/>
      <c r="J21" s="1097">
        <f>TRUNC(L15+L19+L12,2)</f>
        <v>0</v>
      </c>
      <c r="K21" s="1097"/>
      <c r="L21" s="1097"/>
      <c r="M21" s="1097"/>
      <c r="N21" s="1097"/>
      <c r="O21" s="1277"/>
    </row>
    <row r="22" spans="2:20" ht="15" customHeight="1">
      <c r="B22" s="1276" t="s">
        <v>183</v>
      </c>
      <c r="C22" s="1119"/>
      <c r="D22" s="1119"/>
      <c r="E22" s="1119"/>
      <c r="F22" s="1119"/>
      <c r="G22" s="1119"/>
      <c r="H22" s="1119"/>
      <c r="I22" s="1120"/>
      <c r="J22" s="1379">
        <v>1</v>
      </c>
      <c r="K22" s="1379"/>
      <c r="L22" s="1379"/>
      <c r="M22" s="1379"/>
      <c r="N22" s="1379"/>
      <c r="O22" s="1380"/>
    </row>
    <row r="23" spans="2:20" ht="15" customHeight="1">
      <c r="B23" s="1276" t="s">
        <v>184</v>
      </c>
      <c r="C23" s="1119"/>
      <c r="D23" s="1119"/>
      <c r="E23" s="1119"/>
      <c r="F23" s="1119"/>
      <c r="G23" s="1119"/>
      <c r="H23" s="1119"/>
      <c r="I23" s="1120"/>
      <c r="J23" s="1097">
        <f>TRUNC(J21/J22,2)</f>
        <v>0</v>
      </c>
      <c r="K23" s="1097"/>
      <c r="L23" s="1097"/>
      <c r="M23" s="1097"/>
      <c r="N23" s="1097"/>
      <c r="O23" s="1277"/>
    </row>
    <row r="24" spans="2:20" ht="15" customHeight="1">
      <c r="B24" s="242"/>
      <c r="C24" s="155"/>
      <c r="D24" s="155"/>
      <c r="E24" s="155"/>
      <c r="F24" s="155"/>
      <c r="G24" s="155"/>
      <c r="H24" s="155"/>
      <c r="I24" s="155"/>
      <c r="J24" s="156"/>
      <c r="K24" s="156"/>
      <c r="L24" s="157"/>
      <c r="M24" s="157"/>
      <c r="N24" s="157"/>
      <c r="O24" s="243"/>
      <c r="Q24" s="23">
        <v>24</v>
      </c>
      <c r="R24" s="23">
        <v>100</v>
      </c>
    </row>
    <row r="25" spans="2:20" ht="24">
      <c r="B25" s="244" t="s">
        <v>185</v>
      </c>
      <c r="C25" s="245" t="s">
        <v>161</v>
      </c>
      <c r="D25" s="1370" t="s">
        <v>186</v>
      </c>
      <c r="E25" s="1371"/>
      <c r="F25" s="1372" t="s">
        <v>70</v>
      </c>
      <c r="G25" s="1373"/>
      <c r="H25" s="1374"/>
      <c r="I25" s="1362" t="s">
        <v>173</v>
      </c>
      <c r="J25" s="1363"/>
      <c r="K25" s="1375"/>
      <c r="L25" s="1376" t="s">
        <v>187</v>
      </c>
      <c r="M25" s="1377"/>
      <c r="N25" s="1377"/>
      <c r="O25" s="1378"/>
      <c r="R25" s="23">
        <v>5</v>
      </c>
      <c r="T25" s="23">
        <f>(33.67*5)/100</f>
        <v>1.6835</v>
      </c>
    </row>
    <row r="26" spans="2:20" ht="15" customHeight="1">
      <c r="B26" s="1351" t="s">
        <v>188</v>
      </c>
      <c r="C26" s="1352"/>
      <c r="D26" s="1352"/>
      <c r="E26" s="1352"/>
      <c r="F26" s="1352"/>
      <c r="G26" s="1352"/>
      <c r="H26" s="1352"/>
      <c r="I26" s="1352"/>
      <c r="J26" s="1352"/>
      <c r="K26" s="1352"/>
      <c r="L26" s="1359">
        <v>0</v>
      </c>
      <c r="M26" s="1353"/>
      <c r="N26" s="1353"/>
      <c r="O26" s="1354"/>
    </row>
    <row r="27" spans="2:20" ht="15" customHeight="1">
      <c r="B27" s="246"/>
      <c r="C27" s="247"/>
      <c r="D27" s="247"/>
      <c r="E27" s="247"/>
      <c r="F27" s="247"/>
      <c r="G27" s="247"/>
      <c r="H27" s="247"/>
      <c r="I27" s="247"/>
      <c r="J27" s="247"/>
      <c r="K27" s="247"/>
      <c r="L27" s="148"/>
      <c r="M27" s="148"/>
      <c r="N27" s="148"/>
      <c r="O27" s="248"/>
    </row>
    <row r="28" spans="2:20" ht="24">
      <c r="B28" s="244" t="s">
        <v>189</v>
      </c>
      <c r="C28" s="245" t="s">
        <v>161</v>
      </c>
      <c r="D28" s="1360" t="s">
        <v>186</v>
      </c>
      <c r="E28" s="1360"/>
      <c r="F28" s="1361" t="s">
        <v>70</v>
      </c>
      <c r="G28" s="1361"/>
      <c r="H28" s="1361"/>
      <c r="I28" s="1360" t="s">
        <v>173</v>
      </c>
      <c r="J28" s="1360"/>
      <c r="K28" s="1360"/>
      <c r="L28" s="1362" t="s">
        <v>187</v>
      </c>
      <c r="M28" s="1363"/>
      <c r="N28" s="1363"/>
      <c r="O28" s="1364"/>
    </row>
    <row r="29" spans="2:20" ht="15" customHeight="1">
      <c r="B29" s="1351" t="s">
        <v>190</v>
      </c>
      <c r="C29" s="1352"/>
      <c r="D29" s="1352"/>
      <c r="E29" s="1352"/>
      <c r="F29" s="1352"/>
      <c r="G29" s="1352"/>
      <c r="H29" s="1352"/>
      <c r="I29" s="1352"/>
      <c r="J29" s="1352"/>
      <c r="K29" s="1352"/>
      <c r="L29" s="1359">
        <v>0</v>
      </c>
      <c r="M29" s="1353"/>
      <c r="N29" s="1353"/>
      <c r="O29" s="1354"/>
    </row>
    <row r="30" spans="2:20" ht="15" customHeight="1">
      <c r="B30" s="235"/>
      <c r="C30" s="236"/>
      <c r="D30" s="236"/>
      <c r="E30" s="236"/>
      <c r="F30" s="236"/>
      <c r="G30" s="236"/>
      <c r="H30" s="236"/>
      <c r="I30" s="236"/>
      <c r="J30" s="236"/>
      <c r="K30" s="236"/>
      <c r="L30" s="148"/>
      <c r="M30" s="148"/>
      <c r="N30" s="148"/>
      <c r="O30" s="249"/>
    </row>
    <row r="31" spans="2:20" ht="24">
      <c r="B31" s="250" t="s">
        <v>191</v>
      </c>
      <c r="C31" s="251" t="s">
        <v>161</v>
      </c>
      <c r="D31" s="326" t="s">
        <v>186</v>
      </c>
      <c r="E31" s="1318" t="s">
        <v>192</v>
      </c>
      <c r="F31" s="1320"/>
      <c r="G31" s="1320"/>
      <c r="H31" s="1319"/>
      <c r="I31" s="252" t="s">
        <v>193</v>
      </c>
      <c r="J31" s="253" t="s">
        <v>194</v>
      </c>
      <c r="K31" s="1318" t="s">
        <v>180</v>
      </c>
      <c r="L31" s="1319"/>
      <c r="M31" s="1318" t="s">
        <v>173</v>
      </c>
      <c r="N31" s="1319"/>
      <c r="O31" s="254" t="s">
        <v>195</v>
      </c>
      <c r="Q31" s="27">
        <f>L29+L26+L32+J23</f>
        <v>0</v>
      </c>
    </row>
    <row r="32" spans="2:20" ht="15" customHeight="1">
      <c r="B32" s="1351" t="s">
        <v>196</v>
      </c>
      <c r="C32" s="1352"/>
      <c r="D32" s="1352"/>
      <c r="E32" s="1352"/>
      <c r="F32" s="1352"/>
      <c r="G32" s="1352"/>
      <c r="H32" s="1352"/>
      <c r="I32" s="1352"/>
      <c r="J32" s="1352"/>
      <c r="K32" s="1352"/>
      <c r="L32" s="1353">
        <v>0</v>
      </c>
      <c r="M32" s="1353"/>
      <c r="N32" s="1353"/>
      <c r="O32" s="1354"/>
    </row>
    <row r="33" spans="2:24" ht="15" customHeight="1">
      <c r="B33" s="235"/>
      <c r="C33" s="236"/>
      <c r="D33" s="236"/>
      <c r="E33" s="236"/>
      <c r="F33" s="236"/>
      <c r="G33" s="236"/>
      <c r="H33" s="236"/>
      <c r="I33" s="236"/>
      <c r="J33" s="236"/>
      <c r="K33" s="236"/>
      <c r="L33" s="148"/>
      <c r="M33" s="148"/>
      <c r="N33" s="148"/>
      <c r="O33" s="255"/>
    </row>
    <row r="34" spans="2:24" ht="15" customHeight="1">
      <c r="B34" s="1278" t="s">
        <v>305</v>
      </c>
      <c r="C34" s="1119"/>
      <c r="D34" s="1119"/>
      <c r="E34" s="1119"/>
      <c r="F34" s="1119"/>
      <c r="G34" s="1119"/>
      <c r="H34" s="1119"/>
      <c r="I34" s="1119"/>
      <c r="J34" s="1119"/>
      <c r="K34" s="1119"/>
      <c r="L34" s="1096">
        <v>716</v>
      </c>
      <c r="M34" s="1097"/>
      <c r="N34" s="1097"/>
      <c r="O34" s="1277"/>
      <c r="P34" s="25">
        <f>L34</f>
        <v>716</v>
      </c>
    </row>
    <row r="35" spans="2:24" ht="15" customHeight="1">
      <c r="B35" s="1278" t="s">
        <v>1065</v>
      </c>
      <c r="C35" s="1154"/>
      <c r="D35" s="1154"/>
      <c r="E35" s="1154"/>
      <c r="F35" s="1154"/>
      <c r="G35" s="1154"/>
      <c r="H35" s="1154"/>
      <c r="I35" s="1154"/>
      <c r="J35" s="1154"/>
      <c r="K35" s="1154"/>
      <c r="L35" s="1096">
        <f>TRUNC(L34*0.2108,2)</f>
        <v>150.93</v>
      </c>
      <c r="M35" s="1097"/>
      <c r="N35" s="1097"/>
      <c r="O35" s="1277"/>
    </row>
    <row r="36" spans="2:24" ht="15" customHeight="1" thickBot="1">
      <c r="B36" s="1279" t="s">
        <v>198</v>
      </c>
      <c r="C36" s="1280"/>
      <c r="D36" s="1280"/>
      <c r="E36" s="1280"/>
      <c r="F36" s="1280"/>
      <c r="G36" s="1280"/>
      <c r="H36" s="1280"/>
      <c r="I36" s="1280"/>
      <c r="J36" s="1280"/>
      <c r="K36" s="1280"/>
      <c r="L36" s="1281">
        <f>TRUNC(L34+L35,2)</f>
        <v>866.93</v>
      </c>
      <c r="M36" s="1282"/>
      <c r="N36" s="1282"/>
      <c r="O36" s="1283"/>
    </row>
    <row r="38" spans="2:24">
      <c r="X38" s="27"/>
    </row>
    <row r="39" spans="2:24">
      <c r="O39" s="256"/>
    </row>
    <row r="41" spans="2:24">
      <c r="B41" s="28"/>
      <c r="C41" s="28"/>
      <c r="F41" s="30"/>
      <c r="G41" s="28"/>
    </row>
    <row r="48" spans="2:24">
      <c r="B48" s="28"/>
      <c r="C48" s="28"/>
      <c r="F48" s="30"/>
    </row>
    <row r="55" spans="2:6">
      <c r="B55" s="28"/>
      <c r="C55" s="28"/>
      <c r="F55" s="30"/>
    </row>
    <row r="62" spans="2:6">
      <c r="B62" s="28"/>
      <c r="F62" s="30"/>
    </row>
    <row r="69" spans="6:6">
      <c r="F69" s="30"/>
    </row>
  </sheetData>
  <mergeCells count="63">
    <mergeCell ref="B34:K34"/>
    <mergeCell ref="L34:O34"/>
    <mergeCell ref="B35:K35"/>
    <mergeCell ref="L35:O35"/>
    <mergeCell ref="B36:K36"/>
    <mergeCell ref="L36:O36"/>
    <mergeCell ref="B32:K32"/>
    <mergeCell ref="L32:O32"/>
    <mergeCell ref="B26:K26"/>
    <mergeCell ref="L26:O26"/>
    <mergeCell ref="D28:E28"/>
    <mergeCell ref="F28:H28"/>
    <mergeCell ref="I28:K28"/>
    <mergeCell ref="L28:O28"/>
    <mergeCell ref="B29:K29"/>
    <mergeCell ref="L29:O29"/>
    <mergeCell ref="E31:H31"/>
    <mergeCell ref="K31:L31"/>
    <mergeCell ref="M31:N31"/>
    <mergeCell ref="B23:I23"/>
    <mergeCell ref="J23:O23"/>
    <mergeCell ref="D25:E25"/>
    <mergeCell ref="F25:H25"/>
    <mergeCell ref="I25:K25"/>
    <mergeCell ref="L25:O25"/>
    <mergeCell ref="B19:K19"/>
    <mergeCell ref="L19:O19"/>
    <mergeCell ref="B21:I21"/>
    <mergeCell ref="J21:O21"/>
    <mergeCell ref="B22:I22"/>
    <mergeCell ref="J22:O22"/>
    <mergeCell ref="D17:E17"/>
    <mergeCell ref="G17:H17"/>
    <mergeCell ref="J17:O17"/>
    <mergeCell ref="D18:E18"/>
    <mergeCell ref="G18:H18"/>
    <mergeCell ref="J18:O18"/>
    <mergeCell ref="D14:E14"/>
    <mergeCell ref="F14:G14"/>
    <mergeCell ref="I14:M14"/>
    <mergeCell ref="N14:O14"/>
    <mergeCell ref="B15:K15"/>
    <mergeCell ref="L15:O15"/>
    <mergeCell ref="B12:K12"/>
    <mergeCell ref="L12:O12"/>
    <mergeCell ref="D13:E13"/>
    <mergeCell ref="F13:G13"/>
    <mergeCell ref="I13:J13"/>
    <mergeCell ref="K13:M13"/>
    <mergeCell ref="N13:O13"/>
    <mergeCell ref="B9:O9"/>
    <mergeCell ref="B10:O10"/>
    <mergeCell ref="D11:E11"/>
    <mergeCell ref="F11:G11"/>
    <mergeCell ref="I11:J11"/>
    <mergeCell ref="K11:M11"/>
    <mergeCell ref="N11:O11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1E6EC-D575-4164-8530-2664AA614C45}">
  <sheetPr codeName="Planilha84">
    <tabColor rgb="FF00B050"/>
    <pageSetUpPr fitToPage="1"/>
  </sheetPr>
  <dimension ref="B1:Y69"/>
  <sheetViews>
    <sheetView workbookViewId="0"/>
  </sheetViews>
  <sheetFormatPr defaultColWidth="9.140625" defaultRowHeight="12.75"/>
  <cols>
    <col min="1" max="1" width="9.140625" style="23" customWidth="1"/>
    <col min="2" max="2" width="53.28515625" style="23" customWidth="1"/>
    <col min="3" max="3" width="7.28515625" style="23" customWidth="1"/>
    <col min="4" max="4" width="5" style="23" customWidth="1"/>
    <col min="5" max="5" width="6" style="23" customWidth="1"/>
    <col min="6" max="6" width="8" style="23" customWidth="1"/>
    <col min="7" max="7" width="3" style="23" customWidth="1"/>
    <col min="8" max="8" width="7.7109375" style="23" customWidth="1"/>
    <col min="9" max="9" width="5.140625" style="23" customWidth="1"/>
    <col min="10" max="10" width="4.855468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8.7109375" style="23" customWidth="1"/>
    <col min="15" max="15" width="9.5703125" style="23" bestFit="1" customWidth="1"/>
    <col min="16" max="23" width="0" style="23" hidden="1" customWidth="1"/>
    <col min="24" max="16384" width="9.140625" style="23"/>
  </cols>
  <sheetData>
    <row r="1" spans="2:25" ht="13.5" thickBot="1"/>
    <row r="2" spans="2:25" ht="13.5">
      <c r="B2" s="1407"/>
      <c r="C2" s="1408"/>
      <c r="D2" s="1408"/>
      <c r="E2" s="1408"/>
      <c r="F2" s="1408"/>
      <c r="G2" s="1408"/>
      <c r="H2" s="1408"/>
      <c r="I2" s="1408"/>
      <c r="J2" s="1408"/>
      <c r="K2" s="1408"/>
      <c r="L2" s="1408"/>
      <c r="M2" s="1408"/>
      <c r="N2" s="1408"/>
      <c r="O2" s="1409"/>
    </row>
    <row r="3" spans="2:25" ht="13.5">
      <c r="B3" s="1410" t="s">
        <v>157</v>
      </c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2"/>
    </row>
    <row r="4" spans="2:25" ht="13.5">
      <c r="B4" s="1413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5"/>
    </row>
    <row r="5" spans="2:25" ht="13.5">
      <c r="B5" s="1413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5"/>
    </row>
    <row r="6" spans="2:25" ht="13.5">
      <c r="B6" s="1416" t="s">
        <v>300</v>
      </c>
      <c r="C6" s="1417"/>
      <c r="D6" s="1417"/>
      <c r="E6" s="1417"/>
      <c r="F6" s="1417"/>
      <c r="G6" s="1417"/>
      <c r="H6" s="1417"/>
      <c r="I6" s="1417"/>
      <c r="J6" s="1417"/>
      <c r="K6" s="1417"/>
      <c r="L6" s="1417"/>
      <c r="M6" s="1417"/>
      <c r="N6" s="1417"/>
      <c r="O6" s="1418"/>
    </row>
    <row r="7" spans="2:25" ht="25.5">
      <c r="B7" s="1404" t="s">
        <v>573</v>
      </c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5"/>
      <c r="N7" s="1405"/>
      <c r="O7" s="1406"/>
      <c r="Y7" s="226" t="s">
        <v>301</v>
      </c>
    </row>
    <row r="8" spans="2:25">
      <c r="B8" s="1404"/>
      <c r="C8" s="1405"/>
      <c r="D8" s="1405"/>
      <c r="E8" s="1405"/>
      <c r="F8" s="1405"/>
      <c r="G8" s="1405"/>
      <c r="H8" s="1405"/>
      <c r="I8" s="1405"/>
      <c r="J8" s="1405"/>
      <c r="K8" s="1405"/>
      <c r="L8" s="1405"/>
      <c r="M8" s="1405"/>
      <c r="N8" s="1405"/>
      <c r="O8" s="1406"/>
    </row>
    <row r="9" spans="2:25">
      <c r="B9" s="1396"/>
      <c r="C9" s="1397"/>
      <c r="D9" s="1397"/>
      <c r="E9" s="1397"/>
      <c r="F9" s="1397"/>
      <c r="G9" s="1397"/>
      <c r="H9" s="1397"/>
      <c r="I9" s="1397"/>
      <c r="J9" s="1397"/>
      <c r="K9" s="1397"/>
      <c r="L9" s="1397"/>
      <c r="M9" s="1397"/>
      <c r="N9" s="1397"/>
      <c r="O9" s="1398"/>
      <c r="Y9" s="227"/>
    </row>
    <row r="10" spans="2:25" ht="15" customHeight="1">
      <c r="B10" s="1399" t="s">
        <v>570</v>
      </c>
      <c r="C10" s="1400"/>
      <c r="D10" s="1400"/>
      <c r="E10" s="1400"/>
      <c r="F10" s="1400"/>
      <c r="G10" s="1400"/>
      <c r="H10" s="1400"/>
      <c r="I10" s="1400"/>
      <c r="J10" s="1400"/>
      <c r="K10" s="1400"/>
      <c r="L10" s="1400"/>
      <c r="M10" s="1400"/>
      <c r="N10" s="1400"/>
      <c r="O10" s="1401"/>
    </row>
    <row r="11" spans="2:25" ht="24">
      <c r="B11" s="228" t="s">
        <v>160</v>
      </c>
      <c r="C11" s="229" t="s">
        <v>161</v>
      </c>
      <c r="D11" s="1381" t="s">
        <v>162</v>
      </c>
      <c r="E11" s="1377"/>
      <c r="F11" s="1402" t="s">
        <v>303</v>
      </c>
      <c r="G11" s="1403"/>
      <c r="H11" s="332" t="s">
        <v>164</v>
      </c>
      <c r="I11" s="1381" t="s">
        <v>165</v>
      </c>
      <c r="J11" s="1382"/>
      <c r="K11" s="1381" t="s">
        <v>166</v>
      </c>
      <c r="L11" s="1377"/>
      <c r="M11" s="1382"/>
      <c r="N11" s="1381" t="s">
        <v>167</v>
      </c>
      <c r="O11" s="1378"/>
      <c r="R11" s="23" t="s">
        <v>304</v>
      </c>
    </row>
    <row r="12" spans="2:25" ht="15" customHeight="1">
      <c r="B12" s="1295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277"/>
    </row>
    <row r="13" spans="2:25" s="227" customFormat="1">
      <c r="B13" s="230"/>
      <c r="C13" s="231"/>
      <c r="D13" s="1390"/>
      <c r="E13" s="1391"/>
      <c r="F13" s="1392"/>
      <c r="G13" s="1393"/>
      <c r="H13" s="333"/>
      <c r="I13" s="1390"/>
      <c r="J13" s="1394"/>
      <c r="K13" s="1390"/>
      <c r="L13" s="1391"/>
      <c r="M13" s="1394"/>
      <c r="N13" s="1390"/>
      <c r="O13" s="1395"/>
    </row>
    <row r="14" spans="2:25" ht="24">
      <c r="B14" s="232" t="s">
        <v>169</v>
      </c>
      <c r="C14" s="233" t="s">
        <v>161</v>
      </c>
      <c r="D14" s="1381" t="s">
        <v>170</v>
      </c>
      <c r="E14" s="1382"/>
      <c r="F14" s="1381" t="s">
        <v>171</v>
      </c>
      <c r="G14" s="1382"/>
      <c r="H14" s="143" t="s">
        <v>172</v>
      </c>
      <c r="I14" s="1107" t="s">
        <v>173</v>
      </c>
      <c r="J14" s="1109"/>
      <c r="K14" s="1109"/>
      <c r="L14" s="1109"/>
      <c r="M14" s="1108"/>
      <c r="N14" s="1107" t="s">
        <v>167</v>
      </c>
      <c r="O14" s="1300"/>
    </row>
    <row r="15" spans="2:25" ht="15" customHeight="1">
      <c r="B15" s="1295" t="s">
        <v>174</v>
      </c>
      <c r="C15" s="1094"/>
      <c r="D15" s="1121"/>
      <c r="E15" s="1121"/>
      <c r="F15" s="1121"/>
      <c r="G15" s="1121"/>
      <c r="H15" s="1094"/>
      <c r="I15" s="1094"/>
      <c r="J15" s="1094"/>
      <c r="K15" s="1095"/>
      <c r="L15" s="1096">
        <v>0</v>
      </c>
      <c r="M15" s="1097"/>
      <c r="N15" s="1097"/>
      <c r="O15" s="1277"/>
    </row>
    <row r="16" spans="2:25" ht="15" customHeight="1">
      <c r="B16" s="235"/>
      <c r="C16" s="236"/>
      <c r="D16" s="236"/>
      <c r="E16" s="236"/>
      <c r="F16" s="236"/>
      <c r="G16" s="236"/>
      <c r="H16" s="236"/>
      <c r="I16" s="236"/>
      <c r="J16" s="236"/>
      <c r="K16" s="236"/>
      <c r="L16" s="148"/>
      <c r="M16" s="148"/>
      <c r="N16" s="148"/>
      <c r="O16" s="237"/>
    </row>
    <row r="17" spans="2:20" ht="24">
      <c r="B17" s="232" t="s">
        <v>175</v>
      </c>
      <c r="C17" s="233" t="s">
        <v>161</v>
      </c>
      <c r="D17" s="1381" t="s">
        <v>176</v>
      </c>
      <c r="E17" s="1382"/>
      <c r="F17" s="332" t="s">
        <v>177</v>
      </c>
      <c r="G17" s="1381" t="s">
        <v>178</v>
      </c>
      <c r="H17" s="1377"/>
      <c r="I17" s="332" t="s">
        <v>179</v>
      </c>
      <c r="J17" s="1381" t="s">
        <v>180</v>
      </c>
      <c r="K17" s="1377"/>
      <c r="L17" s="1377"/>
      <c r="M17" s="1377"/>
      <c r="N17" s="1377"/>
      <c r="O17" s="1378"/>
      <c r="R17" s="23">
        <v>2.17</v>
      </c>
    </row>
    <row r="18" spans="2:20">
      <c r="B18" s="238" t="s">
        <v>211</v>
      </c>
      <c r="C18" s="234">
        <v>2000</v>
      </c>
      <c r="D18" s="1383">
        <v>5</v>
      </c>
      <c r="E18" s="1384"/>
      <c r="F18" s="239" t="s">
        <v>265</v>
      </c>
      <c r="G18" s="1385"/>
      <c r="H18" s="1386"/>
      <c r="I18" s="240"/>
      <c r="J18" s="1387">
        <f>TRUNC(L15*D18/100,2)</f>
        <v>0</v>
      </c>
      <c r="K18" s="1388"/>
      <c r="L18" s="1388"/>
      <c r="M18" s="1388"/>
      <c r="N18" s="1388"/>
      <c r="O18" s="1389"/>
      <c r="Q18" s="23">
        <v>1.8</v>
      </c>
    </row>
    <row r="19" spans="2:20" ht="15" customHeight="1">
      <c r="B19" s="1295" t="s">
        <v>181</v>
      </c>
      <c r="C19" s="1094"/>
      <c r="D19" s="1094"/>
      <c r="E19" s="1094"/>
      <c r="F19" s="1094"/>
      <c r="G19" s="1121"/>
      <c r="H19" s="1121"/>
      <c r="I19" s="1121"/>
      <c r="J19" s="1094"/>
      <c r="K19" s="1095"/>
      <c r="L19" s="1096">
        <f>SUM(J18)</f>
        <v>0</v>
      </c>
      <c r="M19" s="1097"/>
      <c r="N19" s="1097"/>
      <c r="O19" s="1277"/>
    </row>
    <row r="20" spans="2:20" ht="15" customHeight="1">
      <c r="B20" s="235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41"/>
    </row>
    <row r="21" spans="2:20" ht="15" customHeight="1">
      <c r="B21" s="1276" t="s">
        <v>182</v>
      </c>
      <c r="C21" s="1119"/>
      <c r="D21" s="1119"/>
      <c r="E21" s="1119"/>
      <c r="F21" s="1119"/>
      <c r="G21" s="1119"/>
      <c r="H21" s="1119"/>
      <c r="I21" s="1120"/>
      <c r="J21" s="1097">
        <f>TRUNC(L15+L19+L12,2)</f>
        <v>0</v>
      </c>
      <c r="K21" s="1097"/>
      <c r="L21" s="1097"/>
      <c r="M21" s="1097"/>
      <c r="N21" s="1097"/>
      <c r="O21" s="1277"/>
    </row>
    <row r="22" spans="2:20" ht="15" customHeight="1">
      <c r="B22" s="1276" t="s">
        <v>183</v>
      </c>
      <c r="C22" s="1119"/>
      <c r="D22" s="1119"/>
      <c r="E22" s="1119"/>
      <c r="F22" s="1119"/>
      <c r="G22" s="1119"/>
      <c r="H22" s="1119"/>
      <c r="I22" s="1120"/>
      <c r="J22" s="1379">
        <v>1</v>
      </c>
      <c r="K22" s="1379"/>
      <c r="L22" s="1379"/>
      <c r="M22" s="1379"/>
      <c r="N22" s="1379"/>
      <c r="O22" s="1380"/>
    </row>
    <row r="23" spans="2:20" ht="15" customHeight="1">
      <c r="B23" s="1276" t="s">
        <v>184</v>
      </c>
      <c r="C23" s="1119"/>
      <c r="D23" s="1119"/>
      <c r="E23" s="1119"/>
      <c r="F23" s="1119"/>
      <c r="G23" s="1119"/>
      <c r="H23" s="1119"/>
      <c r="I23" s="1120"/>
      <c r="J23" s="1097">
        <f>TRUNC(J21/J22,2)</f>
        <v>0</v>
      </c>
      <c r="K23" s="1097"/>
      <c r="L23" s="1097"/>
      <c r="M23" s="1097"/>
      <c r="N23" s="1097"/>
      <c r="O23" s="1277"/>
    </row>
    <row r="24" spans="2:20" ht="15" customHeight="1">
      <c r="B24" s="242"/>
      <c r="C24" s="155"/>
      <c r="D24" s="155"/>
      <c r="E24" s="155"/>
      <c r="F24" s="155"/>
      <c r="G24" s="155"/>
      <c r="H24" s="155"/>
      <c r="I24" s="155"/>
      <c r="J24" s="156"/>
      <c r="K24" s="156"/>
      <c r="L24" s="157"/>
      <c r="M24" s="157"/>
      <c r="N24" s="157"/>
      <c r="O24" s="243"/>
      <c r="Q24" s="23">
        <v>24</v>
      </c>
      <c r="R24" s="23">
        <v>100</v>
      </c>
    </row>
    <row r="25" spans="2:20" ht="24">
      <c r="B25" s="244" t="s">
        <v>185</v>
      </c>
      <c r="C25" s="245" t="s">
        <v>161</v>
      </c>
      <c r="D25" s="1370" t="s">
        <v>186</v>
      </c>
      <c r="E25" s="1371"/>
      <c r="F25" s="1372" t="s">
        <v>70</v>
      </c>
      <c r="G25" s="1373"/>
      <c r="H25" s="1374"/>
      <c r="I25" s="1362" t="s">
        <v>173</v>
      </c>
      <c r="J25" s="1363"/>
      <c r="K25" s="1375"/>
      <c r="L25" s="1376" t="s">
        <v>187</v>
      </c>
      <c r="M25" s="1377"/>
      <c r="N25" s="1377"/>
      <c r="O25" s="1378"/>
      <c r="R25" s="23">
        <v>5</v>
      </c>
      <c r="T25" s="23">
        <f>(33.67*5)/100</f>
        <v>1.6835</v>
      </c>
    </row>
    <row r="26" spans="2:20" ht="15" customHeight="1">
      <c r="B26" s="1351" t="s">
        <v>188</v>
      </c>
      <c r="C26" s="1352"/>
      <c r="D26" s="1352"/>
      <c r="E26" s="1352"/>
      <c r="F26" s="1352"/>
      <c r="G26" s="1352"/>
      <c r="H26" s="1352"/>
      <c r="I26" s="1352"/>
      <c r="J26" s="1352"/>
      <c r="K26" s="1352"/>
      <c r="L26" s="1359">
        <v>0</v>
      </c>
      <c r="M26" s="1353"/>
      <c r="N26" s="1353"/>
      <c r="O26" s="1354"/>
    </row>
    <row r="27" spans="2:20" ht="15" customHeight="1">
      <c r="B27" s="246"/>
      <c r="C27" s="247"/>
      <c r="D27" s="247"/>
      <c r="E27" s="247"/>
      <c r="F27" s="247"/>
      <c r="G27" s="247"/>
      <c r="H27" s="247"/>
      <c r="I27" s="247"/>
      <c r="J27" s="247"/>
      <c r="K27" s="247"/>
      <c r="L27" s="148"/>
      <c r="M27" s="148"/>
      <c r="N27" s="148"/>
      <c r="O27" s="248"/>
    </row>
    <row r="28" spans="2:20" ht="24">
      <c r="B28" s="244" t="s">
        <v>189</v>
      </c>
      <c r="C28" s="245" t="s">
        <v>161</v>
      </c>
      <c r="D28" s="1360" t="s">
        <v>186</v>
      </c>
      <c r="E28" s="1360"/>
      <c r="F28" s="1361" t="s">
        <v>70</v>
      </c>
      <c r="G28" s="1361"/>
      <c r="H28" s="1361"/>
      <c r="I28" s="1360" t="s">
        <v>173</v>
      </c>
      <c r="J28" s="1360"/>
      <c r="K28" s="1360"/>
      <c r="L28" s="1362" t="s">
        <v>187</v>
      </c>
      <c r="M28" s="1363"/>
      <c r="N28" s="1363"/>
      <c r="O28" s="1364"/>
    </row>
    <row r="29" spans="2:20" ht="15" customHeight="1">
      <c r="B29" s="1351" t="s">
        <v>190</v>
      </c>
      <c r="C29" s="1352"/>
      <c r="D29" s="1352"/>
      <c r="E29" s="1352"/>
      <c r="F29" s="1352"/>
      <c r="G29" s="1352"/>
      <c r="H29" s="1352"/>
      <c r="I29" s="1352"/>
      <c r="J29" s="1352"/>
      <c r="K29" s="1352"/>
      <c r="L29" s="1359">
        <v>0</v>
      </c>
      <c r="M29" s="1353"/>
      <c r="N29" s="1353"/>
      <c r="O29" s="1354"/>
    </row>
    <row r="30" spans="2:20" ht="15" customHeight="1">
      <c r="B30" s="235"/>
      <c r="C30" s="236"/>
      <c r="D30" s="236"/>
      <c r="E30" s="236"/>
      <c r="F30" s="236"/>
      <c r="G30" s="236"/>
      <c r="H30" s="236"/>
      <c r="I30" s="236"/>
      <c r="J30" s="236"/>
      <c r="K30" s="236"/>
      <c r="L30" s="148"/>
      <c r="M30" s="148"/>
      <c r="N30" s="148"/>
      <c r="O30" s="249"/>
    </row>
    <row r="31" spans="2:20" ht="24">
      <c r="B31" s="250" t="s">
        <v>191</v>
      </c>
      <c r="C31" s="251" t="s">
        <v>161</v>
      </c>
      <c r="D31" s="326" t="s">
        <v>186</v>
      </c>
      <c r="E31" s="1318" t="s">
        <v>192</v>
      </c>
      <c r="F31" s="1320"/>
      <c r="G31" s="1320"/>
      <c r="H31" s="1319"/>
      <c r="I31" s="252" t="s">
        <v>193</v>
      </c>
      <c r="J31" s="253" t="s">
        <v>194</v>
      </c>
      <c r="K31" s="1318" t="s">
        <v>180</v>
      </c>
      <c r="L31" s="1319"/>
      <c r="M31" s="1318" t="s">
        <v>173</v>
      </c>
      <c r="N31" s="1319"/>
      <c r="O31" s="254" t="s">
        <v>195</v>
      </c>
      <c r="Q31" s="27">
        <f>L29+L26+L32+J23</f>
        <v>0</v>
      </c>
    </row>
    <row r="32" spans="2:20" ht="15" customHeight="1">
      <c r="B32" s="1351" t="s">
        <v>196</v>
      </c>
      <c r="C32" s="1352"/>
      <c r="D32" s="1352"/>
      <c r="E32" s="1352"/>
      <c r="F32" s="1352"/>
      <c r="G32" s="1352"/>
      <c r="H32" s="1352"/>
      <c r="I32" s="1352"/>
      <c r="J32" s="1352"/>
      <c r="K32" s="1352"/>
      <c r="L32" s="1353">
        <v>0</v>
      </c>
      <c r="M32" s="1353"/>
      <c r="N32" s="1353"/>
      <c r="O32" s="1354"/>
    </row>
    <row r="33" spans="2:24" ht="15" customHeight="1">
      <c r="B33" s="235"/>
      <c r="C33" s="236"/>
      <c r="D33" s="236"/>
      <c r="E33" s="236"/>
      <c r="F33" s="236"/>
      <c r="G33" s="236"/>
      <c r="H33" s="236"/>
      <c r="I33" s="236"/>
      <c r="J33" s="236"/>
      <c r="K33" s="236"/>
      <c r="L33" s="148"/>
      <c r="M33" s="148"/>
      <c r="N33" s="148"/>
      <c r="O33" s="255"/>
    </row>
    <row r="34" spans="2:24" ht="15" customHeight="1">
      <c r="B34" s="1278" t="s">
        <v>305</v>
      </c>
      <c r="C34" s="1119"/>
      <c r="D34" s="1119"/>
      <c r="E34" s="1119"/>
      <c r="F34" s="1119"/>
      <c r="G34" s="1119"/>
      <c r="H34" s="1119"/>
      <c r="I34" s="1119"/>
      <c r="J34" s="1119"/>
      <c r="K34" s="1119"/>
      <c r="L34" s="1096">
        <v>633.33000000000004</v>
      </c>
      <c r="M34" s="1097"/>
      <c r="N34" s="1097"/>
      <c r="O34" s="1277"/>
      <c r="P34" s="25">
        <f>L34</f>
        <v>633.33000000000004</v>
      </c>
    </row>
    <row r="35" spans="2:24" ht="15" customHeight="1">
      <c r="B35" s="1278" t="s">
        <v>1065</v>
      </c>
      <c r="C35" s="1154"/>
      <c r="D35" s="1154"/>
      <c r="E35" s="1154"/>
      <c r="F35" s="1154"/>
      <c r="G35" s="1154"/>
      <c r="H35" s="1154"/>
      <c r="I35" s="1154"/>
      <c r="J35" s="1154"/>
      <c r="K35" s="1154"/>
      <c r="L35" s="1096">
        <f>TRUNC(L34*0.2108,2)</f>
        <v>133.5</v>
      </c>
      <c r="M35" s="1097"/>
      <c r="N35" s="1097"/>
      <c r="O35" s="1277"/>
    </row>
    <row r="36" spans="2:24" ht="15" customHeight="1" thickBot="1">
      <c r="B36" s="1279" t="s">
        <v>198</v>
      </c>
      <c r="C36" s="1280"/>
      <c r="D36" s="1280"/>
      <c r="E36" s="1280"/>
      <c r="F36" s="1280"/>
      <c r="G36" s="1280"/>
      <c r="H36" s="1280"/>
      <c r="I36" s="1280"/>
      <c r="J36" s="1280"/>
      <c r="K36" s="1280"/>
      <c r="L36" s="1281">
        <f>TRUNC(L34+L35,2)</f>
        <v>766.83</v>
      </c>
      <c r="M36" s="1282"/>
      <c r="N36" s="1282"/>
      <c r="O36" s="1283"/>
    </row>
    <row r="38" spans="2:24">
      <c r="X38" s="27"/>
    </row>
    <row r="39" spans="2:24">
      <c r="O39" s="256"/>
    </row>
    <row r="41" spans="2:24">
      <c r="B41" s="28"/>
      <c r="C41" s="28"/>
      <c r="F41" s="30"/>
      <c r="G41" s="28"/>
    </row>
    <row r="48" spans="2:24">
      <c r="B48" s="28"/>
      <c r="C48" s="28"/>
      <c r="F48" s="30"/>
    </row>
    <row r="55" spans="2:6">
      <c r="B55" s="28"/>
      <c r="C55" s="28"/>
      <c r="F55" s="30"/>
    </row>
    <row r="62" spans="2:6">
      <c r="B62" s="28"/>
      <c r="F62" s="30"/>
    </row>
    <row r="69" spans="6:6">
      <c r="F69" s="30"/>
    </row>
  </sheetData>
  <mergeCells count="63">
    <mergeCell ref="B34:K34"/>
    <mergeCell ref="L34:O34"/>
    <mergeCell ref="B35:K35"/>
    <mergeCell ref="L35:O35"/>
    <mergeCell ref="B36:K36"/>
    <mergeCell ref="L36:O36"/>
    <mergeCell ref="B32:K32"/>
    <mergeCell ref="L32:O32"/>
    <mergeCell ref="B26:K26"/>
    <mergeCell ref="L26:O26"/>
    <mergeCell ref="D28:E28"/>
    <mergeCell ref="F28:H28"/>
    <mergeCell ref="I28:K28"/>
    <mergeCell ref="L28:O28"/>
    <mergeCell ref="B29:K29"/>
    <mergeCell ref="L29:O29"/>
    <mergeCell ref="E31:H31"/>
    <mergeCell ref="K31:L31"/>
    <mergeCell ref="M31:N31"/>
    <mergeCell ref="B23:I23"/>
    <mergeCell ref="J23:O23"/>
    <mergeCell ref="D25:E25"/>
    <mergeCell ref="F25:H25"/>
    <mergeCell ref="I25:K25"/>
    <mergeCell ref="L25:O25"/>
    <mergeCell ref="B19:K19"/>
    <mergeCell ref="L19:O19"/>
    <mergeCell ref="B21:I21"/>
    <mergeCell ref="J21:O21"/>
    <mergeCell ref="B22:I22"/>
    <mergeCell ref="J22:O22"/>
    <mergeCell ref="D17:E17"/>
    <mergeCell ref="G17:H17"/>
    <mergeCell ref="J17:O17"/>
    <mergeCell ref="D18:E18"/>
    <mergeCell ref="G18:H18"/>
    <mergeCell ref="J18:O18"/>
    <mergeCell ref="D14:E14"/>
    <mergeCell ref="F14:G14"/>
    <mergeCell ref="I14:M14"/>
    <mergeCell ref="N14:O14"/>
    <mergeCell ref="B15:K15"/>
    <mergeCell ref="L15:O15"/>
    <mergeCell ref="B12:K12"/>
    <mergeCell ref="L12:O12"/>
    <mergeCell ref="D13:E13"/>
    <mergeCell ref="F13:G13"/>
    <mergeCell ref="I13:J13"/>
    <mergeCell ref="K13:M13"/>
    <mergeCell ref="N13:O13"/>
    <mergeCell ref="B9:O9"/>
    <mergeCell ref="B10:O10"/>
    <mergeCell ref="D11:E11"/>
    <mergeCell ref="F11:G11"/>
    <mergeCell ref="I11:J11"/>
    <mergeCell ref="K11:M11"/>
    <mergeCell ref="N11:O11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D39DD-CF67-4040-AB96-86655DC7DE86}">
  <sheetPr codeName="Planilha85">
    <tabColor rgb="FF92D050"/>
    <pageSetUpPr fitToPage="1"/>
  </sheetPr>
  <dimension ref="A1:Q65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57.1</v>
      </c>
      <c r="I3" s="52" t="s">
        <v>146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1600966</v>
      </c>
      <c r="B4" s="1028" t="s">
        <v>627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/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4.25">
      <c r="A9" s="64" t="s">
        <v>127</v>
      </c>
      <c r="B9" s="65" t="s">
        <v>128</v>
      </c>
      <c r="C9" s="336">
        <v>2</v>
      </c>
      <c r="D9" s="110" t="s">
        <v>92</v>
      </c>
      <c r="E9" s="1062">
        <v>18.146100000000001</v>
      </c>
      <c r="F9" s="1062"/>
      <c r="G9" s="131"/>
      <c r="H9" s="131"/>
      <c r="I9" s="132">
        <f>E9*C9</f>
        <v>36.292200000000001</v>
      </c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I9</f>
        <v>36.292200000000001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H10+I7</f>
        <v>36.292200000000001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f>I11/H3</f>
        <v>0.63560000000000005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15" customHeight="1" thickBot="1">
      <c r="A16" s="66"/>
      <c r="B16" s="40"/>
      <c r="C16" s="1056" t="s">
        <v>101</v>
      </c>
      <c r="D16" s="1057"/>
      <c r="E16" s="1057"/>
      <c r="F16" s="1057"/>
      <c r="G16" s="1057"/>
      <c r="H16" s="40"/>
      <c r="I16" s="69"/>
      <c r="J16" s="32"/>
      <c r="K16" s="32"/>
      <c r="L16" s="32"/>
      <c r="M16" s="32"/>
      <c r="N16" s="32"/>
      <c r="O16" s="32"/>
    </row>
    <row r="17" spans="1:17" ht="15" customHeight="1">
      <c r="A17" s="99" t="s">
        <v>102</v>
      </c>
      <c r="B17" s="100"/>
      <c r="C17" s="135" t="s">
        <v>79</v>
      </c>
      <c r="D17" s="135" t="s">
        <v>90</v>
      </c>
      <c r="E17" s="1054" t="s">
        <v>70</v>
      </c>
      <c r="F17" s="1054"/>
      <c r="G17" s="1054" t="s">
        <v>70</v>
      </c>
      <c r="H17" s="1054"/>
      <c r="I17" s="1055"/>
      <c r="J17" s="32"/>
      <c r="K17" s="32"/>
      <c r="L17" s="32"/>
      <c r="M17" s="32"/>
      <c r="N17" s="32"/>
      <c r="O17" s="32"/>
    </row>
    <row r="18" spans="1:17" ht="24" customHeight="1" thickBot="1">
      <c r="A18" s="66"/>
      <c r="B18" s="40"/>
      <c r="C18" s="1056" t="s">
        <v>103</v>
      </c>
      <c r="D18" s="1057"/>
      <c r="E18" s="1057"/>
      <c r="F18" s="1057"/>
      <c r="G18" s="1057"/>
      <c r="H18" s="127"/>
      <c r="I18" s="105">
        <v>0</v>
      </c>
      <c r="J18" s="32"/>
      <c r="K18" s="32"/>
      <c r="L18" s="32"/>
      <c r="M18" s="32"/>
      <c r="N18" s="32"/>
      <c r="O18" s="32"/>
    </row>
    <row r="19" spans="1:17" ht="15" customHeight="1" thickBot="1">
      <c r="A19" s="57"/>
      <c r="B19" s="130"/>
      <c r="C19" s="125"/>
      <c r="D19" s="125"/>
      <c r="E19" s="125"/>
      <c r="F19" s="125"/>
      <c r="G19" s="125" t="s">
        <v>104</v>
      </c>
      <c r="H19" s="125"/>
      <c r="I19" s="70">
        <f>I12</f>
        <v>0.63560000000000005</v>
      </c>
      <c r="J19" s="32"/>
      <c r="K19" s="32"/>
      <c r="L19" s="32"/>
      <c r="M19" s="32"/>
      <c r="N19" s="32"/>
      <c r="O19" s="32"/>
    </row>
    <row r="20" spans="1:17" ht="15" customHeight="1">
      <c r="A20" s="99" t="s">
        <v>105</v>
      </c>
      <c r="B20" s="100"/>
      <c r="C20" s="135" t="s">
        <v>106</v>
      </c>
      <c r="D20" s="135" t="s">
        <v>79</v>
      </c>
      <c r="E20" s="135" t="s">
        <v>90</v>
      </c>
      <c r="F20" s="1054" t="s">
        <v>70</v>
      </c>
      <c r="G20" s="1054"/>
      <c r="H20" s="1054" t="s">
        <v>70</v>
      </c>
      <c r="I20" s="1055"/>
      <c r="J20" s="32"/>
      <c r="K20" s="32"/>
      <c r="L20" s="32"/>
      <c r="M20" s="32"/>
      <c r="N20" s="32"/>
      <c r="O20" s="32"/>
    </row>
    <row r="21" spans="1:17" ht="15" customHeight="1" thickBot="1">
      <c r="A21" s="71"/>
      <c r="B21" s="41"/>
      <c r="C21" s="1056" t="s">
        <v>107</v>
      </c>
      <c r="D21" s="1056"/>
      <c r="E21" s="1056"/>
      <c r="F21" s="1056"/>
      <c r="G21" s="1056"/>
      <c r="H21" s="126"/>
      <c r="I21" s="72"/>
      <c r="J21" s="32"/>
      <c r="K21" s="32"/>
      <c r="L21" s="32"/>
      <c r="M21" s="32"/>
      <c r="N21" s="32"/>
      <c r="O21" s="32"/>
    </row>
    <row r="22" spans="1:17" ht="15" customHeight="1" thickBot="1">
      <c r="A22" s="1031" t="s">
        <v>108</v>
      </c>
      <c r="B22" s="1032"/>
      <c r="C22" s="1035" t="s">
        <v>79</v>
      </c>
      <c r="D22" s="1035" t="s">
        <v>90</v>
      </c>
      <c r="E22" s="1059" t="s">
        <v>109</v>
      </c>
      <c r="F22" s="1059"/>
      <c r="G22" s="1059"/>
      <c r="H22" s="124"/>
      <c r="I22" s="1060" t="s">
        <v>70</v>
      </c>
      <c r="J22" s="32"/>
      <c r="K22" s="32"/>
      <c r="L22" s="32"/>
      <c r="M22" s="32"/>
      <c r="N22" s="32"/>
      <c r="O22" s="32"/>
    </row>
    <row r="23" spans="1:17" ht="24" customHeight="1">
      <c r="A23" s="1046"/>
      <c r="B23" s="1047"/>
      <c r="C23" s="1048"/>
      <c r="D23" s="1048"/>
      <c r="E23" s="133" t="s">
        <v>110</v>
      </c>
      <c r="F23" s="133" t="s">
        <v>111</v>
      </c>
      <c r="G23" s="133" t="s">
        <v>112</v>
      </c>
      <c r="H23" s="133"/>
      <c r="I23" s="1049"/>
      <c r="J23" s="32"/>
      <c r="K23" s="32"/>
      <c r="L23" s="32"/>
      <c r="M23" s="32"/>
      <c r="N23" s="32"/>
      <c r="O23" s="32"/>
    </row>
    <row r="24" spans="1:17" s="24" customFormat="1" ht="15">
      <c r="A24" s="73"/>
      <c r="B24" s="74"/>
      <c r="C24" s="1042" t="s">
        <v>114</v>
      </c>
      <c r="D24" s="1042"/>
      <c r="E24" s="1042"/>
      <c r="F24" s="1042"/>
      <c r="G24" s="1042"/>
      <c r="H24" s="123"/>
      <c r="I24" s="112"/>
      <c r="J24" s="32"/>
      <c r="K24" s="32"/>
      <c r="L24" s="32"/>
      <c r="M24" s="32"/>
      <c r="N24" s="32"/>
      <c r="O24" s="32"/>
      <c r="P24" s="32"/>
      <c r="Q24" s="32"/>
    </row>
    <row r="25" spans="1:17" ht="15" customHeight="1">
      <c r="A25" s="73"/>
      <c r="B25" s="74"/>
      <c r="C25" s="123"/>
      <c r="D25" s="123"/>
      <c r="E25" s="1042" t="s">
        <v>115</v>
      </c>
      <c r="F25" s="1042"/>
      <c r="G25" s="1042"/>
      <c r="H25" s="74"/>
      <c r="I25" s="117">
        <f>I19+I24</f>
        <v>0.64</v>
      </c>
      <c r="J25" s="32"/>
      <c r="K25" s="32"/>
      <c r="L25" s="32"/>
      <c r="M25" s="32"/>
      <c r="N25" s="32"/>
      <c r="O25" s="32"/>
      <c r="P25" s="32"/>
      <c r="Q25" s="32"/>
    </row>
    <row r="26" spans="1:17" ht="15" customHeight="1">
      <c r="A26" s="73"/>
      <c r="B26" s="74"/>
      <c r="C26" s="123"/>
      <c r="D26" s="123"/>
      <c r="E26" s="123"/>
      <c r="F26" s="123"/>
      <c r="G26" s="123" t="s">
        <v>151</v>
      </c>
      <c r="H26" s="74"/>
      <c r="I26" s="138"/>
      <c r="J26" s="32"/>
      <c r="K26" s="32"/>
      <c r="L26" s="32"/>
      <c r="M26" s="32"/>
      <c r="N26" s="32"/>
      <c r="O26" s="32"/>
      <c r="P26" s="32"/>
      <c r="Q26" s="32"/>
    </row>
    <row r="27" spans="1:17" ht="15" customHeight="1">
      <c r="A27" s="76"/>
      <c r="B27"/>
      <c r="C27"/>
      <c r="D27"/>
      <c r="E27"/>
      <c r="F27"/>
      <c r="G27" s="123" t="s">
        <v>140</v>
      </c>
      <c r="H27"/>
      <c r="I27" s="120">
        <f>I25</f>
        <v>0.64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</row>
    <row r="29" spans="1:17" ht="15" customHeight="1"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</row>
    <row r="30" spans="1:17" ht="15" customHeight="1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25"/>
    </row>
    <row r="31" spans="1:17" ht="15" customHeight="1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</row>
    <row r="32" spans="1:17" ht="15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</row>
    <row r="36" spans="2:15">
      <c r="O36" s="27"/>
    </row>
    <row r="37" spans="2:15">
      <c r="B37" s="28"/>
      <c r="C37" s="29"/>
      <c r="F37" s="30"/>
      <c r="G37" s="28"/>
    </row>
    <row r="44" spans="2:15">
      <c r="B44" s="28"/>
      <c r="C44" s="29"/>
      <c r="F44" s="30"/>
    </row>
    <row r="51" spans="2:6">
      <c r="B51" s="28"/>
      <c r="C51" s="29"/>
      <c r="F51" s="30"/>
    </row>
    <row r="58" spans="2:6">
      <c r="B58" s="28"/>
      <c r="F58" s="30"/>
    </row>
    <row r="65" spans="6:6">
      <c r="F65" s="30"/>
    </row>
  </sheetData>
  <mergeCells count="29">
    <mergeCell ref="B4:G4"/>
    <mergeCell ref="H4:I4"/>
    <mergeCell ref="A5:B6"/>
    <mergeCell ref="C5:C6"/>
    <mergeCell ref="D5:E5"/>
    <mergeCell ref="F5:G5"/>
    <mergeCell ref="E8:F8"/>
    <mergeCell ref="G8:I8"/>
    <mergeCell ref="C10:G10"/>
    <mergeCell ref="H10:I10"/>
    <mergeCell ref="C11:G11"/>
    <mergeCell ref="A22:B23"/>
    <mergeCell ref="C22:C23"/>
    <mergeCell ref="D22:D23"/>
    <mergeCell ref="E22:G22"/>
    <mergeCell ref="I22:I23"/>
    <mergeCell ref="C24:G24"/>
    <mergeCell ref="E25:G25"/>
    <mergeCell ref="E9:F9"/>
    <mergeCell ref="F20:G20"/>
    <mergeCell ref="H20:I20"/>
    <mergeCell ref="C21:G21"/>
    <mergeCell ref="E15:F15"/>
    <mergeCell ref="G15:I15"/>
    <mergeCell ref="C16:G16"/>
    <mergeCell ref="E17:F17"/>
    <mergeCell ref="G17:I17"/>
    <mergeCell ref="C18:G18"/>
    <mergeCell ref="C12:G1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345DE-5C27-4006-887D-DDB7A9E47033}">
  <sheetPr codeName="Planilha86">
    <tabColor rgb="FFFF0000"/>
    <pageSetUpPr fitToPage="1"/>
  </sheetPr>
  <dimension ref="A1:Q77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704" t="s">
        <v>73</v>
      </c>
      <c r="B2" s="705"/>
      <c r="C2" s="705"/>
      <c r="D2" s="705"/>
      <c r="E2" s="705" t="s">
        <v>116</v>
      </c>
      <c r="F2" s="706"/>
      <c r="G2" s="707"/>
      <c r="H2" s="705"/>
      <c r="I2" s="708"/>
      <c r="J2" s="32"/>
      <c r="K2" s="32"/>
      <c r="L2" s="32"/>
      <c r="M2" s="32"/>
      <c r="N2" s="32"/>
      <c r="O2" s="32"/>
    </row>
    <row r="3" spans="1:15" ht="13.5" customHeight="1">
      <c r="A3" s="709" t="s">
        <v>74</v>
      </c>
      <c r="B3" s="707"/>
      <c r="C3" s="707"/>
      <c r="D3" s="710" t="s">
        <v>75</v>
      </c>
      <c r="E3" s="707"/>
      <c r="F3" s="706"/>
      <c r="G3" s="711" t="s">
        <v>76</v>
      </c>
      <c r="H3" s="712">
        <v>10</v>
      </c>
      <c r="I3" s="713" t="s">
        <v>146</v>
      </c>
      <c r="J3" s="32"/>
      <c r="K3" s="32"/>
      <c r="L3" s="32"/>
      <c r="M3" s="32"/>
      <c r="N3" s="32"/>
      <c r="O3" s="32"/>
    </row>
    <row r="4" spans="1:15" ht="13.5" customHeight="1" thickBot="1">
      <c r="A4" s="714">
        <v>3713608</v>
      </c>
      <c r="B4" s="1436" t="s">
        <v>297</v>
      </c>
      <c r="C4" s="1436"/>
      <c r="D4" s="1436"/>
      <c r="E4" s="1436"/>
      <c r="F4" s="1436"/>
      <c r="G4" s="1436"/>
      <c r="H4" s="1437" t="s">
        <v>77</v>
      </c>
      <c r="I4" s="1438"/>
      <c r="J4" s="32"/>
      <c r="K4" s="32"/>
      <c r="L4" s="32"/>
      <c r="M4" s="32"/>
      <c r="N4" s="32"/>
      <c r="O4" s="32"/>
    </row>
    <row r="5" spans="1:15" ht="13.5" customHeight="1" thickBot="1">
      <c r="A5" s="1429" t="s">
        <v>78</v>
      </c>
      <c r="B5" s="1430"/>
      <c r="C5" s="1433" t="s">
        <v>79</v>
      </c>
      <c r="D5" s="1442" t="s">
        <v>80</v>
      </c>
      <c r="E5" s="1442"/>
      <c r="F5" s="1442" t="s">
        <v>81</v>
      </c>
      <c r="G5" s="1442"/>
      <c r="H5" s="717"/>
      <c r="I5" s="718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439"/>
      <c r="B6" s="1440"/>
      <c r="C6" s="1441"/>
      <c r="D6" s="719" t="s">
        <v>83</v>
      </c>
      <c r="E6" s="719" t="s">
        <v>84</v>
      </c>
      <c r="F6" s="719" t="s">
        <v>85</v>
      </c>
      <c r="G6" s="719" t="s">
        <v>86</v>
      </c>
      <c r="H6" s="719"/>
      <c r="I6" s="720" t="s">
        <v>87</v>
      </c>
      <c r="J6" s="32"/>
      <c r="K6" s="32"/>
      <c r="L6" s="32"/>
      <c r="M6" s="32"/>
      <c r="N6" s="32"/>
      <c r="O6" s="32"/>
    </row>
    <row r="7" spans="1:15" ht="15.75" thickBot="1">
      <c r="A7" s="721"/>
      <c r="B7" s="722"/>
      <c r="C7" s="723"/>
      <c r="D7" s="722"/>
      <c r="E7" s="724"/>
      <c r="F7" s="722"/>
      <c r="G7" s="725" t="s">
        <v>88</v>
      </c>
      <c r="H7" s="726"/>
      <c r="I7" s="727">
        <v>0</v>
      </c>
      <c r="J7" s="32"/>
      <c r="K7" s="32"/>
      <c r="L7" s="32"/>
      <c r="M7" s="32"/>
      <c r="N7" s="32"/>
      <c r="O7" s="32"/>
    </row>
    <row r="8" spans="1:15" ht="15.75" thickBot="1">
      <c r="A8" s="728" t="s">
        <v>89</v>
      </c>
      <c r="B8" s="729"/>
      <c r="C8" s="716" t="s">
        <v>79</v>
      </c>
      <c r="D8" s="716" t="s">
        <v>90</v>
      </c>
      <c r="E8" s="1442" t="s">
        <v>81</v>
      </c>
      <c r="F8" s="1443"/>
      <c r="G8" s="1444" t="s">
        <v>91</v>
      </c>
      <c r="H8" s="1444"/>
      <c r="I8" s="1445"/>
      <c r="J8" s="32"/>
      <c r="K8" s="32"/>
      <c r="L8" s="32"/>
      <c r="M8" s="32"/>
      <c r="N8" s="32"/>
      <c r="O8" s="32"/>
    </row>
    <row r="9" spans="1:15" ht="14.25">
      <c r="A9" s="721" t="s">
        <v>127</v>
      </c>
      <c r="B9" s="722" t="s">
        <v>128</v>
      </c>
      <c r="C9" s="731">
        <v>4</v>
      </c>
      <c r="D9" s="732" t="s">
        <v>92</v>
      </c>
      <c r="E9" s="1420">
        <v>16.732399999999998</v>
      </c>
      <c r="F9" s="1420"/>
      <c r="G9" s="726"/>
      <c r="H9" s="726"/>
      <c r="I9" s="727">
        <f>E9*C9</f>
        <v>66.929599999999994</v>
      </c>
      <c r="J9" s="32"/>
      <c r="K9" s="32"/>
      <c r="L9" s="32"/>
      <c r="M9" s="32"/>
      <c r="N9" s="32"/>
      <c r="O9" s="32"/>
    </row>
    <row r="10" spans="1:15" ht="15" customHeight="1">
      <c r="A10" s="721"/>
      <c r="B10" s="722"/>
      <c r="C10" s="1419" t="s">
        <v>93</v>
      </c>
      <c r="D10" s="1426"/>
      <c r="E10" s="1426"/>
      <c r="F10" s="1426"/>
      <c r="G10" s="1426"/>
      <c r="H10" s="1446">
        <f>I9</f>
        <v>66.929599999999994</v>
      </c>
      <c r="I10" s="1447"/>
      <c r="J10" s="32"/>
      <c r="K10" s="32"/>
      <c r="L10" s="32"/>
      <c r="M10" s="32"/>
      <c r="N10" s="32"/>
      <c r="O10" s="32"/>
    </row>
    <row r="11" spans="1:15" ht="24" customHeight="1" thickBot="1">
      <c r="A11" s="733"/>
      <c r="B11" s="734"/>
      <c r="C11" s="1424" t="s">
        <v>95</v>
      </c>
      <c r="D11" s="1425"/>
      <c r="E11" s="1425"/>
      <c r="F11" s="1425"/>
      <c r="G11" s="1425"/>
      <c r="H11" s="736"/>
      <c r="I11" s="737">
        <f>H10+I7</f>
        <v>66.929599999999994</v>
      </c>
      <c r="J11" s="32"/>
      <c r="K11" s="759" t="s">
        <v>1527</v>
      </c>
      <c r="L11" s="32"/>
      <c r="M11" s="32"/>
      <c r="N11" s="32"/>
      <c r="O11" s="32"/>
    </row>
    <row r="12" spans="1:15" ht="24" customHeight="1">
      <c r="A12" s="721"/>
      <c r="B12" s="722"/>
      <c r="C12" s="1419" t="s">
        <v>96</v>
      </c>
      <c r="D12" s="1426"/>
      <c r="E12" s="1426"/>
      <c r="F12" s="1426"/>
      <c r="G12" s="1426"/>
      <c r="H12" s="726"/>
      <c r="I12" s="738">
        <v>6.6929999999999996</v>
      </c>
      <c r="J12" s="32"/>
      <c r="K12" s="32"/>
      <c r="L12" s="32"/>
      <c r="M12" s="32"/>
      <c r="N12" s="32"/>
      <c r="O12" s="32"/>
    </row>
    <row r="13" spans="1:15" ht="15" customHeight="1">
      <c r="A13" s="721"/>
      <c r="B13" s="722"/>
      <c r="C13" s="726"/>
      <c r="D13" s="726"/>
      <c r="E13" s="726"/>
      <c r="F13" s="726"/>
      <c r="G13" s="725" t="s">
        <v>97</v>
      </c>
      <c r="H13" s="726"/>
      <c r="I13" s="738"/>
      <c r="J13" s="32"/>
      <c r="K13" s="32"/>
      <c r="L13" s="32"/>
      <c r="M13" s="32"/>
      <c r="N13" s="32"/>
      <c r="O13" s="32"/>
    </row>
    <row r="14" spans="1:15" ht="15" customHeight="1" thickBot="1">
      <c r="A14" s="733"/>
      <c r="B14" s="734"/>
      <c r="C14" s="736"/>
      <c r="D14" s="736"/>
      <c r="E14" s="736"/>
      <c r="F14" s="736"/>
      <c r="G14" s="735" t="s">
        <v>98</v>
      </c>
      <c r="H14" s="736"/>
      <c r="I14" s="739" t="s">
        <v>94</v>
      </c>
      <c r="J14" s="32"/>
      <c r="K14" s="32"/>
      <c r="L14" s="32"/>
      <c r="M14" s="32"/>
      <c r="N14" s="32"/>
      <c r="O14" s="32"/>
    </row>
    <row r="15" spans="1:15" ht="24" customHeight="1">
      <c r="A15" s="740" t="s">
        <v>99</v>
      </c>
      <c r="B15" s="741"/>
      <c r="C15" s="717" t="s">
        <v>79</v>
      </c>
      <c r="D15" s="717" t="s">
        <v>90</v>
      </c>
      <c r="E15" s="1422" t="s">
        <v>100</v>
      </c>
      <c r="F15" s="1422"/>
      <c r="G15" s="1422" t="s">
        <v>70</v>
      </c>
      <c r="H15" s="1422"/>
      <c r="I15" s="1423"/>
      <c r="J15" s="32"/>
      <c r="K15" s="32"/>
      <c r="L15" s="32"/>
      <c r="M15" s="32"/>
      <c r="N15" s="32"/>
      <c r="O15" s="32"/>
    </row>
    <row r="16" spans="1:15" ht="24" customHeight="1">
      <c r="A16" s="721" t="s">
        <v>306</v>
      </c>
      <c r="B16" s="722" t="s">
        <v>307</v>
      </c>
      <c r="C16" s="742">
        <v>4</v>
      </c>
      <c r="D16" s="732" t="s">
        <v>146</v>
      </c>
      <c r="E16" s="1421">
        <v>0.62909999999999999</v>
      </c>
      <c r="F16" s="1421"/>
      <c r="G16" s="726"/>
      <c r="H16" s="726"/>
      <c r="I16" s="727">
        <f>C16*E16</f>
        <v>2.5164</v>
      </c>
      <c r="J16" s="32"/>
      <c r="K16" s="32"/>
      <c r="L16" s="32"/>
      <c r="M16" s="32"/>
      <c r="N16" s="32"/>
      <c r="O16" s="32"/>
    </row>
    <row r="17" spans="1:15" ht="24" customHeight="1">
      <c r="A17" s="721" t="s">
        <v>308</v>
      </c>
      <c r="B17" s="722" t="s">
        <v>309</v>
      </c>
      <c r="C17" s="742">
        <v>2.0619999999999999E-2</v>
      </c>
      <c r="D17" s="732" t="s">
        <v>205</v>
      </c>
      <c r="E17" s="1421">
        <v>6.2423000000000002</v>
      </c>
      <c r="F17" s="1421"/>
      <c r="G17" s="726"/>
      <c r="H17" s="726"/>
      <c r="I17" s="727">
        <f t="shared" ref="I17:I19" si="0">C17*E17</f>
        <v>0.12871622599999999</v>
      </c>
      <c r="J17" s="32"/>
      <c r="K17" s="32"/>
      <c r="L17" s="32"/>
      <c r="M17" s="32"/>
      <c r="N17" s="32"/>
      <c r="O17" s="32"/>
    </row>
    <row r="18" spans="1:15" ht="24" customHeight="1">
      <c r="A18" s="721" t="s">
        <v>310</v>
      </c>
      <c r="B18" s="722" t="s">
        <v>311</v>
      </c>
      <c r="C18" s="742">
        <v>0.42</v>
      </c>
      <c r="D18" s="732" t="s">
        <v>299</v>
      </c>
      <c r="E18" s="1421">
        <v>14</v>
      </c>
      <c r="F18" s="1421"/>
      <c r="G18" s="726"/>
      <c r="H18" s="726"/>
      <c r="I18" s="727">
        <f t="shared" si="0"/>
        <v>5.88</v>
      </c>
      <c r="J18" s="32"/>
      <c r="K18" s="32"/>
      <c r="L18" s="32"/>
      <c r="M18" s="32"/>
      <c r="N18" s="32"/>
      <c r="O18" s="32"/>
    </row>
    <row r="19" spans="1:15" ht="24" customHeight="1">
      <c r="A19" s="721" t="s">
        <v>312</v>
      </c>
      <c r="B19" s="722" t="s">
        <v>313</v>
      </c>
      <c r="C19" s="742">
        <v>0.02</v>
      </c>
      <c r="D19" s="732" t="s">
        <v>299</v>
      </c>
      <c r="E19" s="1421">
        <v>26.984300000000001</v>
      </c>
      <c r="F19" s="1421"/>
      <c r="G19" s="726"/>
      <c r="H19" s="726"/>
      <c r="I19" s="727">
        <f t="shared" si="0"/>
        <v>0.539686</v>
      </c>
      <c r="J19" s="32"/>
      <c r="K19" s="32"/>
      <c r="L19" s="32"/>
      <c r="M19" s="32"/>
      <c r="N19" s="32"/>
      <c r="O19" s="32"/>
    </row>
    <row r="20" spans="1:15" ht="15" customHeight="1" thickBot="1">
      <c r="A20" s="733"/>
      <c r="B20" s="734"/>
      <c r="C20" s="1424" t="s">
        <v>101</v>
      </c>
      <c r="D20" s="1424"/>
      <c r="E20" s="1424"/>
      <c r="F20" s="1424"/>
      <c r="G20" s="1424"/>
      <c r="H20" s="734"/>
      <c r="I20" s="743">
        <f>SUM(I16:I19)</f>
        <v>9.0648</v>
      </c>
      <c r="J20" s="32"/>
      <c r="K20" s="32"/>
      <c r="L20" s="32"/>
      <c r="M20" s="32"/>
      <c r="N20" s="32"/>
      <c r="O20" s="32"/>
    </row>
    <row r="21" spans="1:15" ht="15" customHeight="1">
      <c r="A21" s="740" t="s">
        <v>102</v>
      </c>
      <c r="B21" s="741"/>
      <c r="C21" s="717" t="s">
        <v>79</v>
      </c>
      <c r="D21" s="717" t="s">
        <v>90</v>
      </c>
      <c r="E21" s="1422" t="s">
        <v>70</v>
      </c>
      <c r="F21" s="1422"/>
      <c r="G21" s="1422" t="s">
        <v>70</v>
      </c>
      <c r="H21" s="1422"/>
      <c r="I21" s="1423"/>
      <c r="J21" s="32"/>
      <c r="K21" s="32"/>
      <c r="L21" s="32"/>
      <c r="M21" s="32"/>
      <c r="N21" s="32"/>
      <c r="O21" s="32"/>
    </row>
    <row r="22" spans="1:15" ht="24" customHeight="1" thickBot="1">
      <c r="A22" s="733"/>
      <c r="B22" s="734"/>
      <c r="C22" s="1424" t="s">
        <v>103</v>
      </c>
      <c r="D22" s="1425"/>
      <c r="E22" s="1425"/>
      <c r="F22" s="1425"/>
      <c r="G22" s="1425"/>
      <c r="H22" s="736"/>
      <c r="I22" s="744">
        <v>0</v>
      </c>
      <c r="J22" s="32"/>
      <c r="K22" s="32"/>
      <c r="L22" s="32"/>
      <c r="M22" s="32"/>
      <c r="N22" s="32"/>
      <c r="O22" s="32"/>
    </row>
    <row r="23" spans="1:15" ht="15" customHeight="1" thickBot="1">
      <c r="A23" s="728"/>
      <c r="B23" s="729"/>
      <c r="C23" s="730"/>
      <c r="D23" s="730"/>
      <c r="E23" s="730"/>
      <c r="F23" s="730"/>
      <c r="G23" s="730" t="s">
        <v>104</v>
      </c>
      <c r="H23" s="730"/>
      <c r="I23" s="745">
        <f>I12+I20</f>
        <v>15.7578</v>
      </c>
      <c r="J23" s="32"/>
      <c r="K23" s="32"/>
      <c r="L23" s="32"/>
      <c r="M23" s="32"/>
      <c r="N23" s="32"/>
      <c r="O23" s="32"/>
    </row>
    <row r="24" spans="1:15" ht="15" customHeight="1">
      <c r="A24" s="740" t="s">
        <v>105</v>
      </c>
      <c r="B24" s="741"/>
      <c r="C24" s="717" t="s">
        <v>106</v>
      </c>
      <c r="D24" s="717" t="s">
        <v>79</v>
      </c>
      <c r="E24" s="717" t="s">
        <v>90</v>
      </c>
      <c r="F24" s="1422" t="s">
        <v>70</v>
      </c>
      <c r="G24" s="1422"/>
      <c r="H24" s="1422" t="s">
        <v>70</v>
      </c>
      <c r="I24" s="1423"/>
      <c r="J24" s="32"/>
      <c r="K24" s="32"/>
      <c r="L24" s="32"/>
      <c r="M24" s="32"/>
      <c r="N24" s="32"/>
      <c r="O24" s="32"/>
    </row>
    <row r="25" spans="1:15" ht="29.25">
      <c r="A25" s="721" t="s">
        <v>306</v>
      </c>
      <c r="B25" s="746" t="s">
        <v>314</v>
      </c>
      <c r="C25" s="747">
        <v>5914655</v>
      </c>
      <c r="D25" s="747">
        <v>1.7000000000000001E-4</v>
      </c>
      <c r="E25" s="747" t="s">
        <v>57</v>
      </c>
      <c r="F25" s="725"/>
      <c r="G25" s="725">
        <v>20.62</v>
      </c>
      <c r="H25" s="725"/>
      <c r="I25" s="748">
        <f>D25*G25</f>
        <v>3.5054000000000001E-3</v>
      </c>
      <c r="J25" s="32"/>
      <c r="K25" s="32"/>
      <c r="L25" s="32"/>
      <c r="M25" s="32"/>
      <c r="N25" s="32"/>
      <c r="O25" s="32"/>
    </row>
    <row r="26" spans="1:15" ht="29.25">
      <c r="A26" s="721" t="s">
        <v>308</v>
      </c>
      <c r="B26" s="746" t="s">
        <v>315</v>
      </c>
      <c r="C26" s="747">
        <v>5914655</v>
      </c>
      <c r="D26" s="747">
        <v>2.0000000000000002E-5</v>
      </c>
      <c r="E26" s="747" t="s">
        <v>57</v>
      </c>
      <c r="F26" s="725"/>
      <c r="G26" s="725">
        <v>20.62</v>
      </c>
      <c r="H26" s="725"/>
      <c r="I26" s="748">
        <f t="shared" ref="I26:I28" si="1">D26*G26</f>
        <v>4.124E-4</v>
      </c>
      <c r="J26" s="32"/>
      <c r="K26" s="32"/>
      <c r="L26" s="32"/>
      <c r="M26" s="32"/>
      <c r="N26" s="32"/>
      <c r="O26" s="32"/>
    </row>
    <row r="27" spans="1:15" ht="29.25">
      <c r="A27" s="721" t="s">
        <v>310</v>
      </c>
      <c r="B27" s="746" t="s">
        <v>628</v>
      </c>
      <c r="C27" s="747">
        <v>5914654</v>
      </c>
      <c r="D27" s="747">
        <v>6.9300000000000004E-3</v>
      </c>
      <c r="E27" s="747" t="s">
        <v>57</v>
      </c>
      <c r="F27" s="725"/>
      <c r="G27" s="725">
        <v>17.63</v>
      </c>
      <c r="H27" s="725"/>
      <c r="I27" s="748">
        <f t="shared" si="1"/>
        <v>0.1221759</v>
      </c>
      <c r="J27" s="32"/>
      <c r="K27" s="32"/>
      <c r="L27" s="32"/>
      <c r="M27" s="32"/>
      <c r="N27" s="32"/>
      <c r="O27" s="32"/>
    </row>
    <row r="28" spans="1:15" ht="29.25">
      <c r="A28" s="721" t="s">
        <v>312</v>
      </c>
      <c r="B28" s="746" t="s">
        <v>316</v>
      </c>
      <c r="C28" s="747">
        <v>5914654</v>
      </c>
      <c r="D28" s="747">
        <v>7.3999999999999999E-4</v>
      </c>
      <c r="E28" s="747" t="s">
        <v>57</v>
      </c>
      <c r="F28" s="725"/>
      <c r="G28" s="725">
        <v>17.63</v>
      </c>
      <c r="H28" s="725"/>
      <c r="I28" s="748">
        <f t="shared" si="1"/>
        <v>1.3046200000000001E-2</v>
      </c>
      <c r="J28" s="32"/>
      <c r="K28" s="32"/>
      <c r="L28" s="32"/>
      <c r="M28" s="32"/>
      <c r="N28" s="32"/>
      <c r="O28" s="32"/>
    </row>
    <row r="29" spans="1:15" ht="15" customHeight="1" thickBot="1">
      <c r="A29" s="749"/>
      <c r="B29" s="750"/>
      <c r="C29" s="1424" t="s">
        <v>107</v>
      </c>
      <c r="D29" s="1424"/>
      <c r="E29" s="1424"/>
      <c r="F29" s="1424"/>
      <c r="G29" s="1424"/>
      <c r="H29" s="735"/>
      <c r="I29" s="751">
        <f>SUM(I25:I28)</f>
        <v>0.1391</v>
      </c>
      <c r="J29" s="32"/>
      <c r="K29" s="32"/>
      <c r="L29" s="32"/>
      <c r="M29" s="32"/>
      <c r="N29" s="32"/>
      <c r="O29" s="32"/>
    </row>
    <row r="30" spans="1:15" ht="15" customHeight="1" thickBot="1">
      <c r="A30" s="1429" t="s">
        <v>108</v>
      </c>
      <c r="B30" s="1430"/>
      <c r="C30" s="1433" t="s">
        <v>79</v>
      </c>
      <c r="D30" s="1433" t="s">
        <v>90</v>
      </c>
      <c r="E30" s="1435" t="s">
        <v>109</v>
      </c>
      <c r="F30" s="1435"/>
      <c r="G30" s="1435"/>
      <c r="H30" s="715"/>
      <c r="I30" s="1427" t="s">
        <v>70</v>
      </c>
      <c r="J30" s="32"/>
      <c r="K30" s="32"/>
      <c r="L30" s="32"/>
      <c r="M30" s="32"/>
      <c r="N30" s="32"/>
      <c r="O30" s="32"/>
    </row>
    <row r="31" spans="1:15" ht="24" customHeight="1">
      <c r="A31" s="1431"/>
      <c r="B31" s="1432"/>
      <c r="C31" s="1434"/>
      <c r="D31" s="1434"/>
      <c r="E31" s="752" t="s">
        <v>110</v>
      </c>
      <c r="F31" s="752" t="s">
        <v>111</v>
      </c>
      <c r="G31" s="752" t="s">
        <v>112</v>
      </c>
      <c r="H31" s="752"/>
      <c r="I31" s="1428"/>
      <c r="J31" s="32"/>
      <c r="K31" s="32"/>
      <c r="L31" s="32"/>
      <c r="M31" s="32"/>
      <c r="N31" s="32"/>
      <c r="O31" s="32"/>
    </row>
    <row r="32" spans="1:15" ht="28.5">
      <c r="A32" s="721" t="s">
        <v>306</v>
      </c>
      <c r="B32" s="746" t="s">
        <v>314</v>
      </c>
      <c r="C32" s="752">
        <v>1.7000000000000001E-4</v>
      </c>
      <c r="D32" s="752" t="s">
        <v>113</v>
      </c>
      <c r="E32" s="752"/>
      <c r="F32" s="752"/>
      <c r="G32" s="752">
        <v>4.4400000000000004</v>
      </c>
      <c r="H32" s="752"/>
      <c r="I32" s="753">
        <f>G32*C32</f>
        <v>7.5480000000000002E-4</v>
      </c>
      <c r="J32" s="32"/>
      <c r="K32" s="32"/>
      <c r="L32" s="32"/>
      <c r="M32" s="32"/>
      <c r="N32" s="32"/>
      <c r="O32" s="32"/>
    </row>
    <row r="33" spans="1:17" ht="28.5">
      <c r="A33" s="721" t="s">
        <v>308</v>
      </c>
      <c r="B33" s="746" t="s">
        <v>315</v>
      </c>
      <c r="C33" s="752">
        <v>2.0000000000000002E-5</v>
      </c>
      <c r="D33" s="752" t="s">
        <v>113</v>
      </c>
      <c r="E33" s="752"/>
      <c r="F33" s="752"/>
      <c r="G33" s="752">
        <v>4.4400000000000004</v>
      </c>
      <c r="H33" s="752"/>
      <c r="I33" s="753">
        <f t="shared" ref="I33:I35" si="2">G33*C33</f>
        <v>8.8800000000000004E-5</v>
      </c>
      <c r="J33" s="32"/>
      <c r="K33" s="32"/>
      <c r="L33" s="32"/>
      <c r="M33" s="32"/>
      <c r="N33" s="32"/>
      <c r="O33" s="32"/>
    </row>
    <row r="34" spans="1:17" ht="28.5">
      <c r="A34" s="721" t="s">
        <v>310</v>
      </c>
      <c r="B34" s="746" t="s">
        <v>628</v>
      </c>
      <c r="C34" s="752">
        <v>6.9300000000000004E-3</v>
      </c>
      <c r="D34" s="752" t="s">
        <v>113</v>
      </c>
      <c r="E34" s="752"/>
      <c r="F34" s="752"/>
      <c r="G34" s="752">
        <v>4.4400000000000004</v>
      </c>
      <c r="H34" s="752"/>
      <c r="I34" s="753">
        <f t="shared" si="2"/>
        <v>3.07692E-2</v>
      </c>
      <c r="J34" s="32"/>
      <c r="K34" s="32"/>
      <c r="L34" s="32"/>
      <c r="M34" s="32"/>
      <c r="N34" s="32"/>
      <c r="O34" s="32"/>
    </row>
    <row r="35" spans="1:17" ht="28.5">
      <c r="A35" s="721" t="s">
        <v>312</v>
      </c>
      <c r="B35" s="746" t="s">
        <v>316</v>
      </c>
      <c r="C35" s="752">
        <v>7.3999999999999999E-4</v>
      </c>
      <c r="D35" s="752" t="s">
        <v>113</v>
      </c>
      <c r="E35" s="752"/>
      <c r="F35" s="752"/>
      <c r="G35" s="752">
        <v>4.4400000000000004</v>
      </c>
      <c r="H35" s="752"/>
      <c r="I35" s="753">
        <f t="shared" si="2"/>
        <v>3.2856000000000001E-3</v>
      </c>
      <c r="J35" s="32"/>
      <c r="K35" s="32"/>
      <c r="L35" s="32"/>
      <c r="M35" s="32"/>
      <c r="N35" s="32"/>
      <c r="O35" s="32"/>
    </row>
    <row r="36" spans="1:17" s="24" customFormat="1" ht="15">
      <c r="A36" s="754"/>
      <c r="B36" s="755"/>
      <c r="C36" s="1419" t="s">
        <v>114</v>
      </c>
      <c r="D36" s="1419"/>
      <c r="E36" s="1419"/>
      <c r="F36" s="1419"/>
      <c r="G36" s="1419"/>
      <c r="H36" s="725"/>
      <c r="I36" s="756">
        <f>SUM(I32:I35)</f>
        <v>3.49E-2</v>
      </c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54"/>
      <c r="B37" s="755"/>
      <c r="C37" s="725"/>
      <c r="D37" s="725"/>
      <c r="E37" s="1419" t="s">
        <v>115</v>
      </c>
      <c r="F37" s="1419"/>
      <c r="G37" s="1419"/>
      <c r="H37" s="755"/>
      <c r="I37" s="757">
        <f>I23+I36+I29</f>
        <v>15.93</v>
      </c>
      <c r="J37" s="32"/>
      <c r="K37" s="32"/>
      <c r="L37" s="32"/>
      <c r="M37" s="32"/>
      <c r="N37" s="32"/>
      <c r="O37" s="32"/>
      <c r="P37" s="32"/>
      <c r="Q37" s="32"/>
    </row>
    <row r="38" spans="1:17" ht="15" customHeight="1">
      <c r="A38" s="73"/>
      <c r="B38" s="74"/>
      <c r="C38" s="123"/>
      <c r="D38" s="123"/>
      <c r="E38" s="123"/>
      <c r="F38" s="123"/>
      <c r="G38" s="123" t="s">
        <v>151</v>
      </c>
      <c r="H38" s="74"/>
      <c r="I38" s="138">
        <v>0.21079999999999999</v>
      </c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76"/>
      <c r="B39"/>
      <c r="C39"/>
      <c r="D39"/>
      <c r="E39"/>
      <c r="F39"/>
      <c r="G39" s="123" t="s">
        <v>140</v>
      </c>
      <c r="H39"/>
      <c r="I39" s="120">
        <f>(I37*1.2108)</f>
        <v>19.29</v>
      </c>
      <c r="J39" s="32"/>
      <c r="K39" s="32"/>
      <c r="L39" s="32"/>
      <c r="M39" s="32"/>
      <c r="N39" s="32"/>
      <c r="O39" s="32"/>
      <c r="P39" s="32"/>
      <c r="Q39" s="32"/>
    </row>
    <row r="40" spans="1:17" ht="15" customHeight="1"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7" ht="15" customHeight="1"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7" ht="15" customHeight="1"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25"/>
    </row>
    <row r="43" spans="1:17" ht="15" customHeight="1"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7" ht="15" customHeight="1"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8" spans="1:17">
      <c r="O48" s="27"/>
    </row>
    <row r="49" spans="2:7">
      <c r="B49" s="28"/>
      <c r="C49" s="29"/>
      <c r="F49" s="30"/>
      <c r="G49" s="28"/>
    </row>
    <row r="56" spans="2:7">
      <c r="B56" s="28"/>
      <c r="C56" s="29"/>
      <c r="F56" s="30"/>
    </row>
    <row r="63" spans="2:7">
      <c r="B63" s="28"/>
      <c r="C63" s="29"/>
      <c r="F63" s="30"/>
    </row>
    <row r="70" spans="2:6">
      <c r="B70" s="28"/>
      <c r="F70" s="30"/>
    </row>
    <row r="77" spans="2:6">
      <c r="F77" s="30"/>
    </row>
  </sheetData>
  <mergeCells count="33">
    <mergeCell ref="C29:G29"/>
    <mergeCell ref="B4:G4"/>
    <mergeCell ref="H4:I4"/>
    <mergeCell ref="A5:B6"/>
    <mergeCell ref="C5:C6"/>
    <mergeCell ref="D5:E5"/>
    <mergeCell ref="F5:G5"/>
    <mergeCell ref="E8:F8"/>
    <mergeCell ref="G8:I8"/>
    <mergeCell ref="C10:G10"/>
    <mergeCell ref="H10:I10"/>
    <mergeCell ref="C11:G11"/>
    <mergeCell ref="A30:B31"/>
    <mergeCell ref="C30:C31"/>
    <mergeCell ref="D30:D31"/>
    <mergeCell ref="E30:G30"/>
    <mergeCell ref="C36:G36"/>
    <mergeCell ref="E37:G37"/>
    <mergeCell ref="E9:F9"/>
    <mergeCell ref="E16:F16"/>
    <mergeCell ref="E17:F17"/>
    <mergeCell ref="E18:F18"/>
    <mergeCell ref="E19:F19"/>
    <mergeCell ref="F24:G24"/>
    <mergeCell ref="E15:F15"/>
    <mergeCell ref="G15:I15"/>
    <mergeCell ref="C20:G20"/>
    <mergeCell ref="E21:F21"/>
    <mergeCell ref="G21:I21"/>
    <mergeCell ref="C22:G22"/>
    <mergeCell ref="C12:G12"/>
    <mergeCell ref="H24:I24"/>
    <mergeCell ref="I30:I3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8" fitToHeight="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53FE1-EFD0-48EE-92D0-F88FEA32D83E}">
  <sheetPr codeName="Planilha87">
    <tabColor rgb="FF92D050"/>
    <pageSetUpPr fitToPage="1"/>
  </sheetPr>
  <dimension ref="A1:Q66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75</v>
      </c>
      <c r="E3" s="48"/>
      <c r="G3" s="50" t="s">
        <v>76</v>
      </c>
      <c r="H3" s="51">
        <v>1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804385</v>
      </c>
      <c r="B4" s="1028" t="s">
        <v>557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</row>
    <row r="10" spans="1:15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98">
        <f>H9+I7</f>
        <v>0</v>
      </c>
      <c r="J10" s="32"/>
      <c r="K10" s="32"/>
      <c r="L10" s="32"/>
      <c r="M10" s="32"/>
      <c r="N10" s="32"/>
      <c r="O10" s="32"/>
    </row>
    <row r="11" spans="1:15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</row>
    <row r="12" spans="1:15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</row>
    <row r="13" spans="1:15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</row>
    <row r="14" spans="1:15" ht="24" customHeight="1" thickBot="1">
      <c r="A14" s="57" t="s">
        <v>99</v>
      </c>
      <c r="B14" s="130"/>
      <c r="C14" s="129" t="s">
        <v>79</v>
      </c>
      <c r="D14" s="129" t="s">
        <v>90</v>
      </c>
      <c r="E14" s="1039" t="s">
        <v>100</v>
      </c>
      <c r="F14" s="1039"/>
      <c r="G14" s="1039" t="s">
        <v>70</v>
      </c>
      <c r="H14" s="1039"/>
      <c r="I14" s="1040"/>
      <c r="J14" s="32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056" t="s">
        <v>101</v>
      </c>
      <c r="D15" s="1057"/>
      <c r="E15" s="1057"/>
      <c r="F15" s="1057"/>
      <c r="G15" s="1057"/>
      <c r="H15" s="40"/>
      <c r="I15" s="69"/>
      <c r="J15" s="32"/>
      <c r="K15" s="32"/>
      <c r="L15" s="32"/>
      <c r="M15" s="32"/>
      <c r="N15" s="32"/>
      <c r="O15" s="32"/>
    </row>
    <row r="16" spans="1:15" ht="15" customHeight="1">
      <c r="A16" s="99" t="s">
        <v>102</v>
      </c>
      <c r="B16" s="100"/>
      <c r="C16" s="135" t="s">
        <v>79</v>
      </c>
      <c r="D16" s="135" t="s">
        <v>90</v>
      </c>
      <c r="E16" s="1054" t="s">
        <v>70</v>
      </c>
      <c r="F16" s="1054"/>
      <c r="G16" s="1054" t="s">
        <v>70</v>
      </c>
      <c r="H16" s="1054"/>
      <c r="I16" s="1055"/>
      <c r="J16" s="32"/>
      <c r="K16" s="32"/>
      <c r="L16" s="32"/>
      <c r="M16" s="32"/>
      <c r="N16" s="32"/>
      <c r="O16" s="32"/>
    </row>
    <row r="17" spans="1:17" ht="29.25">
      <c r="A17" s="85">
        <v>1107892</v>
      </c>
      <c r="B17" s="83" t="s">
        <v>156</v>
      </c>
      <c r="C17" s="111">
        <v>2.14</v>
      </c>
      <c r="D17" s="268" t="s">
        <v>10</v>
      </c>
      <c r="E17" s="123"/>
      <c r="F17" s="123">
        <v>387.44</v>
      </c>
      <c r="G17" s="123"/>
      <c r="H17" s="123"/>
      <c r="I17" s="75">
        <f>F17*C17</f>
        <v>829.12159999999994</v>
      </c>
      <c r="J17" s="32"/>
      <c r="K17" s="32"/>
      <c r="L17" s="32"/>
      <c r="M17" s="32"/>
      <c r="N17" s="32"/>
      <c r="O17" s="32"/>
    </row>
    <row r="18" spans="1:17" ht="43.5">
      <c r="A18" s="85">
        <v>3103302</v>
      </c>
      <c r="B18" s="83" t="s">
        <v>154</v>
      </c>
      <c r="C18" s="111">
        <v>11.17</v>
      </c>
      <c r="D18" s="268" t="s">
        <v>8</v>
      </c>
      <c r="E18" s="123"/>
      <c r="F18" s="123">
        <v>62.24</v>
      </c>
      <c r="G18" s="123"/>
      <c r="H18" s="123"/>
      <c r="I18" s="75">
        <f t="shared" ref="I18" si="0">F18*C18</f>
        <v>695.22080000000005</v>
      </c>
      <c r="J18" s="32"/>
      <c r="K18" s="32"/>
      <c r="L18" s="32"/>
      <c r="M18" s="32"/>
      <c r="N18" s="32"/>
      <c r="O18" s="32"/>
    </row>
    <row r="19" spans="1:17" ht="24" customHeight="1" thickBot="1">
      <c r="A19" s="66"/>
      <c r="B19" s="40"/>
      <c r="C19" s="1056" t="s">
        <v>103</v>
      </c>
      <c r="D19" s="1057"/>
      <c r="E19" s="1057"/>
      <c r="F19" s="1057"/>
      <c r="G19" s="1057"/>
      <c r="H19" s="127"/>
      <c r="I19" s="105">
        <f>SUM(I17:I18)</f>
        <v>1524.3424</v>
      </c>
      <c r="J19" s="32"/>
      <c r="K19" s="32"/>
      <c r="L19" s="32"/>
      <c r="M19" s="32"/>
      <c r="N19" s="32"/>
      <c r="O19" s="32"/>
    </row>
    <row r="20" spans="1:17" ht="15" customHeight="1" thickBot="1">
      <c r="A20" s="57"/>
      <c r="B20" s="130"/>
      <c r="C20" s="125"/>
      <c r="D20" s="125"/>
      <c r="E20" s="125"/>
      <c r="F20" s="125"/>
      <c r="G20" s="125" t="s">
        <v>104</v>
      </c>
      <c r="H20" s="125"/>
      <c r="I20" s="70">
        <f>I19</f>
        <v>1524.3424</v>
      </c>
      <c r="J20" s="32"/>
      <c r="K20" s="32"/>
      <c r="L20" s="32"/>
      <c r="M20" s="32"/>
      <c r="N20" s="32"/>
      <c r="O20" s="32"/>
    </row>
    <row r="21" spans="1:17" ht="15" customHeight="1">
      <c r="A21" s="99" t="s">
        <v>105</v>
      </c>
      <c r="B21" s="100"/>
      <c r="C21" s="135" t="s">
        <v>106</v>
      </c>
      <c r="D21" s="135" t="s">
        <v>79</v>
      </c>
      <c r="E21" s="135" t="s">
        <v>90</v>
      </c>
      <c r="F21" s="1054" t="s">
        <v>70</v>
      </c>
      <c r="G21" s="1054"/>
      <c r="H21" s="1054" t="s">
        <v>70</v>
      </c>
      <c r="I21" s="1055"/>
      <c r="J21" s="32"/>
      <c r="K21" s="32"/>
      <c r="L21" s="32"/>
      <c r="M21" s="32"/>
      <c r="N21" s="32"/>
      <c r="O21" s="32"/>
    </row>
    <row r="22" spans="1:17" ht="15" customHeight="1" thickBot="1">
      <c r="A22" s="71"/>
      <c r="B22" s="41"/>
      <c r="C22" s="1056" t="s">
        <v>107</v>
      </c>
      <c r="D22" s="1056"/>
      <c r="E22" s="1056"/>
      <c r="F22" s="1056"/>
      <c r="G22" s="1056"/>
      <c r="H22" s="126"/>
      <c r="I22" s="72"/>
      <c r="J22" s="32"/>
      <c r="K22" s="32"/>
      <c r="L22" s="32"/>
      <c r="M22" s="32"/>
      <c r="N22" s="32"/>
      <c r="O22" s="32"/>
    </row>
    <row r="23" spans="1:17" ht="15" customHeight="1" thickBot="1">
      <c r="A23" s="1031" t="s">
        <v>108</v>
      </c>
      <c r="B23" s="1032"/>
      <c r="C23" s="1035" t="s">
        <v>79</v>
      </c>
      <c r="D23" s="1035" t="s">
        <v>90</v>
      </c>
      <c r="E23" s="1059" t="s">
        <v>109</v>
      </c>
      <c r="F23" s="1059"/>
      <c r="G23" s="1059"/>
      <c r="H23" s="124"/>
      <c r="I23" s="1060" t="s">
        <v>70</v>
      </c>
      <c r="J23" s="32"/>
      <c r="K23" s="32"/>
      <c r="L23" s="32"/>
      <c r="M23" s="32"/>
      <c r="N23" s="32"/>
      <c r="O23" s="32"/>
    </row>
    <row r="24" spans="1:17" ht="24" customHeight="1">
      <c r="A24" s="1046"/>
      <c r="B24" s="1047"/>
      <c r="C24" s="1048"/>
      <c r="D24" s="1048"/>
      <c r="E24" s="133" t="s">
        <v>110</v>
      </c>
      <c r="F24" s="133" t="s">
        <v>111</v>
      </c>
      <c r="G24" s="133" t="s">
        <v>112</v>
      </c>
      <c r="H24" s="133"/>
      <c r="I24" s="1049"/>
      <c r="J24" s="32"/>
      <c r="K24" s="32"/>
      <c r="L24" s="32"/>
      <c r="M24" s="32"/>
      <c r="N24" s="32"/>
      <c r="O24" s="32"/>
    </row>
    <row r="25" spans="1:17" s="24" customFormat="1" ht="15">
      <c r="A25" s="73"/>
      <c r="B25" s="74"/>
      <c r="C25" s="1042" t="s">
        <v>114</v>
      </c>
      <c r="D25" s="1042"/>
      <c r="E25" s="1042"/>
      <c r="F25" s="1042"/>
      <c r="G25" s="1042"/>
      <c r="H25" s="123"/>
      <c r="I25" s="112"/>
      <c r="J25" s="32"/>
      <c r="K25" s="32"/>
      <c r="L25" s="32"/>
      <c r="M25" s="32"/>
      <c r="N25" s="32"/>
      <c r="O25" s="32"/>
      <c r="P25" s="32"/>
      <c r="Q25" s="32"/>
    </row>
    <row r="26" spans="1:17" ht="15" customHeight="1">
      <c r="A26" s="73"/>
      <c r="B26" s="74"/>
      <c r="C26" s="123"/>
      <c r="D26" s="123"/>
      <c r="E26" s="1042" t="s">
        <v>115</v>
      </c>
      <c r="F26" s="1042"/>
      <c r="G26" s="1042"/>
      <c r="H26" s="74"/>
      <c r="I26" s="117">
        <f>I20+I25</f>
        <v>1524.34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>
      <c r="A27" s="73"/>
      <c r="B27" s="74"/>
      <c r="C27" s="123"/>
      <c r="D27" s="123"/>
      <c r="E27" s="123"/>
      <c r="F27" s="123"/>
      <c r="G27" s="123" t="s">
        <v>151</v>
      </c>
      <c r="H27" s="74"/>
      <c r="I27" s="138"/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76"/>
      <c r="B28"/>
      <c r="C28"/>
      <c r="D28"/>
      <c r="E28"/>
      <c r="F28"/>
      <c r="G28" s="123" t="s">
        <v>140</v>
      </c>
      <c r="H28"/>
      <c r="I28" s="120">
        <f>I26</f>
        <v>1524.34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</row>
    <row r="30" spans="1:17" ht="15" customHeight="1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</row>
    <row r="31" spans="1:17" ht="15" customHeight="1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25"/>
    </row>
    <row r="32" spans="1:17" ht="15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</row>
    <row r="33" spans="2:15" ht="15" customHeight="1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</row>
    <row r="37" spans="2:15">
      <c r="O37" s="27"/>
    </row>
    <row r="38" spans="2:15">
      <c r="B38" s="28"/>
      <c r="C38" s="29"/>
      <c r="F38" s="30"/>
      <c r="G38" s="28"/>
    </row>
    <row r="45" spans="2:15">
      <c r="B45" s="28"/>
      <c r="C45" s="29"/>
      <c r="F45" s="30"/>
    </row>
    <row r="52" spans="2:6">
      <c r="B52" s="28"/>
      <c r="C52" s="29"/>
      <c r="F52" s="30"/>
    </row>
    <row r="59" spans="2:6">
      <c r="B59" s="28"/>
      <c r="F59" s="30"/>
    </row>
    <row r="66" spans="6:6">
      <c r="F66" s="30"/>
    </row>
  </sheetData>
  <mergeCells count="28">
    <mergeCell ref="B4:G4"/>
    <mergeCell ref="H4:I4"/>
    <mergeCell ref="A5:B6"/>
    <mergeCell ref="C5:C6"/>
    <mergeCell ref="D5:E5"/>
    <mergeCell ref="F5:G5"/>
    <mergeCell ref="C19:G19"/>
    <mergeCell ref="E8:F8"/>
    <mergeCell ref="G8:I8"/>
    <mergeCell ref="C9:G9"/>
    <mergeCell ref="H9:I9"/>
    <mergeCell ref="C10:G10"/>
    <mergeCell ref="C11:G11"/>
    <mergeCell ref="E14:F14"/>
    <mergeCell ref="G14:I14"/>
    <mergeCell ref="C15:G15"/>
    <mergeCell ref="E16:F16"/>
    <mergeCell ref="G16:I16"/>
    <mergeCell ref="A23:B24"/>
    <mergeCell ref="C23:C24"/>
    <mergeCell ref="D23:D24"/>
    <mergeCell ref="E23:G23"/>
    <mergeCell ref="I23:I24"/>
    <mergeCell ref="C25:G25"/>
    <mergeCell ref="E26:G26"/>
    <mergeCell ref="F21:G21"/>
    <mergeCell ref="H21:I21"/>
    <mergeCell ref="C22:G2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043A2-23CD-4FBB-822D-5FF98D374D07}">
  <sheetPr codeName="Planilha88">
    <tabColor rgb="FF92D050"/>
    <pageSetUpPr fitToPage="1"/>
  </sheetPr>
  <dimension ref="A1:Q71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1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2003455</v>
      </c>
      <c r="B4" s="1028" t="s">
        <v>558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4.25">
      <c r="A9" s="64" t="s">
        <v>127</v>
      </c>
      <c r="B9" s="65" t="s">
        <v>128</v>
      </c>
      <c r="C9" s="110">
        <v>1.8752</v>
      </c>
      <c r="D9" s="110" t="s">
        <v>92</v>
      </c>
      <c r="E9" s="1062">
        <v>18.146100000000001</v>
      </c>
      <c r="F9" s="1062"/>
      <c r="G9" s="131"/>
      <c r="H9" s="131"/>
      <c r="I9" s="137">
        <f>E9*C9</f>
        <v>34.0276</v>
      </c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I9</f>
        <v>34.0276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H10+I7</f>
        <v>34.0276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f>I11</f>
        <v>34.0276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24" customHeight="1">
      <c r="A16" s="263" t="s">
        <v>130</v>
      </c>
      <c r="B16" s="103" t="s">
        <v>1461</v>
      </c>
      <c r="C16" s="104">
        <v>1.41</v>
      </c>
      <c r="D16" s="331" t="s">
        <v>10</v>
      </c>
      <c r="E16" s="301"/>
      <c r="F16" s="301">
        <v>87.298400000000001</v>
      </c>
      <c r="G16" s="301"/>
      <c r="H16" s="301"/>
      <c r="I16" s="106">
        <f>F16*C16</f>
        <v>123.0907</v>
      </c>
      <c r="J16" s="32"/>
      <c r="K16" s="32"/>
      <c r="L16" s="32"/>
      <c r="M16" s="32"/>
      <c r="N16" s="32"/>
      <c r="O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I16</f>
        <v>123.0907</v>
      </c>
      <c r="J17" s="32"/>
      <c r="K17" s="32"/>
      <c r="L17" s="32"/>
      <c r="M17" s="32"/>
      <c r="N17" s="32"/>
      <c r="O17" s="32"/>
    </row>
    <row r="18" spans="1:17" ht="15" customHeight="1">
      <c r="A18" s="73" t="s">
        <v>102</v>
      </c>
      <c r="B18" s="74"/>
      <c r="C18" s="268" t="s">
        <v>79</v>
      </c>
      <c r="D18" s="268" t="s">
        <v>90</v>
      </c>
      <c r="E18" s="1042" t="s">
        <v>70</v>
      </c>
      <c r="F18" s="1042"/>
      <c r="G18" s="1042" t="s">
        <v>70</v>
      </c>
      <c r="H18" s="1042"/>
      <c r="I18" s="1058"/>
      <c r="J18" s="32"/>
      <c r="K18" s="32"/>
      <c r="L18" s="32"/>
      <c r="M18" s="32"/>
      <c r="N18" s="32"/>
      <c r="O18" s="32"/>
    </row>
    <row r="19" spans="1:17" ht="28.5">
      <c r="A19" s="85">
        <v>1107892</v>
      </c>
      <c r="B19" s="83" t="s">
        <v>156</v>
      </c>
      <c r="C19" s="111">
        <v>1.83</v>
      </c>
      <c r="D19" s="110" t="s">
        <v>10</v>
      </c>
      <c r="E19" s="131"/>
      <c r="F19" s="131">
        <v>387.44</v>
      </c>
      <c r="G19" s="131"/>
      <c r="H19" s="131"/>
      <c r="I19" s="132">
        <f>F19*C19</f>
        <v>709.01520000000005</v>
      </c>
      <c r="J19" s="32"/>
      <c r="K19" s="32"/>
      <c r="L19" s="32"/>
      <c r="M19" s="32"/>
      <c r="N19" s="32"/>
      <c r="O19" s="32"/>
    </row>
    <row r="20" spans="1:17" ht="28.5">
      <c r="A20" s="85">
        <v>4805751</v>
      </c>
      <c r="B20" s="83" t="s">
        <v>208</v>
      </c>
      <c r="C20" s="111">
        <v>6.18</v>
      </c>
      <c r="D20" s="110" t="s">
        <v>10</v>
      </c>
      <c r="E20" s="131"/>
      <c r="F20" s="131">
        <v>37.15</v>
      </c>
      <c r="G20" s="131"/>
      <c r="H20" s="131"/>
      <c r="I20" s="132">
        <f>F20*C20</f>
        <v>229.58699999999999</v>
      </c>
      <c r="J20" s="32"/>
      <c r="K20" s="32"/>
      <c r="L20" s="32"/>
      <c r="M20" s="32"/>
      <c r="N20" s="32"/>
      <c r="O20" s="32"/>
    </row>
    <row r="21" spans="1:17" ht="42.75">
      <c r="A21" s="85">
        <v>3103302</v>
      </c>
      <c r="B21" s="83" t="s">
        <v>154</v>
      </c>
      <c r="C21" s="111">
        <v>9.65</v>
      </c>
      <c r="D21" s="110" t="s">
        <v>8</v>
      </c>
      <c r="E21" s="131"/>
      <c r="F21" s="131">
        <v>62.24</v>
      </c>
      <c r="G21" s="131"/>
      <c r="H21" s="131"/>
      <c r="I21" s="132">
        <f t="shared" ref="I21" si="0">F21*C21</f>
        <v>600.61599999999999</v>
      </c>
      <c r="J21" s="32"/>
      <c r="K21" s="32"/>
      <c r="L21" s="32"/>
      <c r="M21" s="32"/>
      <c r="N21" s="32"/>
      <c r="O21" s="32"/>
    </row>
    <row r="22" spans="1:17" ht="24" customHeight="1" thickBot="1">
      <c r="A22" s="66"/>
      <c r="B22" s="40"/>
      <c r="C22" s="1056" t="s">
        <v>103</v>
      </c>
      <c r="D22" s="1057"/>
      <c r="E22" s="1057"/>
      <c r="F22" s="1057"/>
      <c r="G22" s="1057"/>
      <c r="H22" s="127"/>
      <c r="I22" s="105">
        <f>SUM(I19:I21)</f>
        <v>1539.2182</v>
      </c>
      <c r="J22" s="32"/>
      <c r="K22" s="32"/>
      <c r="L22" s="32"/>
      <c r="M22" s="32"/>
      <c r="N22" s="32"/>
      <c r="O22" s="32"/>
    </row>
    <row r="23" spans="1:17" ht="15" customHeight="1" thickBot="1">
      <c r="A23" s="57"/>
      <c r="B23" s="130"/>
      <c r="C23" s="125"/>
      <c r="D23" s="125"/>
      <c r="E23" s="125"/>
      <c r="F23" s="125"/>
      <c r="G23" s="125" t="s">
        <v>104</v>
      </c>
      <c r="H23" s="125"/>
      <c r="I23" s="70">
        <f>I22+I17+I12</f>
        <v>1696.3364999999999</v>
      </c>
      <c r="J23" s="32"/>
      <c r="K23" s="32"/>
      <c r="L23" s="32"/>
      <c r="M23" s="32"/>
      <c r="N23" s="32"/>
      <c r="O23" s="32"/>
    </row>
    <row r="24" spans="1:17" ht="15" customHeight="1">
      <c r="A24" s="99" t="s">
        <v>105</v>
      </c>
      <c r="B24" s="100"/>
      <c r="C24" s="135" t="s">
        <v>106</v>
      </c>
      <c r="D24" s="135" t="s">
        <v>79</v>
      </c>
      <c r="E24" s="135" t="s">
        <v>90</v>
      </c>
      <c r="F24" s="1054" t="s">
        <v>70</v>
      </c>
      <c r="G24" s="1054"/>
      <c r="H24" s="1054" t="s">
        <v>70</v>
      </c>
      <c r="I24" s="1055"/>
      <c r="J24" s="32"/>
      <c r="K24" s="32"/>
      <c r="L24" s="32"/>
      <c r="M24" s="32"/>
      <c r="N24" s="32"/>
      <c r="O24" s="32"/>
    </row>
    <row r="25" spans="1:17" ht="15" customHeight="1">
      <c r="A25" s="64" t="s">
        <v>130</v>
      </c>
      <c r="B25" s="65" t="s">
        <v>132</v>
      </c>
      <c r="C25" s="110">
        <v>5914647</v>
      </c>
      <c r="D25" s="110">
        <v>2.1150000000000002</v>
      </c>
      <c r="E25" s="110" t="s">
        <v>57</v>
      </c>
      <c r="F25" s="131"/>
      <c r="G25" s="131">
        <v>1.63</v>
      </c>
      <c r="H25" s="131"/>
      <c r="I25" s="132">
        <f>G25*D25</f>
        <v>3.4474499999999999</v>
      </c>
      <c r="J25" s="32"/>
      <c r="K25" s="32"/>
      <c r="L25" s="32"/>
      <c r="M25" s="32"/>
      <c r="N25" s="32"/>
      <c r="O25" s="32"/>
    </row>
    <row r="26" spans="1:1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>
        <f>I25</f>
        <v>3.4474999999999998</v>
      </c>
      <c r="J26" s="32"/>
      <c r="K26" s="32"/>
      <c r="L26" s="32"/>
      <c r="M26" s="32"/>
      <c r="N26" s="32"/>
      <c r="O26" s="32"/>
    </row>
    <row r="27" spans="1:1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</row>
    <row r="28" spans="1:1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</row>
    <row r="29" spans="1:17" ht="24" customHeight="1">
      <c r="A29" s="298" t="s">
        <v>130</v>
      </c>
      <c r="B29" s="65" t="s">
        <v>132</v>
      </c>
      <c r="C29" s="90">
        <v>2.1150000000000002</v>
      </c>
      <c r="D29" s="90" t="s">
        <v>113</v>
      </c>
      <c r="E29" s="90">
        <v>0.3</v>
      </c>
      <c r="F29" s="90"/>
      <c r="G29" s="90">
        <v>17.309999999999999</v>
      </c>
      <c r="H29" s="133"/>
      <c r="I29" s="91">
        <f>(E29+G29)*C29</f>
        <v>37.245150000000002</v>
      </c>
      <c r="J29" s="32"/>
      <c r="K29" s="32"/>
      <c r="L29" s="32"/>
      <c r="M29" s="32"/>
      <c r="N29" s="32"/>
      <c r="O29" s="32"/>
    </row>
    <row r="30" spans="1:17" s="24" customFormat="1" ht="15">
      <c r="A30" s="73"/>
      <c r="B30" s="74"/>
      <c r="C30" s="1042" t="s">
        <v>114</v>
      </c>
      <c r="D30" s="1042"/>
      <c r="E30" s="1042"/>
      <c r="F30" s="1042"/>
      <c r="G30" s="1042"/>
      <c r="H30" s="123"/>
      <c r="I30" s="112">
        <f>I29</f>
        <v>37.245199999999997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042" t="s">
        <v>115</v>
      </c>
      <c r="F31" s="1042"/>
      <c r="G31" s="1042"/>
      <c r="H31" s="74"/>
      <c r="I31" s="117">
        <f>I23+I26+I30</f>
        <v>1737.03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23"/>
      <c r="F32" s="123"/>
      <c r="G32" s="123" t="s">
        <v>151</v>
      </c>
      <c r="H32" s="74"/>
      <c r="I32" s="138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6"/>
      <c r="B33"/>
      <c r="C33"/>
      <c r="D33"/>
      <c r="E33"/>
      <c r="F33"/>
      <c r="G33" s="123" t="s">
        <v>140</v>
      </c>
      <c r="H33"/>
      <c r="I33" s="120">
        <f>I31</f>
        <v>1737.03</v>
      </c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</row>
    <row r="35" spans="1:17" ht="15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17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25"/>
    </row>
    <row r="37" spans="1:17" ht="15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</row>
    <row r="38" spans="1:17" ht="15" customHeight="1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42" spans="1:17">
      <c r="O42" s="27"/>
    </row>
    <row r="43" spans="1:17">
      <c r="B43" s="28"/>
      <c r="C43" s="29"/>
      <c r="F43" s="30"/>
      <c r="G43" s="28"/>
    </row>
    <row r="50" spans="2:6">
      <c r="B50" s="28"/>
      <c r="C50" s="29"/>
      <c r="F50" s="30"/>
    </row>
    <row r="57" spans="2:6">
      <c r="B57" s="28"/>
      <c r="C57" s="29"/>
      <c r="F57" s="30"/>
    </row>
    <row r="64" spans="2:6">
      <c r="B64" s="28"/>
      <c r="F64" s="30"/>
    </row>
    <row r="71" spans="6:6">
      <c r="F71" s="30"/>
    </row>
  </sheetData>
  <mergeCells count="29">
    <mergeCell ref="C11:G11"/>
    <mergeCell ref="B4:G4"/>
    <mergeCell ref="H4:I4"/>
    <mergeCell ref="A5:B6"/>
    <mergeCell ref="C5:C6"/>
    <mergeCell ref="D5:E5"/>
    <mergeCell ref="F5:G5"/>
    <mergeCell ref="E8:F8"/>
    <mergeCell ref="G8:I8"/>
    <mergeCell ref="E9:F9"/>
    <mergeCell ref="C10:G10"/>
    <mergeCell ref="H10:I10"/>
    <mergeCell ref="C12:G12"/>
    <mergeCell ref="E15:F15"/>
    <mergeCell ref="G15:I15"/>
    <mergeCell ref="C17:G17"/>
    <mergeCell ref="E18:F18"/>
    <mergeCell ref="G18:I18"/>
    <mergeCell ref="A27:B28"/>
    <mergeCell ref="C27:C28"/>
    <mergeCell ref="D27:D28"/>
    <mergeCell ref="E27:G27"/>
    <mergeCell ref="I27:I28"/>
    <mergeCell ref="C30:G30"/>
    <mergeCell ref="E31:G31"/>
    <mergeCell ref="C22:G22"/>
    <mergeCell ref="F24:G24"/>
    <mergeCell ref="H24:I24"/>
    <mergeCell ref="C26:G2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FBF1A-6B7E-479F-95A3-6A7D7E9B7D6A}">
  <sheetPr codeName="Planilha89">
    <tabColor rgb="FF92D050"/>
    <pageSetUpPr fitToPage="1"/>
  </sheetPr>
  <dimension ref="A1:Q71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1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2003461</v>
      </c>
      <c r="B4" s="1028" t="s">
        <v>559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4.25">
      <c r="A9" s="64" t="s">
        <v>127</v>
      </c>
      <c r="B9" s="65" t="s">
        <v>128</v>
      </c>
      <c r="C9" s="110">
        <v>5.8464</v>
      </c>
      <c r="D9" s="110" t="s">
        <v>92</v>
      </c>
      <c r="E9" s="1062">
        <v>18.146100000000001</v>
      </c>
      <c r="F9" s="1062"/>
      <c r="G9" s="131"/>
      <c r="H9" s="131"/>
      <c r="I9" s="132">
        <f>E9*C9</f>
        <v>106.08935904000001</v>
      </c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I9</f>
        <v>106.0894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H10+I7</f>
        <v>106.0894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f>I11</f>
        <v>106.0894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24" customHeight="1">
      <c r="A16" s="263" t="s">
        <v>130</v>
      </c>
      <c r="B16" s="103" t="s">
        <v>1461</v>
      </c>
      <c r="C16" s="104">
        <v>4.38</v>
      </c>
      <c r="D16" s="331" t="s">
        <v>10</v>
      </c>
      <c r="E16" s="301"/>
      <c r="F16" s="301">
        <v>87.298400000000001</v>
      </c>
      <c r="G16" s="301"/>
      <c r="H16" s="301"/>
      <c r="I16" s="334">
        <f>F16*C16</f>
        <v>382.36699199999998</v>
      </c>
      <c r="J16" s="32"/>
      <c r="K16" s="32"/>
      <c r="L16" s="32"/>
      <c r="M16" s="32"/>
      <c r="N16" s="32"/>
      <c r="O16" s="32"/>
    </row>
    <row r="17" spans="1:17" ht="15" customHeight="1" thickBot="1">
      <c r="A17" s="66"/>
      <c r="B17" s="40"/>
      <c r="C17" s="1056" t="s">
        <v>101</v>
      </c>
      <c r="D17" s="1057"/>
      <c r="E17" s="1057"/>
      <c r="F17" s="1057"/>
      <c r="G17" s="1057"/>
      <c r="H17" s="40"/>
      <c r="I17" s="69">
        <f>I16</f>
        <v>382.36700000000002</v>
      </c>
      <c r="J17" s="32"/>
      <c r="K17" s="32"/>
      <c r="L17" s="32"/>
      <c r="M17" s="32"/>
      <c r="N17" s="32"/>
      <c r="O17" s="32"/>
    </row>
    <row r="18" spans="1:17" ht="15" customHeight="1">
      <c r="A18" s="73" t="s">
        <v>102</v>
      </c>
      <c r="B18" s="74"/>
      <c r="C18" s="268" t="s">
        <v>79</v>
      </c>
      <c r="D18" s="268" t="s">
        <v>90</v>
      </c>
      <c r="E18" s="1042" t="s">
        <v>70</v>
      </c>
      <c r="F18" s="1042"/>
      <c r="G18" s="1042" t="s">
        <v>70</v>
      </c>
      <c r="H18" s="1042"/>
      <c r="I18" s="1058"/>
      <c r="J18" s="32"/>
      <c r="K18" s="32"/>
      <c r="L18" s="32"/>
      <c r="M18" s="32"/>
      <c r="N18" s="32"/>
      <c r="O18" s="32"/>
    </row>
    <row r="19" spans="1:17" ht="28.5">
      <c r="A19" s="85">
        <v>1107892</v>
      </c>
      <c r="B19" s="83" t="s">
        <v>156</v>
      </c>
      <c r="C19" s="111">
        <v>5.12</v>
      </c>
      <c r="D19" s="110" t="s">
        <v>10</v>
      </c>
      <c r="E19" s="131"/>
      <c r="F19" s="131">
        <v>387.44</v>
      </c>
      <c r="G19" s="131"/>
      <c r="H19" s="131"/>
      <c r="I19" s="132">
        <f>F19*C19</f>
        <v>1983.6928</v>
      </c>
      <c r="J19" s="32"/>
      <c r="K19" s="32"/>
      <c r="L19" s="32"/>
      <c r="M19" s="32"/>
      <c r="N19" s="32"/>
      <c r="O19" s="32"/>
    </row>
    <row r="20" spans="1:17" ht="28.5">
      <c r="A20" s="85">
        <v>4805751</v>
      </c>
      <c r="B20" s="83" t="s">
        <v>208</v>
      </c>
      <c r="C20" s="111">
        <v>17.87</v>
      </c>
      <c r="D20" s="110" t="s">
        <v>10</v>
      </c>
      <c r="E20" s="131"/>
      <c r="F20" s="131">
        <v>37.15</v>
      </c>
      <c r="G20" s="131"/>
      <c r="H20" s="131"/>
      <c r="I20" s="132">
        <f>F20*C20</f>
        <v>663.87049999999999</v>
      </c>
      <c r="J20" s="32"/>
      <c r="K20" s="32"/>
      <c r="L20" s="32"/>
      <c r="M20" s="32"/>
      <c r="N20" s="32"/>
      <c r="O20" s="32"/>
    </row>
    <row r="21" spans="1:17" ht="42.75">
      <c r="A21" s="85">
        <v>3103302</v>
      </c>
      <c r="B21" s="83" t="s">
        <v>154</v>
      </c>
      <c r="C21" s="111">
        <v>16.37</v>
      </c>
      <c r="D21" s="110" t="s">
        <v>8</v>
      </c>
      <c r="E21" s="131"/>
      <c r="F21" s="131">
        <v>62.24</v>
      </c>
      <c r="G21" s="131"/>
      <c r="H21" s="131"/>
      <c r="I21" s="132">
        <f t="shared" ref="I21" si="0">F21*C21</f>
        <v>1018.8688</v>
      </c>
      <c r="J21" s="32"/>
      <c r="K21" s="32"/>
      <c r="L21" s="32"/>
      <c r="M21" s="32"/>
      <c r="N21" s="32"/>
      <c r="O21" s="32"/>
    </row>
    <row r="22" spans="1:17" ht="24" customHeight="1" thickBot="1">
      <c r="A22" s="66"/>
      <c r="B22" s="40"/>
      <c r="C22" s="1056" t="s">
        <v>103</v>
      </c>
      <c r="D22" s="1057"/>
      <c r="E22" s="1057"/>
      <c r="F22" s="1057"/>
      <c r="G22" s="1057"/>
      <c r="H22" s="127"/>
      <c r="I22" s="105">
        <f>SUM(I19:I21)</f>
        <v>3666.4321</v>
      </c>
      <c r="J22" s="32"/>
      <c r="K22" s="32"/>
      <c r="L22" s="32"/>
      <c r="M22" s="32"/>
      <c r="N22" s="32"/>
      <c r="O22" s="32"/>
    </row>
    <row r="23" spans="1:17" ht="15" customHeight="1" thickBot="1">
      <c r="A23" s="57"/>
      <c r="B23" s="130"/>
      <c r="C23" s="125"/>
      <c r="D23" s="125"/>
      <c r="E23" s="125"/>
      <c r="F23" s="125"/>
      <c r="G23" s="125" t="s">
        <v>104</v>
      </c>
      <c r="H23" s="125"/>
      <c r="I23" s="70">
        <f>I22+I17+I12</f>
        <v>4154.8885</v>
      </c>
      <c r="J23" s="32"/>
      <c r="K23" s="32"/>
      <c r="L23" s="32"/>
      <c r="M23" s="32"/>
      <c r="N23" s="32"/>
      <c r="O23" s="32"/>
    </row>
    <row r="24" spans="1:17" ht="15" customHeight="1">
      <c r="A24" s="99" t="s">
        <v>105</v>
      </c>
      <c r="B24" s="100"/>
      <c r="C24" s="135" t="s">
        <v>106</v>
      </c>
      <c r="D24" s="135" t="s">
        <v>79</v>
      </c>
      <c r="E24" s="135" t="s">
        <v>90</v>
      </c>
      <c r="F24" s="1054" t="s">
        <v>70</v>
      </c>
      <c r="G24" s="1054"/>
      <c r="H24" s="1054" t="s">
        <v>70</v>
      </c>
      <c r="I24" s="1055"/>
      <c r="J24" s="32"/>
      <c r="K24" s="32"/>
      <c r="L24" s="32"/>
      <c r="M24" s="32"/>
      <c r="N24" s="32"/>
      <c r="O24" s="32"/>
    </row>
    <row r="25" spans="1:17" ht="15" customHeight="1">
      <c r="A25" s="64" t="s">
        <v>130</v>
      </c>
      <c r="B25" s="65" t="s">
        <v>132</v>
      </c>
      <c r="C25" s="110">
        <v>5914647</v>
      </c>
      <c r="D25" s="110">
        <v>6.57</v>
      </c>
      <c r="E25" s="110" t="s">
        <v>57</v>
      </c>
      <c r="F25" s="131"/>
      <c r="G25" s="131">
        <v>1.63</v>
      </c>
      <c r="H25" s="131"/>
      <c r="I25" s="132">
        <f>G25*D25</f>
        <v>10.709099999999999</v>
      </c>
      <c r="J25" s="32"/>
      <c r="K25" s="32"/>
      <c r="L25" s="32"/>
      <c r="M25" s="32"/>
      <c r="N25" s="32"/>
      <c r="O25" s="32"/>
    </row>
    <row r="26" spans="1:1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>
        <f>I25</f>
        <v>10.709099999999999</v>
      </c>
      <c r="J26" s="32"/>
      <c r="K26" s="32"/>
      <c r="L26" s="32"/>
      <c r="M26" s="32"/>
      <c r="N26" s="32"/>
      <c r="O26" s="32"/>
    </row>
    <row r="27" spans="1:1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</row>
    <row r="28" spans="1:1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</row>
    <row r="29" spans="1:17" ht="24" customHeight="1">
      <c r="A29" s="298" t="s">
        <v>130</v>
      </c>
      <c r="B29" s="65" t="s">
        <v>132</v>
      </c>
      <c r="C29" s="133">
        <v>6.57</v>
      </c>
      <c r="D29" s="133" t="s">
        <v>113</v>
      </c>
      <c r="E29" s="133">
        <v>0.3</v>
      </c>
      <c r="F29" s="133"/>
      <c r="G29" s="133">
        <v>17.309999999999999</v>
      </c>
      <c r="H29" s="133"/>
      <c r="I29" s="299">
        <f>(E29+G29)*C29</f>
        <v>115.6977</v>
      </c>
      <c r="J29" s="32"/>
      <c r="K29" s="32"/>
      <c r="L29" s="32"/>
      <c r="M29" s="32"/>
      <c r="N29" s="32"/>
      <c r="O29" s="32"/>
    </row>
    <row r="30" spans="1:17" s="24" customFormat="1" ht="15">
      <c r="A30" s="73"/>
      <c r="B30" s="74"/>
      <c r="C30" s="1042" t="s">
        <v>114</v>
      </c>
      <c r="D30" s="1042"/>
      <c r="E30" s="1042"/>
      <c r="F30" s="1042"/>
      <c r="G30" s="1042"/>
      <c r="H30" s="123"/>
      <c r="I30" s="112">
        <f>I29</f>
        <v>115.6977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042" t="s">
        <v>115</v>
      </c>
      <c r="F31" s="1042"/>
      <c r="G31" s="1042"/>
      <c r="H31" s="74"/>
      <c r="I31" s="117">
        <f>I23+I26+I30</f>
        <v>4281.3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23"/>
      <c r="F32" s="123"/>
      <c r="G32" s="123" t="s">
        <v>151</v>
      </c>
      <c r="H32" s="74"/>
      <c r="I32" s="138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6"/>
      <c r="B33"/>
      <c r="C33"/>
      <c r="D33"/>
      <c r="E33"/>
      <c r="F33"/>
      <c r="G33" s="123" t="s">
        <v>140</v>
      </c>
      <c r="H33"/>
      <c r="I33" s="120">
        <f>I31</f>
        <v>4281.3</v>
      </c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</row>
    <row r="35" spans="1:17" ht="15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17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25"/>
    </row>
    <row r="37" spans="1:17" ht="15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</row>
    <row r="38" spans="1:17" ht="15" customHeight="1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42" spans="1:17">
      <c r="O42" s="27"/>
    </row>
    <row r="43" spans="1:17">
      <c r="B43" s="28"/>
      <c r="C43" s="29"/>
      <c r="F43" s="30"/>
      <c r="G43" s="28"/>
    </row>
    <row r="50" spans="2:6">
      <c r="B50" s="28"/>
      <c r="C50" s="29"/>
      <c r="F50" s="30"/>
    </row>
    <row r="57" spans="2:6">
      <c r="B57" s="28"/>
      <c r="C57" s="29"/>
      <c r="F57" s="30"/>
    </row>
    <row r="64" spans="2:6">
      <c r="B64" s="28"/>
      <c r="F64" s="30"/>
    </row>
    <row r="71" spans="6:6">
      <c r="F71" s="30"/>
    </row>
  </sheetData>
  <mergeCells count="29">
    <mergeCell ref="B4:G4"/>
    <mergeCell ref="H4:I4"/>
    <mergeCell ref="A5:B6"/>
    <mergeCell ref="C5:C6"/>
    <mergeCell ref="D5:E5"/>
    <mergeCell ref="F5:G5"/>
    <mergeCell ref="E8:F8"/>
    <mergeCell ref="G8:I8"/>
    <mergeCell ref="C10:G10"/>
    <mergeCell ref="H10:I10"/>
    <mergeCell ref="C11:G11"/>
    <mergeCell ref="A27:B28"/>
    <mergeCell ref="C27:C28"/>
    <mergeCell ref="D27:D28"/>
    <mergeCell ref="E27:G27"/>
    <mergeCell ref="I27:I28"/>
    <mergeCell ref="C30:G30"/>
    <mergeCell ref="E31:G31"/>
    <mergeCell ref="E9:F9"/>
    <mergeCell ref="F24:G24"/>
    <mergeCell ref="H24:I24"/>
    <mergeCell ref="C26:G26"/>
    <mergeCell ref="E15:F15"/>
    <mergeCell ref="G15:I15"/>
    <mergeCell ref="C17:G17"/>
    <mergeCell ref="E18:F18"/>
    <mergeCell ref="G18:I18"/>
    <mergeCell ref="C22:G22"/>
    <mergeCell ref="C12:G1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5B85D-7AFB-4FAB-A044-FA52FFFD8078}">
  <sheetPr codeName="Planilha90">
    <tabColor rgb="FF92D050"/>
    <pageSetUpPr fitToPage="1"/>
  </sheetPr>
  <dimension ref="A1:Q71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93.19</v>
      </c>
      <c r="I3" s="52" t="s">
        <v>146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2003947</v>
      </c>
      <c r="B4" s="1028" t="s">
        <v>1072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" customHeight="1">
      <c r="A7" s="85" t="s">
        <v>1073</v>
      </c>
      <c r="B7" s="84" t="s">
        <v>1074</v>
      </c>
      <c r="C7" s="90">
        <v>1</v>
      </c>
      <c r="D7" s="110">
        <v>1</v>
      </c>
      <c r="E7" s="110">
        <v>0</v>
      </c>
      <c r="F7" s="110">
        <v>38.252099999999999</v>
      </c>
      <c r="G7" s="110">
        <v>26.1127</v>
      </c>
      <c r="H7" s="110"/>
      <c r="I7" s="132">
        <f>F7*C7</f>
        <v>38.252099999999999</v>
      </c>
      <c r="J7" s="32"/>
      <c r="K7" s="32"/>
      <c r="L7" s="32"/>
      <c r="M7" s="32"/>
      <c r="N7" s="32"/>
      <c r="O7" s="32"/>
    </row>
    <row r="8" spans="1:15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38.252099999999999</v>
      </c>
      <c r="J8" s="32"/>
      <c r="K8" s="32"/>
      <c r="L8" s="32"/>
      <c r="M8" s="32"/>
      <c r="N8" s="32"/>
      <c r="O8" s="32"/>
    </row>
    <row r="9" spans="1:15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</row>
    <row r="10" spans="1:15" ht="15">
      <c r="A10" s="73" t="s">
        <v>1075</v>
      </c>
      <c r="B10" s="74" t="s">
        <v>153</v>
      </c>
      <c r="C10" s="268">
        <v>1</v>
      </c>
      <c r="D10" s="268" t="s">
        <v>92</v>
      </c>
      <c r="E10" s="1448">
        <v>23.212199999999999</v>
      </c>
      <c r="F10" s="1448"/>
      <c r="G10" s="123"/>
      <c r="H10" s="123"/>
      <c r="I10" s="75">
        <f>E10*C10</f>
        <v>23.212199999999999</v>
      </c>
      <c r="J10" s="32"/>
      <c r="K10" s="32"/>
      <c r="L10" s="32"/>
      <c r="M10" s="32"/>
      <c r="N10" s="32"/>
      <c r="O10" s="32"/>
    </row>
    <row r="11" spans="1:15" ht="15">
      <c r="A11" s="73" t="s">
        <v>1076</v>
      </c>
      <c r="B11" s="74" t="s">
        <v>128</v>
      </c>
      <c r="C11" s="268">
        <v>2</v>
      </c>
      <c r="D11" s="268" t="s">
        <v>92</v>
      </c>
      <c r="E11" s="1449">
        <v>18.146100000000001</v>
      </c>
      <c r="F11" s="1449"/>
      <c r="G11" s="123"/>
      <c r="H11" s="123"/>
      <c r="I11" s="75">
        <f>E11*C11</f>
        <v>36.292200000000001</v>
      </c>
      <c r="J11" s="32"/>
      <c r="K11" s="32"/>
      <c r="L11" s="32"/>
      <c r="M11" s="32"/>
      <c r="N11" s="32"/>
      <c r="O11" s="32"/>
    </row>
    <row r="12" spans="1:15" ht="15" customHeight="1">
      <c r="A12" s="64"/>
      <c r="B12" s="65"/>
      <c r="C12" s="1042" t="s">
        <v>93</v>
      </c>
      <c r="D12" s="1043"/>
      <c r="E12" s="1043"/>
      <c r="F12" s="1043"/>
      <c r="G12" s="1043"/>
      <c r="H12" s="1044">
        <f>SUM(I10:I11)</f>
        <v>59.504399999999997</v>
      </c>
      <c r="I12" s="1045"/>
      <c r="J12" s="32"/>
      <c r="K12" s="32"/>
      <c r="L12" s="32"/>
      <c r="M12" s="32"/>
      <c r="N12" s="32"/>
      <c r="O12" s="32"/>
    </row>
    <row r="13" spans="1:15" ht="24" customHeight="1" thickBot="1">
      <c r="A13" s="66"/>
      <c r="B13" s="40"/>
      <c r="C13" s="1056" t="s">
        <v>95</v>
      </c>
      <c r="D13" s="1057"/>
      <c r="E13" s="1057"/>
      <c r="F13" s="1057"/>
      <c r="G13" s="1057"/>
      <c r="H13" s="127"/>
      <c r="I13" s="98">
        <f>H12+I8</f>
        <v>97.756500000000003</v>
      </c>
      <c r="J13" s="32"/>
      <c r="K13" s="32"/>
      <c r="L13" s="32"/>
      <c r="M13" s="32"/>
      <c r="N13" s="32"/>
      <c r="O13" s="32"/>
    </row>
    <row r="14" spans="1:15" ht="24" customHeight="1">
      <c r="A14" s="64"/>
      <c r="B14" s="65"/>
      <c r="C14" s="1042" t="s">
        <v>96</v>
      </c>
      <c r="D14" s="1043"/>
      <c r="E14" s="1043"/>
      <c r="F14" s="1043"/>
      <c r="G14" s="1043"/>
      <c r="H14" s="131"/>
      <c r="I14" s="265">
        <f>I13/H3</f>
        <v>1.0489999999999999</v>
      </c>
      <c r="J14" s="32"/>
      <c r="K14" s="32"/>
      <c r="L14" s="32"/>
      <c r="M14" s="32"/>
      <c r="N14" s="32"/>
      <c r="O14" s="32"/>
    </row>
    <row r="15" spans="1:15" ht="15" customHeight="1">
      <c r="A15" s="64"/>
      <c r="B15" s="65"/>
      <c r="C15" s="131"/>
      <c r="D15" s="131"/>
      <c r="E15" s="131"/>
      <c r="F15" s="131"/>
      <c r="G15" s="123" t="s">
        <v>97</v>
      </c>
      <c r="H15" s="131"/>
      <c r="I15" s="265"/>
      <c r="J15" s="32"/>
      <c r="K15" s="32"/>
      <c r="L15" s="32"/>
      <c r="M15" s="32"/>
      <c r="N15" s="32"/>
      <c r="O15" s="32"/>
    </row>
    <row r="16" spans="1:15" ht="15" customHeight="1" thickBot="1">
      <c r="A16" s="66"/>
      <c r="B16" s="40"/>
      <c r="C16" s="127"/>
      <c r="D16" s="127"/>
      <c r="E16" s="127"/>
      <c r="F16" s="127"/>
      <c r="G16" s="126" t="s">
        <v>98</v>
      </c>
      <c r="H16" s="127"/>
      <c r="I16" s="703" t="s">
        <v>94</v>
      </c>
      <c r="J16" s="32"/>
      <c r="K16" s="32"/>
      <c r="L16" s="32"/>
      <c r="M16" s="32"/>
      <c r="N16" s="32"/>
      <c r="O16" s="32"/>
    </row>
    <row r="17" spans="1:17" ht="24" customHeight="1" thickBot="1">
      <c r="A17" s="57" t="s">
        <v>99</v>
      </c>
      <c r="B17" s="130"/>
      <c r="C17" s="129" t="s">
        <v>79</v>
      </c>
      <c r="D17" s="129" t="s">
        <v>90</v>
      </c>
      <c r="E17" s="1039" t="s">
        <v>100</v>
      </c>
      <c r="F17" s="1039"/>
      <c r="G17" s="1039" t="s">
        <v>70</v>
      </c>
      <c r="H17" s="1039"/>
      <c r="I17" s="1040"/>
      <c r="J17" s="32"/>
      <c r="K17" s="32"/>
      <c r="L17" s="32"/>
      <c r="M17" s="32"/>
      <c r="N17" s="32"/>
      <c r="O17" s="32"/>
    </row>
    <row r="18" spans="1:17" ht="15" customHeight="1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69">
        <v>0</v>
      </c>
      <c r="J18" s="32"/>
      <c r="K18" s="32"/>
      <c r="L18" s="32"/>
      <c r="M18" s="32"/>
      <c r="N18" s="32"/>
      <c r="O18" s="32"/>
    </row>
    <row r="19" spans="1:17" ht="15" customHeight="1">
      <c r="A19" s="73" t="s">
        <v>102</v>
      </c>
      <c r="B19" s="74"/>
      <c r="C19" s="268" t="s">
        <v>79</v>
      </c>
      <c r="D19" s="268" t="s">
        <v>90</v>
      </c>
      <c r="E19" s="1042" t="s">
        <v>70</v>
      </c>
      <c r="F19" s="1042"/>
      <c r="G19" s="1042" t="s">
        <v>70</v>
      </c>
      <c r="H19" s="1042"/>
      <c r="I19" s="1058"/>
      <c r="J19" s="32"/>
      <c r="K19" s="32"/>
      <c r="L19" s="32"/>
      <c r="M19" s="32"/>
      <c r="N19" s="32"/>
      <c r="O19" s="32"/>
    </row>
    <row r="20" spans="1:17" ht="28.5">
      <c r="A20" s="85">
        <v>1107928</v>
      </c>
      <c r="B20" s="83" t="s">
        <v>1077</v>
      </c>
      <c r="C20" s="111">
        <v>3.3399999999999999E-2</v>
      </c>
      <c r="D20" s="110" t="s">
        <v>10</v>
      </c>
      <c r="E20" s="131"/>
      <c r="F20" s="131">
        <v>331.11</v>
      </c>
      <c r="G20" s="131"/>
      <c r="H20" s="131"/>
      <c r="I20" s="132">
        <f>F20*C20</f>
        <v>11.059074000000001</v>
      </c>
      <c r="J20" s="32"/>
      <c r="K20" s="32"/>
      <c r="L20" s="32"/>
      <c r="M20" s="32"/>
      <c r="N20" s="32"/>
      <c r="O20" s="32"/>
    </row>
    <row r="21" spans="1:17" ht="42.75">
      <c r="A21" s="85">
        <v>2003842</v>
      </c>
      <c r="B21" s="83" t="s">
        <v>560</v>
      </c>
      <c r="C21" s="111">
        <v>4.7300000000000002E-2</v>
      </c>
      <c r="D21" s="110" t="s">
        <v>205</v>
      </c>
      <c r="E21" s="131"/>
      <c r="F21" s="552">
        <v>53.89</v>
      </c>
      <c r="G21" s="131"/>
      <c r="H21" s="131"/>
      <c r="I21" s="132">
        <f>F21*C21</f>
        <v>2.548997</v>
      </c>
      <c r="J21" s="32"/>
      <c r="K21" s="32"/>
      <c r="L21" s="32"/>
      <c r="M21" s="32"/>
      <c r="N21" s="32"/>
      <c r="O21" s="32"/>
    </row>
    <row r="22" spans="1:17" ht="28.5">
      <c r="A22" s="85">
        <v>4805751</v>
      </c>
      <c r="B22" s="83" t="s">
        <v>208</v>
      </c>
      <c r="C22" s="111">
        <v>1.7999999999999999E-2</v>
      </c>
      <c r="D22" s="110" t="s">
        <v>10</v>
      </c>
      <c r="E22" s="131"/>
      <c r="F22" s="131">
        <v>37.15</v>
      </c>
      <c r="G22" s="131"/>
      <c r="H22" s="131"/>
      <c r="I22" s="132">
        <f>F22*C22</f>
        <v>0.66869999999999996</v>
      </c>
      <c r="J22" s="32"/>
      <c r="K22" s="32"/>
      <c r="L22" s="32"/>
      <c r="M22" s="32"/>
      <c r="N22" s="32"/>
      <c r="O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SUM(I20:I22)</f>
        <v>14.2768</v>
      </c>
      <c r="J23" s="32"/>
      <c r="K23" s="32"/>
      <c r="L23" s="32"/>
      <c r="M23" s="32"/>
      <c r="N23" s="32"/>
      <c r="O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I23+I18+I14</f>
        <v>15.325799999999999</v>
      </c>
      <c r="J24" s="32"/>
      <c r="K24" s="32"/>
      <c r="L24" s="32"/>
      <c r="M24" s="32"/>
      <c r="N24" s="32"/>
      <c r="O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</row>
    <row r="26" spans="1:17" ht="45">
      <c r="A26" s="553">
        <v>1107928</v>
      </c>
      <c r="B26" s="317" t="s">
        <v>1078</v>
      </c>
      <c r="C26" s="268">
        <v>5919533</v>
      </c>
      <c r="D26" s="268">
        <v>8.0159999999999995E-2</v>
      </c>
      <c r="E26" s="268" t="s">
        <v>57</v>
      </c>
      <c r="F26" s="123"/>
      <c r="G26" s="123">
        <v>61.57</v>
      </c>
      <c r="H26" s="123"/>
      <c r="I26" s="75">
        <f>G26*D26</f>
        <v>4.9354512000000001</v>
      </c>
      <c r="J26" s="32"/>
      <c r="K26" s="32"/>
      <c r="L26" s="32"/>
      <c r="M26" s="32"/>
      <c r="N26" s="32"/>
      <c r="O26" s="32"/>
    </row>
    <row r="27" spans="1:17" ht="15" customHeight="1" thickBot="1">
      <c r="A27" s="71"/>
      <c r="B27" s="41"/>
      <c r="C27" s="1056" t="s">
        <v>107</v>
      </c>
      <c r="D27" s="1056"/>
      <c r="E27" s="1056"/>
      <c r="F27" s="1056"/>
      <c r="G27" s="1056"/>
      <c r="H27" s="126"/>
      <c r="I27" s="72">
        <f>I26</f>
        <v>4.9355000000000002</v>
      </c>
      <c r="J27" s="32"/>
      <c r="K27" s="32"/>
      <c r="L27" s="32"/>
      <c r="M27" s="32"/>
      <c r="N27" s="32"/>
      <c r="O27" s="32"/>
    </row>
    <row r="28" spans="1:17" ht="15" customHeight="1" thickBot="1">
      <c r="A28" s="1031" t="s">
        <v>108</v>
      </c>
      <c r="B28" s="1032"/>
      <c r="C28" s="1035" t="s">
        <v>79</v>
      </c>
      <c r="D28" s="1035" t="s">
        <v>90</v>
      </c>
      <c r="E28" s="1059" t="s">
        <v>109</v>
      </c>
      <c r="F28" s="1059"/>
      <c r="G28" s="1059"/>
      <c r="H28" s="124"/>
      <c r="I28" s="1060" t="s">
        <v>70</v>
      </c>
      <c r="J28" s="32"/>
      <c r="K28" s="32"/>
      <c r="L28" s="32"/>
      <c r="M28" s="32"/>
      <c r="N28" s="32"/>
      <c r="O28" s="32"/>
    </row>
    <row r="29" spans="1:17" ht="24" customHeight="1">
      <c r="A29" s="1046"/>
      <c r="B29" s="1047"/>
      <c r="C29" s="1048"/>
      <c r="D29" s="1048"/>
      <c r="E29" s="133" t="s">
        <v>110</v>
      </c>
      <c r="F29" s="133" t="s">
        <v>111</v>
      </c>
      <c r="G29" s="133" t="s">
        <v>112</v>
      </c>
      <c r="H29" s="133"/>
      <c r="I29" s="1049"/>
      <c r="J29" s="32"/>
      <c r="K29" s="32"/>
      <c r="L29" s="32"/>
      <c r="M29" s="32"/>
      <c r="N29" s="32"/>
      <c r="O29" s="32"/>
    </row>
    <row r="30" spans="1:17" s="24" customFormat="1" ht="15">
      <c r="A30" s="73"/>
      <c r="B30" s="74"/>
      <c r="C30" s="1042" t="s">
        <v>114</v>
      </c>
      <c r="D30" s="1042"/>
      <c r="E30" s="1042"/>
      <c r="F30" s="1042"/>
      <c r="G30" s="1042"/>
      <c r="H30" s="123"/>
      <c r="I30" s="112">
        <v>0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042" t="s">
        <v>115</v>
      </c>
      <c r="F31" s="1042"/>
      <c r="G31" s="1042"/>
      <c r="H31" s="74"/>
      <c r="I31" s="117">
        <f>I24+I27</f>
        <v>20.260000000000002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23"/>
      <c r="F32" s="123"/>
      <c r="G32" s="123" t="s">
        <v>151</v>
      </c>
      <c r="H32" s="74"/>
      <c r="I32" s="138"/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6"/>
      <c r="B33"/>
      <c r="C33"/>
      <c r="D33"/>
      <c r="E33"/>
      <c r="F33"/>
      <c r="G33" s="123" t="s">
        <v>140</v>
      </c>
      <c r="H33"/>
      <c r="I33" s="120">
        <f>I31</f>
        <v>20.260000000000002</v>
      </c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</row>
    <row r="35" spans="1:17" ht="15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17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25"/>
    </row>
    <row r="37" spans="1:17" ht="15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</row>
    <row r="38" spans="1:17" ht="15" customHeight="1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42" spans="1:17">
      <c r="O42" s="27"/>
    </row>
    <row r="43" spans="1:17">
      <c r="B43" s="28"/>
      <c r="C43" s="29"/>
      <c r="F43" s="30"/>
      <c r="G43" s="28"/>
    </row>
    <row r="50" spans="2:6">
      <c r="B50" s="28"/>
      <c r="C50" s="29"/>
      <c r="F50" s="30"/>
    </row>
    <row r="57" spans="2:6">
      <c r="B57" s="28"/>
      <c r="C57" s="29"/>
      <c r="F57" s="30"/>
    </row>
    <row r="64" spans="2:6">
      <c r="B64" s="28"/>
      <c r="F64" s="30"/>
    </row>
    <row r="71" spans="6:6">
      <c r="F71" s="30"/>
    </row>
  </sheetData>
  <mergeCells count="30">
    <mergeCell ref="B4:G4"/>
    <mergeCell ref="H4:I4"/>
    <mergeCell ref="A5:B6"/>
    <mergeCell ref="C5:C6"/>
    <mergeCell ref="D5:E5"/>
    <mergeCell ref="F5:G5"/>
    <mergeCell ref="E9:F9"/>
    <mergeCell ref="G9:I9"/>
    <mergeCell ref="C12:G12"/>
    <mergeCell ref="H12:I12"/>
    <mergeCell ref="C13:G13"/>
    <mergeCell ref="E10:F10"/>
    <mergeCell ref="E11:F11"/>
    <mergeCell ref="C14:G14"/>
    <mergeCell ref="E17:F17"/>
    <mergeCell ref="G17:I17"/>
    <mergeCell ref="C18:G18"/>
    <mergeCell ref="E19:F19"/>
    <mergeCell ref="G19:I19"/>
    <mergeCell ref="A28:B29"/>
    <mergeCell ref="C28:C29"/>
    <mergeCell ref="D28:D29"/>
    <mergeCell ref="E28:G28"/>
    <mergeCell ref="I28:I29"/>
    <mergeCell ref="C30:G30"/>
    <mergeCell ref="E31:G31"/>
    <mergeCell ref="C23:G23"/>
    <mergeCell ref="F25:G25"/>
    <mergeCell ref="H25:I25"/>
    <mergeCell ref="C27:G2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032D4-2D37-4703-AFDC-0A812519FF75}">
  <sheetPr codeName="Planilha91">
    <tabColor rgb="FF92D050"/>
    <pageSetUpPr fitToPage="1"/>
  </sheetPr>
  <dimension ref="A1:Q67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1</v>
      </c>
      <c r="I3" s="52" t="s">
        <v>146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2003815</v>
      </c>
      <c r="B4" s="1028" t="s">
        <v>582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</row>
    <row r="10" spans="1:15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98">
        <f>H9+I7</f>
        <v>0</v>
      </c>
      <c r="J10" s="32"/>
      <c r="K10" s="32"/>
      <c r="L10" s="32"/>
      <c r="M10" s="32"/>
      <c r="N10" s="32"/>
      <c r="O10" s="32"/>
    </row>
    <row r="11" spans="1:15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f>I10</f>
        <v>0</v>
      </c>
      <c r="J11" s="32"/>
      <c r="K11" s="32"/>
      <c r="L11" s="32"/>
      <c r="M11" s="32"/>
      <c r="N11" s="32"/>
      <c r="O11" s="32"/>
    </row>
    <row r="12" spans="1:15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</row>
    <row r="13" spans="1:15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</row>
    <row r="14" spans="1:15" ht="24" customHeight="1" thickBot="1">
      <c r="A14" s="57" t="s">
        <v>99</v>
      </c>
      <c r="B14" s="130"/>
      <c r="C14" s="129" t="s">
        <v>79</v>
      </c>
      <c r="D14" s="129" t="s">
        <v>90</v>
      </c>
      <c r="E14" s="1039" t="s">
        <v>100</v>
      </c>
      <c r="F14" s="1039"/>
      <c r="G14" s="1039" t="s">
        <v>70</v>
      </c>
      <c r="H14" s="1039"/>
      <c r="I14" s="1040"/>
      <c r="J14" s="32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056" t="s">
        <v>101</v>
      </c>
      <c r="D15" s="1057"/>
      <c r="E15" s="1057"/>
      <c r="F15" s="1057"/>
      <c r="G15" s="1057"/>
      <c r="H15" s="40"/>
      <c r="I15" s="69">
        <v>0</v>
      </c>
      <c r="J15" s="32"/>
      <c r="K15" s="32"/>
      <c r="L15" s="32"/>
      <c r="M15" s="32"/>
      <c r="N15" s="32"/>
      <c r="O15" s="32"/>
    </row>
    <row r="16" spans="1:15" ht="15" customHeight="1">
      <c r="A16" s="73" t="s">
        <v>102</v>
      </c>
      <c r="B16" s="74"/>
      <c r="C16" s="268" t="s">
        <v>79</v>
      </c>
      <c r="D16" s="268" t="s">
        <v>90</v>
      </c>
      <c r="E16" s="1042" t="s">
        <v>70</v>
      </c>
      <c r="F16" s="1042"/>
      <c r="G16" s="1042" t="s">
        <v>70</v>
      </c>
      <c r="H16" s="1042"/>
      <c r="I16" s="1058"/>
      <c r="J16" s="32"/>
      <c r="K16" s="32"/>
      <c r="L16" s="32"/>
      <c r="M16" s="32"/>
      <c r="N16" s="32"/>
      <c r="O16" s="32"/>
    </row>
    <row r="17" spans="1:17" ht="28.5">
      <c r="A17" s="85">
        <v>707820</v>
      </c>
      <c r="B17" s="83" t="s">
        <v>359</v>
      </c>
      <c r="C17" s="134">
        <v>4.9279999999999999</v>
      </c>
      <c r="D17" s="90" t="s">
        <v>205</v>
      </c>
      <c r="E17" s="318"/>
      <c r="F17" s="318">
        <v>18.63</v>
      </c>
      <c r="G17" s="318"/>
      <c r="H17" s="131"/>
      <c r="I17" s="132">
        <f>F17*C17</f>
        <v>91.808639999999997</v>
      </c>
      <c r="J17" s="32"/>
      <c r="K17" s="32"/>
      <c r="L17" s="32"/>
      <c r="M17" s="32"/>
      <c r="N17" s="32"/>
      <c r="O17" s="32"/>
    </row>
    <row r="18" spans="1:17" ht="28.5">
      <c r="A18" s="85">
        <v>1107895</v>
      </c>
      <c r="B18" s="83" t="s">
        <v>583</v>
      </c>
      <c r="C18" s="134">
        <v>0.14000000000000001</v>
      </c>
      <c r="D18" s="90" t="s">
        <v>10</v>
      </c>
      <c r="E18" s="318"/>
      <c r="F18" s="318">
        <v>278.27</v>
      </c>
      <c r="G18" s="318"/>
      <c r="H18" s="131"/>
      <c r="I18" s="132">
        <f>F18*C18</f>
        <v>38.957799999999999</v>
      </c>
      <c r="J18" s="32"/>
      <c r="K18" s="32"/>
      <c r="L18" s="32"/>
      <c r="M18" s="32"/>
      <c r="N18" s="32"/>
      <c r="O18" s="32"/>
    </row>
    <row r="19" spans="1:17" ht="42.75">
      <c r="A19" s="85">
        <v>3103302</v>
      </c>
      <c r="B19" s="83" t="s">
        <v>154</v>
      </c>
      <c r="C19" s="134">
        <v>1.8</v>
      </c>
      <c r="D19" s="90" t="s">
        <v>8</v>
      </c>
      <c r="E19" s="318"/>
      <c r="F19" s="318">
        <v>62.24</v>
      </c>
      <c r="G19" s="318"/>
      <c r="H19" s="131"/>
      <c r="I19" s="132">
        <f t="shared" ref="I19" si="0">F19*C19</f>
        <v>112.032</v>
      </c>
      <c r="J19" s="32"/>
      <c r="K19" s="32"/>
      <c r="L19" s="32"/>
      <c r="M19" s="32"/>
      <c r="N19" s="32"/>
      <c r="O19" s="32"/>
    </row>
    <row r="20" spans="1:17" ht="24" customHeight="1" thickBot="1">
      <c r="A20" s="66"/>
      <c r="B20" s="40"/>
      <c r="C20" s="1056" t="s">
        <v>103</v>
      </c>
      <c r="D20" s="1057"/>
      <c r="E20" s="1057"/>
      <c r="F20" s="1057"/>
      <c r="G20" s="1057"/>
      <c r="H20" s="127"/>
      <c r="I20" s="105">
        <f>SUM(I17:I19)</f>
        <v>242.79839999999999</v>
      </c>
      <c r="J20" s="32"/>
      <c r="K20" s="32"/>
      <c r="L20" s="32"/>
      <c r="M20" s="32"/>
      <c r="N20" s="32"/>
      <c r="O20" s="32"/>
    </row>
    <row r="21" spans="1:17" ht="15" customHeight="1" thickBot="1">
      <c r="A21" s="57"/>
      <c r="B21" s="130"/>
      <c r="C21" s="125"/>
      <c r="D21" s="125"/>
      <c r="E21" s="125"/>
      <c r="F21" s="125"/>
      <c r="G21" s="125" t="s">
        <v>104</v>
      </c>
      <c r="H21" s="125"/>
      <c r="I21" s="70">
        <f>I20+I15+I11</f>
        <v>242.79839999999999</v>
      </c>
      <c r="J21" s="32"/>
      <c r="K21" s="32"/>
      <c r="L21" s="32"/>
      <c r="M21" s="32"/>
      <c r="N21" s="32"/>
      <c r="O21" s="32"/>
    </row>
    <row r="22" spans="1:17" ht="15" customHeight="1">
      <c r="A22" s="99" t="s">
        <v>105</v>
      </c>
      <c r="B22" s="100"/>
      <c r="C22" s="135" t="s">
        <v>106</v>
      </c>
      <c r="D22" s="135" t="s">
        <v>79</v>
      </c>
      <c r="E22" s="135" t="s">
        <v>90</v>
      </c>
      <c r="F22" s="1054" t="s">
        <v>70</v>
      </c>
      <c r="G22" s="1054"/>
      <c r="H22" s="1054" t="s">
        <v>70</v>
      </c>
      <c r="I22" s="1055"/>
      <c r="J22" s="32"/>
      <c r="K22" s="32"/>
      <c r="L22" s="32"/>
      <c r="M22" s="32"/>
      <c r="N22" s="32"/>
      <c r="O22" s="32"/>
    </row>
    <row r="23" spans="1:17" ht="15" customHeight="1" thickBot="1">
      <c r="A23" s="71"/>
      <c r="B23" s="41"/>
      <c r="C23" s="1056" t="s">
        <v>107</v>
      </c>
      <c r="D23" s="1056"/>
      <c r="E23" s="1056"/>
      <c r="F23" s="1056"/>
      <c r="G23" s="1056"/>
      <c r="H23" s="126"/>
      <c r="I23" s="72">
        <v>0</v>
      </c>
      <c r="J23" s="32"/>
      <c r="K23" s="32"/>
      <c r="L23" s="32"/>
      <c r="M23" s="32"/>
      <c r="N23" s="32"/>
      <c r="O23" s="32"/>
    </row>
    <row r="24" spans="1:17" ht="15" customHeight="1" thickBot="1">
      <c r="A24" s="1031" t="s">
        <v>108</v>
      </c>
      <c r="B24" s="1032"/>
      <c r="C24" s="1035" t="s">
        <v>79</v>
      </c>
      <c r="D24" s="1035" t="s">
        <v>90</v>
      </c>
      <c r="E24" s="1059" t="s">
        <v>109</v>
      </c>
      <c r="F24" s="1059"/>
      <c r="G24" s="1059"/>
      <c r="H24" s="124"/>
      <c r="I24" s="1060" t="s">
        <v>70</v>
      </c>
      <c r="J24" s="32"/>
      <c r="K24" s="32"/>
      <c r="L24" s="32"/>
      <c r="M24" s="32"/>
      <c r="N24" s="32"/>
      <c r="O24" s="32"/>
    </row>
    <row r="25" spans="1:17" ht="24" customHeight="1">
      <c r="A25" s="1046"/>
      <c r="B25" s="1047"/>
      <c r="C25" s="1048"/>
      <c r="D25" s="1048"/>
      <c r="E25" s="133" t="s">
        <v>110</v>
      </c>
      <c r="F25" s="133" t="s">
        <v>111</v>
      </c>
      <c r="G25" s="133" t="s">
        <v>112</v>
      </c>
      <c r="H25" s="133"/>
      <c r="I25" s="1049"/>
      <c r="J25" s="32"/>
      <c r="K25" s="32"/>
      <c r="L25" s="32"/>
      <c r="M25" s="32"/>
      <c r="N25" s="32"/>
      <c r="O25" s="32"/>
    </row>
    <row r="26" spans="1:17" s="24" customFormat="1" ht="15">
      <c r="A26" s="73"/>
      <c r="B26" s="74"/>
      <c r="C26" s="1042" t="s">
        <v>114</v>
      </c>
      <c r="D26" s="1042"/>
      <c r="E26" s="1042"/>
      <c r="F26" s="1042"/>
      <c r="G26" s="1042"/>
      <c r="H26" s="123"/>
      <c r="I26" s="112">
        <v>0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>
      <c r="A27" s="73"/>
      <c r="B27" s="74"/>
      <c r="C27" s="123"/>
      <c r="D27" s="123"/>
      <c r="E27" s="1042" t="s">
        <v>115</v>
      </c>
      <c r="F27" s="1042"/>
      <c r="G27" s="1042"/>
      <c r="H27" s="74"/>
      <c r="I27" s="117">
        <f>I21+I23+I26</f>
        <v>242.8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73"/>
      <c r="B28" s="74"/>
      <c r="C28" s="123"/>
      <c r="D28" s="123"/>
      <c r="E28" s="123"/>
      <c r="F28" s="123"/>
      <c r="G28" s="123" t="s">
        <v>151</v>
      </c>
      <c r="H28" s="74"/>
      <c r="I28" s="138"/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A29" s="76"/>
      <c r="B29"/>
      <c r="C29"/>
      <c r="D29"/>
      <c r="E29"/>
      <c r="F29"/>
      <c r="G29" s="123" t="s">
        <v>140</v>
      </c>
      <c r="H29"/>
      <c r="I29" s="120">
        <f>I27</f>
        <v>242.8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</row>
    <row r="31" spans="1:17" ht="15" customHeight="1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</row>
    <row r="32" spans="1:17" ht="15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25"/>
    </row>
    <row r="33" spans="2:15" ht="15" customHeight="1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</row>
    <row r="34" spans="2:15" ht="15" customHeight="1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</row>
    <row r="38" spans="2:15">
      <c r="O38" s="27"/>
    </row>
    <row r="39" spans="2:15">
      <c r="B39" s="28"/>
      <c r="C39" s="29"/>
      <c r="F39" s="30"/>
      <c r="G39" s="28"/>
    </row>
    <row r="46" spans="2:15">
      <c r="B46" s="28"/>
      <c r="C46" s="29"/>
      <c r="F46" s="30"/>
    </row>
    <row r="53" spans="2:6">
      <c r="B53" s="28"/>
      <c r="C53" s="29"/>
      <c r="F53" s="30"/>
    </row>
    <row r="60" spans="2:6">
      <c r="B60" s="28"/>
      <c r="F60" s="30"/>
    </row>
    <row r="67" spans="6:6">
      <c r="F67" s="30"/>
    </row>
  </sheetData>
  <mergeCells count="28">
    <mergeCell ref="C26:G26"/>
    <mergeCell ref="E27:G27"/>
    <mergeCell ref="F22:G22"/>
    <mergeCell ref="H22:I22"/>
    <mergeCell ref="C23:G23"/>
    <mergeCell ref="A24:B25"/>
    <mergeCell ref="C24:C25"/>
    <mergeCell ref="D24:D25"/>
    <mergeCell ref="E24:G24"/>
    <mergeCell ref="I24:I25"/>
    <mergeCell ref="C20:G20"/>
    <mergeCell ref="E8:F8"/>
    <mergeCell ref="G8:I8"/>
    <mergeCell ref="C9:G9"/>
    <mergeCell ref="H9:I9"/>
    <mergeCell ref="C10:G10"/>
    <mergeCell ref="C11:G11"/>
    <mergeCell ref="E14:F14"/>
    <mergeCell ref="G14:I14"/>
    <mergeCell ref="C15:G15"/>
    <mergeCell ref="E16:F16"/>
    <mergeCell ref="G16:I16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F3394-03DE-4610-B9F0-9F700597D266}">
  <sheetPr codeName="Planilha16">
    <tabColor rgb="FF92D050"/>
    <pageSetUpPr fitToPage="1"/>
  </sheetPr>
  <dimension ref="A1:Q71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2.5703125" style="23" customWidth="1"/>
    <col min="7" max="7" width="38.85546875" style="23" bestFit="1" customWidth="1"/>
    <col min="8" max="8" width="14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7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  <c r="P1" s="32"/>
      <c r="Q1" s="32"/>
    </row>
    <row r="2" spans="1:17" ht="19.5" customHeight="1" thickTop="1">
      <c r="A2" s="44" t="s">
        <v>73</v>
      </c>
      <c r="B2" s="45"/>
      <c r="C2" s="45"/>
      <c r="D2" s="45"/>
      <c r="E2" s="45" t="s">
        <v>116</v>
      </c>
      <c r="G2" s="48" t="s">
        <v>531</v>
      </c>
      <c r="H2" s="45"/>
      <c r="I2" s="46"/>
      <c r="J2" s="32"/>
      <c r="K2" s="32"/>
      <c r="L2" s="32"/>
      <c r="M2" s="32"/>
      <c r="N2" s="32"/>
      <c r="O2" s="32"/>
      <c r="P2" s="32"/>
      <c r="Q2" s="32"/>
    </row>
    <row r="3" spans="1:17" ht="13.5" customHeight="1">
      <c r="A3" s="47" t="s">
        <v>74</v>
      </c>
      <c r="B3" s="48"/>
      <c r="C3" s="48"/>
      <c r="D3" s="507">
        <v>43739</v>
      </c>
      <c r="E3" s="48"/>
      <c r="G3" s="50" t="s">
        <v>76</v>
      </c>
      <c r="H3" s="51">
        <v>1125</v>
      </c>
      <c r="I3" s="52" t="s">
        <v>8</v>
      </c>
      <c r="J3" s="32"/>
      <c r="K3" s="32"/>
      <c r="L3" s="32"/>
      <c r="M3" s="32"/>
      <c r="N3" s="32"/>
      <c r="O3" s="32"/>
      <c r="P3" s="32"/>
      <c r="Q3" s="32"/>
    </row>
    <row r="4" spans="1:17" ht="32.25" customHeight="1" thickBot="1">
      <c r="A4" s="53">
        <v>4011351</v>
      </c>
      <c r="B4" s="1028" t="s">
        <v>525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  <c r="P4" s="32"/>
      <c r="Q4" s="32"/>
    </row>
    <row r="5" spans="1:17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  <c r="P5" s="32"/>
      <c r="Q5" s="32"/>
    </row>
    <row r="6" spans="1:17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  <c r="P6" s="32"/>
      <c r="Q6" s="32"/>
    </row>
    <row r="7" spans="1:17" ht="28.5">
      <c r="A7" s="101" t="s">
        <v>526</v>
      </c>
      <c r="B7" s="83" t="s">
        <v>528</v>
      </c>
      <c r="C7" s="88">
        <v>1</v>
      </c>
      <c r="D7" s="87">
        <v>1</v>
      </c>
      <c r="E7" s="87">
        <v>0</v>
      </c>
      <c r="F7" s="134">
        <v>258.19470000000001</v>
      </c>
      <c r="G7" s="136">
        <v>67.108900000000006</v>
      </c>
      <c r="H7" s="131"/>
      <c r="I7" s="91">
        <f>((D7*F7)+(E7*G7))*C7</f>
        <v>258.19470000000001</v>
      </c>
      <c r="J7" s="32"/>
      <c r="K7" s="32"/>
      <c r="L7" s="32"/>
      <c r="M7" s="32"/>
      <c r="N7" s="32"/>
      <c r="O7" s="32"/>
      <c r="P7" s="32"/>
      <c r="Q7" s="32"/>
    </row>
    <row r="8" spans="1:17" ht="28.5">
      <c r="A8" s="101" t="s">
        <v>527</v>
      </c>
      <c r="B8" s="83" t="s">
        <v>529</v>
      </c>
      <c r="C8" s="88">
        <v>2</v>
      </c>
      <c r="D8" s="87">
        <v>1</v>
      </c>
      <c r="E8" s="87">
        <v>0</v>
      </c>
      <c r="F8" s="134">
        <v>56.1464</v>
      </c>
      <c r="G8" s="136">
        <v>38.3521</v>
      </c>
      <c r="H8" s="131"/>
      <c r="I8" s="91">
        <f>((D8*F8)+(E8*G8))*C8</f>
        <v>112.2928</v>
      </c>
      <c r="J8" s="32"/>
      <c r="K8" s="32"/>
      <c r="L8" s="32"/>
      <c r="M8" s="32"/>
      <c r="N8" s="32"/>
      <c r="O8" s="32"/>
      <c r="P8" s="32"/>
      <c r="Q8" s="32"/>
    </row>
    <row r="9" spans="1:17" ht="14.25">
      <c r="A9" s="101"/>
      <c r="B9" s="83"/>
      <c r="C9" s="88"/>
      <c r="D9" s="87"/>
      <c r="E9" s="87"/>
      <c r="F9" s="134"/>
      <c r="G9" s="136"/>
      <c r="H9" s="131"/>
      <c r="I9" s="91"/>
      <c r="J9" s="32"/>
      <c r="K9" s="32"/>
      <c r="L9" s="32"/>
      <c r="M9" s="32"/>
      <c r="N9" s="32"/>
      <c r="O9" s="32"/>
      <c r="P9" s="32"/>
      <c r="Q9" s="32"/>
    </row>
    <row r="10" spans="1:17" ht="14.25">
      <c r="A10" s="101"/>
      <c r="B10" s="83"/>
      <c r="C10" s="88"/>
      <c r="D10" s="87"/>
      <c r="E10" s="87"/>
      <c r="F10" s="134"/>
      <c r="G10" s="136"/>
      <c r="H10" s="131"/>
      <c r="I10" s="91"/>
      <c r="J10" s="32"/>
      <c r="K10" s="32"/>
      <c r="L10" s="32"/>
      <c r="M10" s="32"/>
      <c r="N10" s="32"/>
      <c r="O10" s="32"/>
      <c r="P10" s="32"/>
      <c r="Q10" s="32"/>
    </row>
    <row r="11" spans="1:17" ht="15.75" thickBot="1">
      <c r="A11" s="64"/>
      <c r="B11" s="65"/>
      <c r="C11" s="84"/>
      <c r="D11" s="65"/>
      <c r="E11" s="87"/>
      <c r="F11" s="65"/>
      <c r="G11" s="123" t="s">
        <v>88</v>
      </c>
      <c r="H11" s="131"/>
      <c r="I11" s="132">
        <f>SUM(I7:I10)</f>
        <v>370.48750000000001</v>
      </c>
      <c r="J11" s="32"/>
      <c r="K11" s="32"/>
      <c r="L11" s="32"/>
      <c r="M11" s="32"/>
      <c r="N11" s="32"/>
      <c r="O11" s="32"/>
      <c r="P11" s="32"/>
      <c r="Q11" s="32"/>
    </row>
    <row r="12" spans="1:17" ht="15.75" thickBot="1">
      <c r="A12" s="57" t="s">
        <v>89</v>
      </c>
      <c r="B12" s="130"/>
      <c r="C12" s="129" t="s">
        <v>79</v>
      </c>
      <c r="D12" s="129" t="s">
        <v>90</v>
      </c>
      <c r="E12" s="1037" t="s">
        <v>81</v>
      </c>
      <c r="F12" s="1038"/>
      <c r="G12" s="1039" t="s">
        <v>91</v>
      </c>
      <c r="H12" s="1039"/>
      <c r="I12" s="1040"/>
      <c r="J12" s="32"/>
      <c r="K12" s="32"/>
      <c r="L12" s="32"/>
      <c r="M12" s="32"/>
      <c r="N12" s="32"/>
      <c r="O12" s="32"/>
      <c r="P12" s="32"/>
      <c r="Q12" s="32"/>
    </row>
    <row r="13" spans="1:17" ht="14.25">
      <c r="A13" s="64" t="s">
        <v>127</v>
      </c>
      <c r="B13" s="65" t="s">
        <v>128</v>
      </c>
      <c r="C13" s="330">
        <v>2</v>
      </c>
      <c r="D13" s="110" t="s">
        <v>92</v>
      </c>
      <c r="E13" s="1062">
        <v>18.146100000000001</v>
      </c>
      <c r="F13" s="1062"/>
      <c r="G13" s="131"/>
      <c r="H13" s="131"/>
      <c r="I13" s="132">
        <f>C13*E13</f>
        <v>36.292200000000001</v>
      </c>
      <c r="J13" s="32"/>
      <c r="K13" s="32"/>
      <c r="L13" s="32"/>
      <c r="M13" s="32"/>
      <c r="N13" s="32"/>
      <c r="O13" s="32"/>
      <c r="P13" s="32"/>
      <c r="Q13" s="32"/>
    </row>
    <row r="14" spans="1:17" ht="15" customHeight="1">
      <c r="A14" s="64"/>
      <c r="B14" s="65"/>
      <c r="C14" s="1042" t="s">
        <v>93</v>
      </c>
      <c r="D14" s="1043"/>
      <c r="E14" s="1043"/>
      <c r="F14" s="1043"/>
      <c r="G14" s="1043"/>
      <c r="H14" s="1044">
        <f>I13</f>
        <v>36.292200000000001</v>
      </c>
      <c r="I14" s="1045"/>
      <c r="J14" s="32"/>
      <c r="K14" s="32"/>
      <c r="L14" s="32"/>
      <c r="M14" s="32"/>
      <c r="N14" s="32"/>
      <c r="O14" s="32"/>
      <c r="P14" s="32"/>
      <c r="Q14" s="32"/>
    </row>
    <row r="15" spans="1:17" ht="24" customHeight="1" thickBot="1">
      <c r="A15" s="66"/>
      <c r="B15" s="40"/>
      <c r="C15" s="1056" t="s">
        <v>95</v>
      </c>
      <c r="D15" s="1057"/>
      <c r="E15" s="1057"/>
      <c r="F15" s="1057"/>
      <c r="G15" s="1057"/>
      <c r="H15" s="127"/>
      <c r="I15" s="98">
        <f>H14+I11</f>
        <v>406.77969999999999</v>
      </c>
      <c r="J15" s="32"/>
      <c r="K15" s="32"/>
      <c r="L15" s="32"/>
      <c r="M15" s="32"/>
      <c r="N15" s="32"/>
      <c r="O15" s="32"/>
      <c r="P15" s="32"/>
      <c r="Q15" s="32"/>
    </row>
    <row r="16" spans="1:17" ht="24" customHeight="1">
      <c r="A16" s="64"/>
      <c r="B16" s="65"/>
      <c r="C16" s="1042" t="s">
        <v>96</v>
      </c>
      <c r="D16" s="1043"/>
      <c r="E16" s="1043"/>
      <c r="F16" s="1043"/>
      <c r="G16" s="1043"/>
      <c r="H16" s="131"/>
      <c r="I16" s="67">
        <f>I15/H3</f>
        <v>0.36159999999999998</v>
      </c>
      <c r="J16" s="32"/>
      <c r="K16" s="32"/>
      <c r="L16" s="32"/>
      <c r="M16" s="32"/>
      <c r="N16" s="32"/>
      <c r="O16" s="32"/>
      <c r="P16" s="32"/>
      <c r="Q16" s="32"/>
    </row>
    <row r="17" spans="1:17" ht="15" customHeight="1">
      <c r="A17" s="64"/>
      <c r="B17" s="65"/>
      <c r="C17" s="131"/>
      <c r="D17" s="131"/>
      <c r="E17" s="131"/>
      <c r="F17" s="131"/>
      <c r="G17" s="123" t="s">
        <v>97</v>
      </c>
      <c r="H17" s="131"/>
      <c r="I17" s="67">
        <v>1.4E-3</v>
      </c>
      <c r="J17" s="32"/>
      <c r="K17" s="32"/>
      <c r="L17" s="32"/>
      <c r="M17" s="32"/>
      <c r="N17" s="32"/>
      <c r="O17" s="32"/>
      <c r="P17" s="32"/>
      <c r="Q17" s="32"/>
    </row>
    <row r="18" spans="1:17" ht="15" customHeight="1" thickBot="1">
      <c r="A18" s="64"/>
      <c r="B18" s="65"/>
      <c r="C18" s="131"/>
      <c r="D18" s="131"/>
      <c r="E18" s="131"/>
      <c r="F18" s="131"/>
      <c r="G18" s="123" t="s">
        <v>98</v>
      </c>
      <c r="H18" s="131"/>
      <c r="I18" s="132" t="s">
        <v>94</v>
      </c>
      <c r="J18" s="32"/>
      <c r="K18" s="32"/>
      <c r="L18" s="32"/>
      <c r="M18" s="32"/>
      <c r="N18" s="32"/>
      <c r="O18" s="32"/>
      <c r="P18" s="32"/>
      <c r="Q18" s="32"/>
    </row>
    <row r="19" spans="1:17" ht="24" customHeight="1">
      <c r="A19" s="99" t="s">
        <v>99</v>
      </c>
      <c r="B19" s="100"/>
      <c r="C19" s="135" t="s">
        <v>79</v>
      </c>
      <c r="D19" s="135" t="s">
        <v>90</v>
      </c>
      <c r="E19" s="1054" t="s">
        <v>100</v>
      </c>
      <c r="F19" s="1054"/>
      <c r="G19" s="1054" t="s">
        <v>70</v>
      </c>
      <c r="H19" s="1054"/>
      <c r="I19" s="1055"/>
      <c r="J19" s="32"/>
      <c r="K19" s="32"/>
      <c r="L19" s="32"/>
      <c r="M19" s="32"/>
      <c r="N19" s="32"/>
      <c r="O19" s="32"/>
      <c r="P19" s="32"/>
      <c r="Q19" s="32"/>
    </row>
    <row r="20" spans="1:17" ht="24" customHeight="1">
      <c r="A20" s="646" t="s">
        <v>1447</v>
      </c>
      <c r="B20" s="65" t="s">
        <v>909</v>
      </c>
      <c r="C20" s="110">
        <v>0</v>
      </c>
      <c r="D20" s="110" t="s">
        <v>57</v>
      </c>
      <c r="E20" s="131">
        <v>6488.84</v>
      </c>
      <c r="F20" s="131"/>
      <c r="G20" s="131"/>
      <c r="H20" s="131"/>
      <c r="I20" s="132">
        <f>C20*E20</f>
        <v>0</v>
      </c>
      <c r="J20" s="32"/>
      <c r="K20" s="32"/>
      <c r="L20" s="32"/>
      <c r="M20" s="32"/>
      <c r="N20" s="32"/>
      <c r="O20" s="32"/>
      <c r="P20" s="32"/>
      <c r="Q20" s="32"/>
    </row>
    <row r="21" spans="1:17" ht="15" customHeight="1" thickBot="1">
      <c r="A21" s="66"/>
      <c r="B21" s="40"/>
      <c r="C21" s="1056" t="s">
        <v>101</v>
      </c>
      <c r="D21" s="1057"/>
      <c r="E21" s="1057"/>
      <c r="F21" s="1057"/>
      <c r="G21" s="1057"/>
      <c r="H21" s="40"/>
      <c r="I21" s="69">
        <f>I20</f>
        <v>0</v>
      </c>
      <c r="J21" s="32"/>
      <c r="K21" s="32"/>
      <c r="L21" s="32"/>
      <c r="M21" s="32"/>
      <c r="N21" s="32"/>
      <c r="O21" s="32"/>
      <c r="P21" s="32"/>
      <c r="Q21" s="32"/>
    </row>
    <row r="22" spans="1:17" ht="15" customHeight="1">
      <c r="A22" s="73" t="s">
        <v>102</v>
      </c>
      <c r="B22" s="74"/>
      <c r="C22" s="268" t="s">
        <v>79</v>
      </c>
      <c r="D22" s="268" t="s">
        <v>90</v>
      </c>
      <c r="E22" s="1042" t="s">
        <v>70</v>
      </c>
      <c r="F22" s="1042"/>
      <c r="G22" s="1042" t="s">
        <v>70</v>
      </c>
      <c r="H22" s="1042"/>
      <c r="I22" s="1058"/>
      <c r="J22" s="32"/>
      <c r="K22" s="32"/>
      <c r="L22" s="32"/>
      <c r="M22" s="32"/>
      <c r="N22" s="32"/>
      <c r="O22" s="32"/>
      <c r="P22" s="32"/>
      <c r="Q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v>0</v>
      </c>
      <c r="J23" s="32"/>
      <c r="K23" s="32"/>
      <c r="L23" s="32"/>
      <c r="M23" s="32"/>
      <c r="N23" s="32"/>
      <c r="O23" s="32"/>
      <c r="P23" s="32"/>
      <c r="Q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I21+I16+I17+I23</f>
        <v>0.36299999999999999</v>
      </c>
      <c r="J24" s="32"/>
      <c r="K24" s="32"/>
      <c r="L24" s="32"/>
      <c r="M24" s="32"/>
      <c r="N24" s="32"/>
      <c r="O24" s="32"/>
      <c r="P24" s="32"/>
      <c r="Q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  <c r="P25" s="32"/>
      <c r="Q25" s="32"/>
    </row>
    <row r="26" spans="1:1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>
        <v>0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  <c r="P27" s="32"/>
      <c r="Q27" s="32"/>
    </row>
    <row r="28" spans="1:1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  <c r="P28" s="32"/>
      <c r="Q28" s="32"/>
    </row>
    <row r="29" spans="1:17" s="24" customFormat="1" ht="24" customHeight="1">
      <c r="A29" s="73"/>
      <c r="B29" s="74"/>
      <c r="C29" s="1042" t="s">
        <v>114</v>
      </c>
      <c r="D29" s="1042"/>
      <c r="E29" s="1042"/>
      <c r="F29" s="1042"/>
      <c r="G29" s="1042"/>
      <c r="H29" s="123"/>
      <c r="I29" s="112">
        <v>0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73"/>
      <c r="B30" s="74"/>
      <c r="C30" s="123"/>
      <c r="D30" s="123"/>
      <c r="E30" s="1042" t="s">
        <v>115</v>
      </c>
      <c r="F30" s="1042"/>
      <c r="G30" s="1042"/>
      <c r="H30" s="74"/>
      <c r="I30" s="117">
        <f>I24+I29+I26</f>
        <v>0.36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23"/>
      <c r="F31" s="123"/>
      <c r="G31" s="123" t="s">
        <v>151</v>
      </c>
      <c r="H31" s="74"/>
      <c r="I31" s="138"/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6"/>
      <c r="B32"/>
      <c r="C32"/>
      <c r="D32"/>
      <c r="E32"/>
      <c r="F32"/>
      <c r="G32" s="123" t="s">
        <v>140</v>
      </c>
      <c r="H32"/>
      <c r="I32" s="120">
        <f>I30</f>
        <v>0.36</v>
      </c>
      <c r="J32" s="32"/>
      <c r="K32" s="32"/>
      <c r="L32" s="32"/>
      <c r="M32" s="32"/>
      <c r="N32" s="32"/>
      <c r="O32" s="32"/>
      <c r="P32" s="32"/>
      <c r="Q32" s="32"/>
    </row>
    <row r="33" spans="1:17" ht="24" customHeight="1" thickBot="1">
      <c r="A33" s="118"/>
      <c r="B33" s="119"/>
      <c r="C33" s="81"/>
      <c r="D33" s="81"/>
      <c r="E33" s="81"/>
      <c r="F33" s="81"/>
      <c r="G33" s="81"/>
      <c r="H33" s="81"/>
      <c r="I33" s="82"/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32"/>
      <c r="O34" s="32"/>
      <c r="P34" s="32"/>
      <c r="Q34" s="32"/>
    </row>
    <row r="35" spans="1:17" ht="1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32"/>
      <c r="O35" s="32"/>
      <c r="P35" s="32"/>
      <c r="Q35" s="32"/>
    </row>
    <row r="36" spans="1:17" ht="1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32"/>
      <c r="O36" s="32"/>
      <c r="P36" s="32"/>
      <c r="Q36" s="32"/>
    </row>
    <row r="37" spans="1:17" ht="1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</row>
    <row r="38" spans="1:17" ht="1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  <row r="39" spans="1:17" ht="1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</row>
    <row r="41" spans="1:17" ht="1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</row>
    <row r="42" spans="1:17" ht="1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>
      <c r="B43" s="28"/>
      <c r="C43" s="29"/>
      <c r="F43" s="30"/>
      <c r="G43" s="28"/>
    </row>
    <row r="50" spans="2:6">
      <c r="B50" s="28"/>
      <c r="C50" s="29"/>
      <c r="F50" s="30"/>
    </row>
    <row r="57" spans="2:6">
      <c r="B57" s="28"/>
      <c r="C57" s="29"/>
      <c r="F57" s="30"/>
    </row>
    <row r="64" spans="2:6">
      <c r="B64" s="28"/>
      <c r="F64" s="30"/>
    </row>
    <row r="71" spans="6:6">
      <c r="F71" s="30"/>
    </row>
  </sheetData>
  <mergeCells count="29">
    <mergeCell ref="C15:G15"/>
    <mergeCell ref="B4:G4"/>
    <mergeCell ref="H4:I4"/>
    <mergeCell ref="A5:B6"/>
    <mergeCell ref="C5:C6"/>
    <mergeCell ref="D5:E5"/>
    <mergeCell ref="F5:G5"/>
    <mergeCell ref="E12:F12"/>
    <mergeCell ref="G12:I12"/>
    <mergeCell ref="E13:F13"/>
    <mergeCell ref="C14:G14"/>
    <mergeCell ref="H14:I14"/>
    <mergeCell ref="C16:G16"/>
    <mergeCell ref="E19:F19"/>
    <mergeCell ref="G19:I19"/>
    <mergeCell ref="C21:G21"/>
    <mergeCell ref="E22:F22"/>
    <mergeCell ref="G22:I22"/>
    <mergeCell ref="A27:B28"/>
    <mergeCell ref="C27:C28"/>
    <mergeCell ref="D27:D28"/>
    <mergeCell ref="E27:G27"/>
    <mergeCell ref="I27:I28"/>
    <mergeCell ref="C29:G29"/>
    <mergeCell ref="E30:G30"/>
    <mergeCell ref="C23:G23"/>
    <mergeCell ref="F25:G25"/>
    <mergeCell ref="H25:I25"/>
    <mergeCell ref="C26:G2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drawing r:id="rId2"/>
  <legacy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92AA5-1268-43BB-828D-B29875DA86A2}">
  <sheetPr codeName="Planilha92">
    <tabColor rgb="FF92D050"/>
    <pageSetUpPr fitToPage="1"/>
  </sheetPr>
  <dimension ref="A1:Q67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1</v>
      </c>
      <c r="I3" s="52" t="s">
        <v>146</v>
      </c>
      <c r="J3" s="32"/>
      <c r="K3" s="32"/>
      <c r="L3" s="32"/>
      <c r="M3" s="32"/>
      <c r="N3" s="32"/>
      <c r="O3" s="32"/>
    </row>
    <row r="4" spans="1:15" ht="13.5" customHeight="1" thickBot="1">
      <c r="A4" s="53" t="s">
        <v>594</v>
      </c>
      <c r="B4" s="1028" t="s">
        <v>584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</row>
    <row r="10" spans="1:15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98">
        <f>H9+I7</f>
        <v>0</v>
      </c>
      <c r="J10" s="32"/>
      <c r="K10" s="32"/>
      <c r="L10" s="32"/>
      <c r="M10" s="32"/>
      <c r="N10" s="32"/>
      <c r="O10" s="32"/>
    </row>
    <row r="11" spans="1:15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f>I10</f>
        <v>0</v>
      </c>
      <c r="J11" s="32"/>
      <c r="K11" s="32"/>
      <c r="L11" s="32"/>
      <c r="M11" s="32"/>
      <c r="N11" s="32"/>
      <c r="O11" s="32"/>
    </row>
    <row r="12" spans="1:15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</row>
    <row r="13" spans="1:15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</row>
    <row r="14" spans="1:15" ht="24" customHeight="1" thickBot="1">
      <c r="A14" s="57" t="s">
        <v>99</v>
      </c>
      <c r="B14" s="130"/>
      <c r="C14" s="129" t="s">
        <v>79</v>
      </c>
      <c r="D14" s="129" t="s">
        <v>90</v>
      </c>
      <c r="E14" s="1039" t="s">
        <v>100</v>
      </c>
      <c r="F14" s="1039"/>
      <c r="G14" s="1039" t="s">
        <v>70</v>
      </c>
      <c r="H14" s="1039"/>
      <c r="I14" s="1040"/>
      <c r="J14" s="32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056" t="s">
        <v>101</v>
      </c>
      <c r="D15" s="1057"/>
      <c r="E15" s="1057"/>
      <c r="F15" s="1057"/>
      <c r="G15" s="1057"/>
      <c r="H15" s="40"/>
      <c r="I15" s="69">
        <v>0</v>
      </c>
      <c r="J15" s="32"/>
      <c r="K15" s="32"/>
      <c r="L15" s="32"/>
      <c r="M15" s="32"/>
      <c r="N15" s="32"/>
      <c r="O15" s="32"/>
    </row>
    <row r="16" spans="1:15" ht="15" customHeight="1">
      <c r="A16" s="73" t="s">
        <v>102</v>
      </c>
      <c r="B16" s="74"/>
      <c r="C16" s="268" t="s">
        <v>79</v>
      </c>
      <c r="D16" s="268" t="s">
        <v>90</v>
      </c>
      <c r="E16" s="1042" t="s">
        <v>70</v>
      </c>
      <c r="F16" s="1042"/>
      <c r="G16" s="1042" t="s">
        <v>70</v>
      </c>
      <c r="H16" s="1042"/>
      <c r="I16" s="1058"/>
      <c r="J16" s="32"/>
      <c r="K16" s="32"/>
      <c r="L16" s="32"/>
      <c r="M16" s="32"/>
      <c r="N16" s="32"/>
      <c r="O16" s="32"/>
    </row>
    <row r="17" spans="1:17" ht="28.5">
      <c r="A17" s="85">
        <v>407819</v>
      </c>
      <c r="B17" s="83" t="s">
        <v>424</v>
      </c>
      <c r="C17" s="134">
        <v>2.286</v>
      </c>
      <c r="D17" s="90" t="s">
        <v>205</v>
      </c>
      <c r="E17" s="318"/>
      <c r="F17" s="318">
        <v>16.78</v>
      </c>
      <c r="G17" s="318"/>
      <c r="H17" s="131"/>
      <c r="I17" s="132">
        <f>F17*C17</f>
        <v>38.359079999999999</v>
      </c>
      <c r="J17" s="32"/>
      <c r="K17" s="32"/>
      <c r="L17" s="32"/>
      <c r="M17" s="32"/>
      <c r="N17" s="32"/>
      <c r="O17" s="32"/>
    </row>
    <row r="18" spans="1:17" ht="28.5">
      <c r="A18" s="85">
        <v>1107895</v>
      </c>
      <c r="B18" s="83" t="s">
        <v>583</v>
      </c>
      <c r="C18" s="134">
        <v>0.57799999999999996</v>
      </c>
      <c r="D18" s="90" t="s">
        <v>10</v>
      </c>
      <c r="E18" s="318"/>
      <c r="F18" s="318">
        <v>278.27</v>
      </c>
      <c r="G18" s="318"/>
      <c r="H18" s="131"/>
      <c r="I18" s="132">
        <f>F18*C18</f>
        <v>160.84005999999999</v>
      </c>
      <c r="J18" s="32"/>
      <c r="K18" s="32"/>
      <c r="L18" s="32"/>
      <c r="M18" s="32"/>
      <c r="N18" s="32"/>
      <c r="O18" s="32"/>
    </row>
    <row r="19" spans="1:17" ht="42.75">
      <c r="A19" s="85">
        <v>3103302</v>
      </c>
      <c r="B19" s="83" t="s">
        <v>154</v>
      </c>
      <c r="C19" s="134">
        <v>1.7</v>
      </c>
      <c r="D19" s="90" t="s">
        <v>8</v>
      </c>
      <c r="E19" s="318"/>
      <c r="F19" s="318">
        <v>62.24</v>
      </c>
      <c r="G19" s="318"/>
      <c r="H19" s="131"/>
      <c r="I19" s="132">
        <f t="shared" ref="I19" si="0">F19*C19</f>
        <v>105.80800000000001</v>
      </c>
      <c r="J19" s="32"/>
      <c r="K19" s="32"/>
      <c r="L19" s="32"/>
      <c r="M19" s="32"/>
      <c r="N19" s="32"/>
      <c r="O19" s="32"/>
    </row>
    <row r="20" spans="1:17" ht="24" customHeight="1" thickBot="1">
      <c r="A20" s="66"/>
      <c r="B20" s="40"/>
      <c r="C20" s="1056" t="s">
        <v>103</v>
      </c>
      <c r="D20" s="1057"/>
      <c r="E20" s="1057"/>
      <c r="F20" s="1057"/>
      <c r="G20" s="1057"/>
      <c r="H20" s="127"/>
      <c r="I20" s="105">
        <f>SUM(I17:I19)</f>
        <v>305.00709999999998</v>
      </c>
      <c r="J20" s="32"/>
      <c r="K20" s="32"/>
      <c r="L20" s="32"/>
      <c r="M20" s="32"/>
      <c r="N20" s="32"/>
      <c r="O20" s="32"/>
    </row>
    <row r="21" spans="1:17" ht="15" customHeight="1" thickBot="1">
      <c r="A21" s="57"/>
      <c r="B21" s="130"/>
      <c r="C21" s="125"/>
      <c r="D21" s="125"/>
      <c r="E21" s="125"/>
      <c r="F21" s="125"/>
      <c r="G21" s="125" t="s">
        <v>104</v>
      </c>
      <c r="H21" s="125"/>
      <c r="I21" s="70">
        <f>I20+I15+I11</f>
        <v>305.00709999999998</v>
      </c>
      <c r="J21" s="32"/>
      <c r="K21" s="32"/>
      <c r="L21" s="32"/>
      <c r="M21" s="32"/>
      <c r="N21" s="32"/>
      <c r="O21" s="32"/>
    </row>
    <row r="22" spans="1:17" ht="15" customHeight="1">
      <c r="A22" s="99" t="s">
        <v>105</v>
      </c>
      <c r="B22" s="100"/>
      <c r="C22" s="135" t="s">
        <v>106</v>
      </c>
      <c r="D22" s="135" t="s">
        <v>79</v>
      </c>
      <c r="E22" s="135" t="s">
        <v>90</v>
      </c>
      <c r="F22" s="1054" t="s">
        <v>70</v>
      </c>
      <c r="G22" s="1054"/>
      <c r="H22" s="1054" t="s">
        <v>70</v>
      </c>
      <c r="I22" s="1055"/>
      <c r="J22" s="32"/>
      <c r="K22" s="32"/>
      <c r="L22" s="32"/>
      <c r="M22" s="32"/>
      <c r="N22" s="32"/>
      <c r="O22" s="32"/>
    </row>
    <row r="23" spans="1:17" ht="15" customHeight="1" thickBot="1">
      <c r="A23" s="71"/>
      <c r="B23" s="41"/>
      <c r="C23" s="1056" t="s">
        <v>107</v>
      </c>
      <c r="D23" s="1056"/>
      <c r="E23" s="1056"/>
      <c r="F23" s="1056"/>
      <c r="G23" s="1056"/>
      <c r="H23" s="126"/>
      <c r="I23" s="72">
        <v>0</v>
      </c>
      <c r="J23" s="32"/>
      <c r="K23" s="32"/>
      <c r="L23" s="32"/>
      <c r="M23" s="32"/>
      <c r="N23" s="32"/>
      <c r="O23" s="32"/>
    </row>
    <row r="24" spans="1:17" ht="15" customHeight="1" thickBot="1">
      <c r="A24" s="1031" t="s">
        <v>108</v>
      </c>
      <c r="B24" s="1032"/>
      <c r="C24" s="1035" t="s">
        <v>79</v>
      </c>
      <c r="D24" s="1035" t="s">
        <v>90</v>
      </c>
      <c r="E24" s="1059" t="s">
        <v>109</v>
      </c>
      <c r="F24" s="1059"/>
      <c r="G24" s="1059"/>
      <c r="H24" s="124"/>
      <c r="I24" s="1060" t="s">
        <v>70</v>
      </c>
      <c r="J24" s="32"/>
      <c r="K24" s="32"/>
      <c r="L24" s="32"/>
      <c r="M24" s="32"/>
      <c r="N24" s="32"/>
      <c r="O24" s="32"/>
    </row>
    <row r="25" spans="1:17" ht="24" customHeight="1">
      <c r="A25" s="1046"/>
      <c r="B25" s="1047"/>
      <c r="C25" s="1048"/>
      <c r="D25" s="1048"/>
      <c r="E25" s="133" t="s">
        <v>110</v>
      </c>
      <c r="F25" s="133" t="s">
        <v>111</v>
      </c>
      <c r="G25" s="133" t="s">
        <v>112</v>
      </c>
      <c r="H25" s="133"/>
      <c r="I25" s="1049"/>
      <c r="J25" s="32"/>
      <c r="K25" s="32"/>
      <c r="L25" s="32"/>
      <c r="M25" s="32"/>
      <c r="N25" s="32"/>
      <c r="O25" s="32"/>
    </row>
    <row r="26" spans="1:17" s="24" customFormat="1" ht="15">
      <c r="A26" s="73"/>
      <c r="B26" s="74"/>
      <c r="C26" s="1042" t="s">
        <v>114</v>
      </c>
      <c r="D26" s="1042"/>
      <c r="E26" s="1042"/>
      <c r="F26" s="1042"/>
      <c r="G26" s="1042"/>
      <c r="H26" s="123"/>
      <c r="I26" s="112">
        <v>0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>
      <c r="A27" s="73"/>
      <c r="B27" s="74"/>
      <c r="C27" s="123"/>
      <c r="D27" s="123"/>
      <c r="E27" s="1042" t="s">
        <v>115</v>
      </c>
      <c r="F27" s="1042"/>
      <c r="G27" s="1042"/>
      <c r="H27" s="74"/>
      <c r="I27" s="117">
        <f>I21+I23+I26</f>
        <v>305.01</v>
      </c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73"/>
      <c r="B28" s="74"/>
      <c r="C28" s="123"/>
      <c r="D28" s="123"/>
      <c r="E28" s="123"/>
      <c r="F28" s="123"/>
      <c r="G28" s="123" t="s">
        <v>151</v>
      </c>
      <c r="H28" s="74"/>
      <c r="I28" s="138"/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A29" s="76"/>
      <c r="B29"/>
      <c r="C29"/>
      <c r="D29"/>
      <c r="E29"/>
      <c r="F29"/>
      <c r="G29" s="123" t="s">
        <v>140</v>
      </c>
      <c r="H29"/>
      <c r="I29" s="120">
        <f>I27</f>
        <v>305.01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</row>
    <row r="31" spans="1:17" ht="15" customHeight="1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</row>
    <row r="32" spans="1:17" ht="15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25"/>
    </row>
    <row r="33" spans="2:15" ht="15" customHeight="1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</row>
    <row r="34" spans="2:15" ht="15" customHeight="1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</row>
    <row r="38" spans="2:15">
      <c r="O38" s="27"/>
    </row>
    <row r="39" spans="2:15">
      <c r="B39" s="28"/>
      <c r="C39" s="29"/>
      <c r="F39" s="30"/>
      <c r="G39" s="28"/>
    </row>
    <row r="46" spans="2:15">
      <c r="B46" s="28"/>
      <c r="C46" s="29"/>
      <c r="F46" s="30"/>
    </row>
    <row r="53" spans="2:6">
      <c r="B53" s="28"/>
      <c r="C53" s="29"/>
      <c r="F53" s="30"/>
    </row>
    <row r="60" spans="2:6">
      <c r="B60" s="28"/>
      <c r="F60" s="30"/>
    </row>
    <row r="67" spans="6:6">
      <c r="F67" s="30"/>
    </row>
  </sheetData>
  <mergeCells count="28">
    <mergeCell ref="C26:G26"/>
    <mergeCell ref="E27:G27"/>
    <mergeCell ref="F22:G22"/>
    <mergeCell ref="H22:I22"/>
    <mergeCell ref="C23:G23"/>
    <mergeCell ref="A24:B25"/>
    <mergeCell ref="C24:C25"/>
    <mergeCell ref="D24:D25"/>
    <mergeCell ref="E24:G24"/>
    <mergeCell ref="I24:I25"/>
    <mergeCell ref="C20:G20"/>
    <mergeCell ref="E8:F8"/>
    <mergeCell ref="G8:I8"/>
    <mergeCell ref="C9:G9"/>
    <mergeCell ref="H9:I9"/>
    <mergeCell ref="C10:G10"/>
    <mergeCell ref="C11:G11"/>
    <mergeCell ref="E14:F14"/>
    <mergeCell ref="G14:I14"/>
    <mergeCell ref="C15:G15"/>
    <mergeCell ref="E16:F16"/>
    <mergeCell ref="G16:I16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F2CDE-7CED-469D-BAD0-03D3398F7327}">
  <sheetPr codeName="Planilha93">
    <tabColor rgb="FF00B050"/>
    <pageSetUpPr fitToPage="1"/>
  </sheetPr>
  <dimension ref="B1:Y72"/>
  <sheetViews>
    <sheetView workbookViewId="0"/>
  </sheetViews>
  <sheetFormatPr defaultColWidth="9.140625" defaultRowHeight="12.75"/>
  <cols>
    <col min="1" max="1" width="9.140625" style="23" customWidth="1"/>
    <col min="2" max="2" width="53.28515625" style="23" customWidth="1"/>
    <col min="3" max="3" width="7.28515625" style="23" customWidth="1"/>
    <col min="4" max="4" width="5" style="23" customWidth="1"/>
    <col min="5" max="5" width="6" style="23" customWidth="1"/>
    <col min="6" max="6" width="8" style="23" customWidth="1"/>
    <col min="7" max="7" width="3" style="23" customWidth="1"/>
    <col min="8" max="8" width="7.7109375" style="23" customWidth="1"/>
    <col min="9" max="9" width="5.140625" style="23" customWidth="1"/>
    <col min="10" max="10" width="4.85546875" style="23" bestFit="1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8.7109375" style="23" customWidth="1"/>
    <col min="15" max="15" width="9.5703125" style="23" bestFit="1" customWidth="1"/>
    <col min="16" max="23" width="0" style="23" hidden="1" customWidth="1"/>
    <col min="24" max="16384" width="9.140625" style="23"/>
  </cols>
  <sheetData>
    <row r="1" spans="2:25" ht="13.5" thickBot="1"/>
    <row r="2" spans="2:25" ht="13.5">
      <c r="B2" s="1407"/>
      <c r="C2" s="1408"/>
      <c r="D2" s="1408"/>
      <c r="E2" s="1408"/>
      <c r="F2" s="1408"/>
      <c r="G2" s="1408"/>
      <c r="H2" s="1408"/>
      <c r="I2" s="1408"/>
      <c r="J2" s="1408"/>
      <c r="K2" s="1408"/>
      <c r="L2" s="1408"/>
      <c r="M2" s="1408"/>
      <c r="N2" s="1408"/>
      <c r="O2" s="1409"/>
    </row>
    <row r="3" spans="2:25" ht="13.5">
      <c r="B3" s="1410" t="s">
        <v>157</v>
      </c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2"/>
    </row>
    <row r="4" spans="2:25" ht="13.5">
      <c r="B4" s="1413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5"/>
    </row>
    <row r="5" spans="2:25" ht="13.5">
      <c r="B5" s="1413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5"/>
    </row>
    <row r="6" spans="2:25" ht="13.5">
      <c r="B6" s="1416" t="s">
        <v>300</v>
      </c>
      <c r="C6" s="1417"/>
      <c r="D6" s="1417"/>
      <c r="E6" s="1417"/>
      <c r="F6" s="1417"/>
      <c r="G6" s="1417"/>
      <c r="H6" s="1417"/>
      <c r="I6" s="1417"/>
      <c r="J6" s="1417"/>
      <c r="K6" s="1417"/>
      <c r="L6" s="1417"/>
      <c r="M6" s="1417"/>
      <c r="N6" s="1417"/>
      <c r="O6" s="1418"/>
    </row>
    <row r="7" spans="2:25" ht="25.5">
      <c r="B7" s="1404" t="s">
        <v>591</v>
      </c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5"/>
      <c r="N7" s="1405"/>
      <c r="O7" s="1406"/>
      <c r="Y7" s="226" t="s">
        <v>301</v>
      </c>
    </row>
    <row r="8" spans="2:25">
      <c r="B8" s="1404"/>
      <c r="C8" s="1405"/>
      <c r="D8" s="1405"/>
      <c r="E8" s="1405"/>
      <c r="F8" s="1405"/>
      <c r="G8" s="1405"/>
      <c r="H8" s="1405"/>
      <c r="I8" s="1405"/>
      <c r="J8" s="1405"/>
      <c r="K8" s="1405"/>
      <c r="L8" s="1405"/>
      <c r="M8" s="1405"/>
      <c r="N8" s="1405"/>
      <c r="O8" s="1406"/>
    </row>
    <row r="9" spans="2:25">
      <c r="B9" s="1396"/>
      <c r="C9" s="1397"/>
      <c r="D9" s="1397"/>
      <c r="E9" s="1397"/>
      <c r="F9" s="1397"/>
      <c r="G9" s="1397"/>
      <c r="H9" s="1397"/>
      <c r="I9" s="1397"/>
      <c r="J9" s="1397"/>
      <c r="K9" s="1397"/>
      <c r="L9" s="1397"/>
      <c r="M9" s="1397"/>
      <c r="N9" s="1397"/>
      <c r="O9" s="1398"/>
      <c r="Y9" s="227"/>
    </row>
    <row r="10" spans="2:25" ht="15" customHeight="1">
      <c r="B10" s="1399" t="s">
        <v>570</v>
      </c>
      <c r="C10" s="1400"/>
      <c r="D10" s="1400"/>
      <c r="E10" s="1400"/>
      <c r="F10" s="1400"/>
      <c r="G10" s="1400"/>
      <c r="H10" s="1400"/>
      <c r="I10" s="1400"/>
      <c r="J10" s="1400"/>
      <c r="K10" s="1400"/>
      <c r="L10" s="1400"/>
      <c r="M10" s="1400"/>
      <c r="N10" s="1400"/>
      <c r="O10" s="1401"/>
    </row>
    <row r="11" spans="2:25" ht="24">
      <c r="B11" s="228" t="s">
        <v>160</v>
      </c>
      <c r="C11" s="229" t="s">
        <v>161</v>
      </c>
      <c r="D11" s="1381" t="s">
        <v>162</v>
      </c>
      <c r="E11" s="1377"/>
      <c r="F11" s="1402" t="s">
        <v>303</v>
      </c>
      <c r="G11" s="1403"/>
      <c r="H11" s="332" t="s">
        <v>164</v>
      </c>
      <c r="I11" s="1381" t="s">
        <v>165</v>
      </c>
      <c r="J11" s="1382"/>
      <c r="K11" s="1381" t="s">
        <v>166</v>
      </c>
      <c r="L11" s="1377"/>
      <c r="M11" s="1382"/>
      <c r="N11" s="1381" t="s">
        <v>167</v>
      </c>
      <c r="O11" s="1378"/>
      <c r="R11" s="23" t="s">
        <v>304</v>
      </c>
    </row>
    <row r="12" spans="2:25" ht="15" customHeight="1">
      <c r="B12" s="1295" t="s">
        <v>168</v>
      </c>
      <c r="C12" s="1094"/>
      <c r="D12" s="1094"/>
      <c r="E12" s="1094"/>
      <c r="F12" s="1094"/>
      <c r="G12" s="1094"/>
      <c r="H12" s="1094"/>
      <c r="I12" s="1094"/>
      <c r="J12" s="1094"/>
      <c r="K12" s="1095"/>
      <c r="L12" s="1096">
        <v>0</v>
      </c>
      <c r="M12" s="1097"/>
      <c r="N12" s="1097"/>
      <c r="O12" s="1277"/>
    </row>
    <row r="13" spans="2:25" s="227" customFormat="1">
      <c r="B13" s="230"/>
      <c r="C13" s="231"/>
      <c r="D13" s="1390"/>
      <c r="E13" s="1391"/>
      <c r="F13" s="1392"/>
      <c r="G13" s="1393"/>
      <c r="H13" s="333"/>
      <c r="I13" s="1390"/>
      <c r="J13" s="1394"/>
      <c r="K13" s="1390"/>
      <c r="L13" s="1391"/>
      <c r="M13" s="1394"/>
      <c r="N13" s="1390"/>
      <c r="O13" s="1395"/>
    </row>
    <row r="14" spans="2:25" ht="24">
      <c r="B14" s="250" t="s">
        <v>169</v>
      </c>
      <c r="C14" s="337" t="s">
        <v>161</v>
      </c>
      <c r="D14" s="1318" t="s">
        <v>170</v>
      </c>
      <c r="E14" s="1319"/>
      <c r="F14" s="1318" t="s">
        <v>171</v>
      </c>
      <c r="G14" s="1319"/>
      <c r="H14" s="326" t="s">
        <v>172</v>
      </c>
      <c r="I14" s="1318" t="s">
        <v>173</v>
      </c>
      <c r="J14" s="1320"/>
      <c r="K14" s="1320"/>
      <c r="L14" s="1320"/>
      <c r="M14" s="1319"/>
      <c r="N14" s="1318" t="s">
        <v>167</v>
      </c>
      <c r="O14" s="1450"/>
    </row>
    <row r="15" spans="2:25">
      <c r="B15" s="338" t="s">
        <v>210</v>
      </c>
      <c r="C15" s="292">
        <v>20109</v>
      </c>
      <c r="D15" s="1451">
        <v>1.24</v>
      </c>
      <c r="E15" s="1452"/>
      <c r="F15" s="1451">
        <v>157.27000000000001</v>
      </c>
      <c r="G15" s="1452"/>
      <c r="H15" s="339">
        <v>15</v>
      </c>
      <c r="I15" s="1451">
        <v>0.1</v>
      </c>
      <c r="J15" s="1453"/>
      <c r="K15" s="1453"/>
      <c r="L15" s="1453"/>
      <c r="M15" s="1452"/>
      <c r="N15" s="1155">
        <v>1.5</v>
      </c>
      <c r="O15" s="1157"/>
    </row>
    <row r="16" spans="2:25">
      <c r="B16" s="338" t="s">
        <v>128</v>
      </c>
      <c r="C16" s="292">
        <v>20002</v>
      </c>
      <c r="D16" s="1451">
        <v>1</v>
      </c>
      <c r="E16" s="1452"/>
      <c r="F16" s="1451">
        <v>157.27000000000001</v>
      </c>
      <c r="G16" s="1452"/>
      <c r="H16" s="339">
        <v>12.1</v>
      </c>
      <c r="I16" s="1451">
        <v>6</v>
      </c>
      <c r="J16" s="1453"/>
      <c r="K16" s="1453"/>
      <c r="L16" s="1453"/>
      <c r="M16" s="1452"/>
      <c r="N16" s="1155">
        <v>72.599999999999994</v>
      </c>
      <c r="O16" s="1157"/>
    </row>
    <row r="17" spans="2:20" ht="15" customHeight="1">
      <c r="B17" s="1286" t="s">
        <v>174</v>
      </c>
      <c r="C17" s="1121"/>
      <c r="D17" s="1121"/>
      <c r="E17" s="1121"/>
      <c r="F17" s="1121"/>
      <c r="G17" s="1121"/>
      <c r="H17" s="1121"/>
      <c r="I17" s="1121"/>
      <c r="J17" s="1121"/>
      <c r="K17" s="1142"/>
      <c r="L17" s="1143">
        <f>SUM(N15:O16)</f>
        <v>74.099999999999994</v>
      </c>
      <c r="M17" s="1144"/>
      <c r="N17" s="1144"/>
      <c r="O17" s="1285"/>
    </row>
    <row r="18" spans="2:20" ht="15" customHeight="1">
      <c r="B18" s="235"/>
      <c r="C18" s="236"/>
      <c r="D18" s="236"/>
      <c r="E18" s="236"/>
      <c r="F18" s="236"/>
      <c r="G18" s="236"/>
      <c r="H18" s="236"/>
      <c r="I18" s="236"/>
      <c r="J18" s="236"/>
      <c r="K18" s="236"/>
      <c r="L18" s="148"/>
      <c r="M18" s="148"/>
      <c r="N18" s="148"/>
      <c r="O18" s="237"/>
    </row>
    <row r="19" spans="2:20" ht="24">
      <c r="B19" s="232" t="s">
        <v>175</v>
      </c>
      <c r="C19" s="233" t="s">
        <v>161</v>
      </c>
      <c r="D19" s="1381" t="s">
        <v>176</v>
      </c>
      <c r="E19" s="1382"/>
      <c r="F19" s="332" t="s">
        <v>177</v>
      </c>
      <c r="G19" s="1381" t="s">
        <v>178</v>
      </c>
      <c r="H19" s="1377"/>
      <c r="I19" s="332" t="s">
        <v>179</v>
      </c>
      <c r="J19" s="1381" t="s">
        <v>180</v>
      </c>
      <c r="K19" s="1377"/>
      <c r="L19" s="1377"/>
      <c r="M19" s="1377"/>
      <c r="N19" s="1377"/>
      <c r="O19" s="1378"/>
      <c r="R19" s="23">
        <v>2.17</v>
      </c>
    </row>
    <row r="20" spans="2:20">
      <c r="B20" s="238" t="s">
        <v>211</v>
      </c>
      <c r="C20" s="234">
        <v>2000</v>
      </c>
      <c r="D20" s="1383">
        <v>5</v>
      </c>
      <c r="E20" s="1384"/>
      <c r="F20" s="239" t="s">
        <v>265</v>
      </c>
      <c r="G20" s="1385"/>
      <c r="H20" s="1386"/>
      <c r="I20" s="240"/>
      <c r="J20" s="1387">
        <f>TRUNC(L17*D20/100,2)</f>
        <v>3.7</v>
      </c>
      <c r="K20" s="1388"/>
      <c r="L20" s="1388"/>
      <c r="M20" s="1388"/>
      <c r="N20" s="1388"/>
      <c r="O20" s="1389"/>
      <c r="Q20" s="23">
        <v>1.8</v>
      </c>
    </row>
    <row r="21" spans="2:20" ht="15" customHeight="1">
      <c r="B21" s="1295" t="s">
        <v>181</v>
      </c>
      <c r="C21" s="1094"/>
      <c r="D21" s="1094"/>
      <c r="E21" s="1094"/>
      <c r="F21" s="1094"/>
      <c r="G21" s="1121"/>
      <c r="H21" s="1121"/>
      <c r="I21" s="1121"/>
      <c r="J21" s="1094"/>
      <c r="K21" s="1095"/>
      <c r="L21" s="1096">
        <f>SUM(J20)</f>
        <v>3.7</v>
      </c>
      <c r="M21" s="1097"/>
      <c r="N21" s="1097"/>
      <c r="O21" s="1277"/>
    </row>
    <row r="22" spans="2:20" ht="15" customHeight="1">
      <c r="B22" s="235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41"/>
    </row>
    <row r="23" spans="2:20" ht="15" customHeight="1">
      <c r="B23" s="1276" t="s">
        <v>182</v>
      </c>
      <c r="C23" s="1119"/>
      <c r="D23" s="1119"/>
      <c r="E23" s="1119"/>
      <c r="F23" s="1119"/>
      <c r="G23" s="1119"/>
      <c r="H23" s="1119"/>
      <c r="I23" s="1120"/>
      <c r="J23" s="1097">
        <f>TRUNC(L17+L21+L12,2)</f>
        <v>77.8</v>
      </c>
      <c r="K23" s="1097"/>
      <c r="L23" s="1097"/>
      <c r="M23" s="1097"/>
      <c r="N23" s="1097"/>
      <c r="O23" s="1277"/>
    </row>
    <row r="24" spans="2:20" ht="15" customHeight="1">
      <c r="B24" s="1276" t="s">
        <v>183</v>
      </c>
      <c r="C24" s="1119"/>
      <c r="D24" s="1119"/>
      <c r="E24" s="1119"/>
      <c r="F24" s="1119"/>
      <c r="G24" s="1119"/>
      <c r="H24" s="1119"/>
      <c r="I24" s="1120"/>
      <c r="J24" s="1379">
        <v>100</v>
      </c>
      <c r="K24" s="1379"/>
      <c r="L24" s="1379"/>
      <c r="M24" s="1379"/>
      <c r="N24" s="1379"/>
      <c r="O24" s="1380"/>
    </row>
    <row r="25" spans="2:20" ht="15" customHeight="1">
      <c r="B25" s="1276" t="s">
        <v>184</v>
      </c>
      <c r="C25" s="1119"/>
      <c r="D25" s="1119"/>
      <c r="E25" s="1119"/>
      <c r="F25" s="1119"/>
      <c r="G25" s="1119"/>
      <c r="H25" s="1119"/>
      <c r="I25" s="1120"/>
      <c r="J25" s="1097">
        <f>TRUNC(J23/J24,2)</f>
        <v>0.77</v>
      </c>
      <c r="K25" s="1097"/>
      <c r="L25" s="1097"/>
      <c r="M25" s="1097"/>
      <c r="N25" s="1097"/>
      <c r="O25" s="1277"/>
    </row>
    <row r="26" spans="2:20" ht="15" customHeight="1">
      <c r="B26" s="242"/>
      <c r="C26" s="155"/>
      <c r="D26" s="155"/>
      <c r="E26" s="155"/>
      <c r="F26" s="155"/>
      <c r="G26" s="155"/>
      <c r="H26" s="155"/>
      <c r="I26" s="155"/>
      <c r="J26" s="156"/>
      <c r="K26" s="156"/>
      <c r="L26" s="157"/>
      <c r="M26" s="157"/>
      <c r="N26" s="157"/>
      <c r="O26" s="243"/>
      <c r="Q26" s="23">
        <v>24</v>
      </c>
      <c r="R26" s="23">
        <v>100</v>
      </c>
    </row>
    <row r="27" spans="2:20" ht="24">
      <c r="B27" s="244" t="s">
        <v>185</v>
      </c>
      <c r="C27" s="245" t="s">
        <v>161</v>
      </c>
      <c r="D27" s="1370" t="s">
        <v>186</v>
      </c>
      <c r="E27" s="1371"/>
      <c r="F27" s="1372" t="s">
        <v>70</v>
      </c>
      <c r="G27" s="1373"/>
      <c r="H27" s="1374"/>
      <c r="I27" s="1362" t="s">
        <v>173</v>
      </c>
      <c r="J27" s="1363"/>
      <c r="K27" s="1375"/>
      <c r="L27" s="1376" t="s">
        <v>187</v>
      </c>
      <c r="M27" s="1377"/>
      <c r="N27" s="1377"/>
      <c r="O27" s="1378"/>
      <c r="R27" s="23">
        <v>5</v>
      </c>
      <c r="T27" s="23">
        <f>(33.67*5)/100</f>
        <v>1.6835</v>
      </c>
    </row>
    <row r="28" spans="2:20">
      <c r="B28" s="281" t="s">
        <v>592</v>
      </c>
      <c r="C28" s="282">
        <v>10847</v>
      </c>
      <c r="D28" s="1456" t="s">
        <v>8</v>
      </c>
      <c r="E28" s="1456"/>
      <c r="F28" s="1457">
        <v>5.8</v>
      </c>
      <c r="G28" s="1458"/>
      <c r="H28" s="1459"/>
      <c r="I28" s="1151">
        <v>1.05</v>
      </c>
      <c r="J28" s="1311"/>
      <c r="K28" s="1152"/>
      <c r="L28" s="1155">
        <v>6.09</v>
      </c>
      <c r="M28" s="1156"/>
      <c r="N28" s="1156"/>
      <c r="O28" s="1460"/>
    </row>
    <row r="29" spans="2:20" ht="15" customHeight="1">
      <c r="B29" s="1454" t="s">
        <v>188</v>
      </c>
      <c r="C29" s="1455"/>
      <c r="D29" s="1455"/>
      <c r="E29" s="1455"/>
      <c r="F29" s="1455"/>
      <c r="G29" s="1455"/>
      <c r="H29" s="1455"/>
      <c r="I29" s="1455"/>
      <c r="J29" s="1455"/>
      <c r="K29" s="1455"/>
      <c r="L29" s="1359">
        <f>L28</f>
        <v>6.09</v>
      </c>
      <c r="M29" s="1353"/>
      <c r="N29" s="1353"/>
      <c r="O29" s="1354"/>
    </row>
    <row r="30" spans="2:20" ht="15" customHeight="1">
      <c r="B30" s="246"/>
      <c r="C30" s="247"/>
      <c r="D30" s="247"/>
      <c r="E30" s="247"/>
      <c r="F30" s="247"/>
      <c r="G30" s="247"/>
      <c r="H30" s="247"/>
      <c r="I30" s="247"/>
      <c r="J30" s="247"/>
      <c r="K30" s="247"/>
      <c r="L30" s="148"/>
      <c r="M30" s="148"/>
      <c r="N30" s="148"/>
      <c r="O30" s="248"/>
    </row>
    <row r="31" spans="2:20" ht="24">
      <c r="B31" s="244" t="s">
        <v>189</v>
      </c>
      <c r="C31" s="245" t="s">
        <v>161</v>
      </c>
      <c r="D31" s="1360" t="s">
        <v>186</v>
      </c>
      <c r="E31" s="1360"/>
      <c r="F31" s="1361" t="s">
        <v>70</v>
      </c>
      <c r="G31" s="1361"/>
      <c r="H31" s="1361"/>
      <c r="I31" s="1360" t="s">
        <v>173</v>
      </c>
      <c r="J31" s="1360"/>
      <c r="K31" s="1360"/>
      <c r="L31" s="1362" t="s">
        <v>187</v>
      </c>
      <c r="M31" s="1363"/>
      <c r="N31" s="1363"/>
      <c r="O31" s="1364"/>
    </row>
    <row r="32" spans="2:20" ht="15" customHeight="1">
      <c r="B32" s="1351" t="s">
        <v>190</v>
      </c>
      <c r="C32" s="1352"/>
      <c r="D32" s="1352"/>
      <c r="E32" s="1352"/>
      <c r="F32" s="1352"/>
      <c r="G32" s="1352"/>
      <c r="H32" s="1352"/>
      <c r="I32" s="1352"/>
      <c r="J32" s="1352"/>
      <c r="K32" s="1352"/>
      <c r="L32" s="1359">
        <v>0</v>
      </c>
      <c r="M32" s="1353"/>
      <c r="N32" s="1353"/>
      <c r="O32" s="1354"/>
    </row>
    <row r="33" spans="2:24" ht="15" customHeight="1">
      <c r="B33" s="235"/>
      <c r="C33" s="236"/>
      <c r="D33" s="236"/>
      <c r="E33" s="236"/>
      <c r="F33" s="236"/>
      <c r="G33" s="236"/>
      <c r="H33" s="236"/>
      <c r="I33" s="236"/>
      <c r="J33" s="236"/>
      <c r="K33" s="236"/>
      <c r="L33" s="148"/>
      <c r="M33" s="148"/>
      <c r="N33" s="148"/>
      <c r="O33" s="249"/>
    </row>
    <row r="34" spans="2:24" ht="24">
      <c r="B34" s="250" t="s">
        <v>191</v>
      </c>
      <c r="C34" s="251" t="s">
        <v>161</v>
      </c>
      <c r="D34" s="326" t="s">
        <v>186</v>
      </c>
      <c r="E34" s="1318" t="s">
        <v>192</v>
      </c>
      <c r="F34" s="1320"/>
      <c r="G34" s="1320"/>
      <c r="H34" s="1319"/>
      <c r="I34" s="252" t="s">
        <v>193</v>
      </c>
      <c r="J34" s="253" t="s">
        <v>194</v>
      </c>
      <c r="K34" s="1318" t="s">
        <v>180</v>
      </c>
      <c r="L34" s="1319"/>
      <c r="M34" s="1318" t="s">
        <v>173</v>
      </c>
      <c r="N34" s="1319"/>
      <c r="O34" s="254" t="s">
        <v>195</v>
      </c>
      <c r="Q34" s="27">
        <f>L32+L29+L35+J25</f>
        <v>6.86</v>
      </c>
    </row>
    <row r="35" spans="2:24" ht="15" customHeight="1">
      <c r="B35" s="1351" t="s">
        <v>196</v>
      </c>
      <c r="C35" s="1352"/>
      <c r="D35" s="1352"/>
      <c r="E35" s="1352"/>
      <c r="F35" s="1352"/>
      <c r="G35" s="1352"/>
      <c r="H35" s="1352"/>
      <c r="I35" s="1352"/>
      <c r="J35" s="1352"/>
      <c r="K35" s="1352"/>
      <c r="L35" s="1353">
        <v>0</v>
      </c>
      <c r="M35" s="1353"/>
      <c r="N35" s="1353"/>
      <c r="O35" s="1354"/>
    </row>
    <row r="36" spans="2:24" ht="15" customHeight="1">
      <c r="B36" s="235"/>
      <c r="C36" s="236"/>
      <c r="D36" s="236"/>
      <c r="E36" s="236"/>
      <c r="F36" s="236"/>
      <c r="G36" s="236"/>
      <c r="H36" s="236"/>
      <c r="I36" s="236"/>
      <c r="J36" s="236"/>
      <c r="K36" s="236"/>
      <c r="L36" s="148"/>
      <c r="M36" s="148"/>
      <c r="N36" s="148"/>
      <c r="O36" s="255"/>
    </row>
    <row r="37" spans="2:24" ht="15" customHeight="1">
      <c r="B37" s="1278" t="s">
        <v>305</v>
      </c>
      <c r="C37" s="1119"/>
      <c r="D37" s="1119"/>
      <c r="E37" s="1119"/>
      <c r="F37" s="1119"/>
      <c r="G37" s="1119"/>
      <c r="H37" s="1119"/>
      <c r="I37" s="1119"/>
      <c r="J37" s="1119"/>
      <c r="K37" s="1119"/>
      <c r="L37" s="1096">
        <f>J25+L29</f>
        <v>6.86</v>
      </c>
      <c r="M37" s="1097"/>
      <c r="N37" s="1097"/>
      <c r="O37" s="1277"/>
      <c r="P37" s="25">
        <f>L37</f>
        <v>6.86</v>
      </c>
    </row>
    <row r="38" spans="2:24" ht="15" customHeight="1">
      <c r="B38" s="1278" t="s">
        <v>1065</v>
      </c>
      <c r="C38" s="1154"/>
      <c r="D38" s="1154"/>
      <c r="E38" s="1154"/>
      <c r="F38" s="1154"/>
      <c r="G38" s="1154"/>
      <c r="H38" s="1154"/>
      <c r="I38" s="1154"/>
      <c r="J38" s="1154"/>
      <c r="K38" s="1154"/>
      <c r="L38" s="1096">
        <f>TRUNC(L37*0.2108,2)</f>
        <v>1.44</v>
      </c>
      <c r="M38" s="1097"/>
      <c r="N38" s="1097"/>
      <c r="O38" s="1277"/>
    </row>
    <row r="39" spans="2:24" ht="15" customHeight="1" thickBot="1">
      <c r="B39" s="1279" t="s">
        <v>198</v>
      </c>
      <c r="C39" s="1280"/>
      <c r="D39" s="1280"/>
      <c r="E39" s="1280"/>
      <c r="F39" s="1280"/>
      <c r="G39" s="1280"/>
      <c r="H39" s="1280"/>
      <c r="I39" s="1280"/>
      <c r="J39" s="1280"/>
      <c r="K39" s="1280"/>
      <c r="L39" s="1281">
        <f>TRUNC(L37+L38,2)</f>
        <v>8.3000000000000007</v>
      </c>
      <c r="M39" s="1282"/>
      <c r="N39" s="1282"/>
      <c r="O39" s="1283"/>
    </row>
    <row r="41" spans="2:24">
      <c r="X41" s="27"/>
    </row>
    <row r="42" spans="2:24">
      <c r="O42" s="256"/>
    </row>
    <row r="44" spans="2:24">
      <c r="B44" s="28"/>
      <c r="C44" s="28"/>
      <c r="F44" s="30"/>
      <c r="G44" s="28"/>
    </row>
    <row r="51" spans="2:6">
      <c r="B51" s="28"/>
      <c r="C51" s="28"/>
      <c r="F51" s="30"/>
    </row>
    <row r="58" spans="2:6">
      <c r="B58" s="28"/>
      <c r="C58" s="28"/>
      <c r="F58" s="30"/>
    </row>
    <row r="65" spans="2:6">
      <c r="B65" s="28"/>
      <c r="F65" s="30"/>
    </row>
    <row r="72" spans="2:6">
      <c r="F72" s="30"/>
    </row>
  </sheetData>
  <mergeCells count="75">
    <mergeCell ref="D28:E28"/>
    <mergeCell ref="F28:H28"/>
    <mergeCell ref="I28:K28"/>
    <mergeCell ref="L28:O28"/>
    <mergeCell ref="B25:I25"/>
    <mergeCell ref="J25:O25"/>
    <mergeCell ref="D27:E27"/>
    <mergeCell ref="F27:H27"/>
    <mergeCell ref="I27:K27"/>
    <mergeCell ref="L27:O27"/>
    <mergeCell ref="B37:K37"/>
    <mergeCell ref="L37:O37"/>
    <mergeCell ref="B38:K38"/>
    <mergeCell ref="L38:O38"/>
    <mergeCell ref="B39:K39"/>
    <mergeCell ref="L39:O39"/>
    <mergeCell ref="B35:K35"/>
    <mergeCell ref="L35:O35"/>
    <mergeCell ref="B29:K29"/>
    <mergeCell ref="L29:O29"/>
    <mergeCell ref="D31:E31"/>
    <mergeCell ref="F31:H31"/>
    <mergeCell ref="I31:K31"/>
    <mergeCell ref="L31:O31"/>
    <mergeCell ref="B32:K32"/>
    <mergeCell ref="L32:O32"/>
    <mergeCell ref="E34:H34"/>
    <mergeCell ref="K34:L34"/>
    <mergeCell ref="M34:N34"/>
    <mergeCell ref="B23:I23"/>
    <mergeCell ref="J23:O23"/>
    <mergeCell ref="B24:I24"/>
    <mergeCell ref="J24:O24"/>
    <mergeCell ref="D19:E19"/>
    <mergeCell ref="G19:H19"/>
    <mergeCell ref="J19:O19"/>
    <mergeCell ref="D20:E20"/>
    <mergeCell ref="G20:H20"/>
    <mergeCell ref="J20:O20"/>
    <mergeCell ref="B21:K21"/>
    <mergeCell ref="L21:O21"/>
    <mergeCell ref="D14:E14"/>
    <mergeCell ref="F14:G14"/>
    <mergeCell ref="I14:M14"/>
    <mergeCell ref="N14:O14"/>
    <mergeCell ref="B17:K17"/>
    <mergeCell ref="L17:O17"/>
    <mergeCell ref="D15:E15"/>
    <mergeCell ref="D16:E16"/>
    <mergeCell ref="F15:G15"/>
    <mergeCell ref="F16:G16"/>
    <mergeCell ref="I15:M15"/>
    <mergeCell ref="I16:M16"/>
    <mergeCell ref="N15:O15"/>
    <mergeCell ref="N16:O16"/>
    <mergeCell ref="B12:K12"/>
    <mergeCell ref="L12:O12"/>
    <mergeCell ref="D13:E13"/>
    <mergeCell ref="F13:G13"/>
    <mergeCell ref="I13:J13"/>
    <mergeCell ref="K13:M13"/>
    <mergeCell ref="N13:O13"/>
    <mergeCell ref="B9:O9"/>
    <mergeCell ref="B10:O10"/>
    <mergeCell ref="D11:E11"/>
    <mergeCell ref="F11:G11"/>
    <mergeCell ref="I11:J11"/>
    <mergeCell ref="K11:M11"/>
    <mergeCell ref="N11:O11"/>
    <mergeCell ref="B7:O8"/>
    <mergeCell ref="B2:O2"/>
    <mergeCell ref="B3:O3"/>
    <mergeCell ref="B4:O4"/>
    <mergeCell ref="B5:O5"/>
    <mergeCell ref="B6:O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17B17-8406-4C74-BD9F-24DBA1BDB60E}">
  <sheetPr codeName="Planilha94">
    <tabColor rgb="FF92D050"/>
    <pageSetUpPr fitToPage="1"/>
  </sheetPr>
  <dimension ref="A1:Q72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1</v>
      </c>
      <c r="I3" s="52" t="s">
        <v>146</v>
      </c>
      <c r="J3" s="32"/>
      <c r="K3" s="32"/>
      <c r="L3" s="32"/>
      <c r="M3" s="32"/>
      <c r="N3" s="32"/>
      <c r="O3" s="32"/>
    </row>
    <row r="4" spans="1:15" ht="13.5" customHeight="1" thickBot="1">
      <c r="A4" s="53"/>
      <c r="B4" s="1028" t="s">
        <v>593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5">
      <c r="A9" s="73" t="s">
        <v>127</v>
      </c>
      <c r="B9" s="74" t="s">
        <v>128</v>
      </c>
      <c r="C9" s="335">
        <v>1</v>
      </c>
      <c r="D9" s="268" t="s">
        <v>92</v>
      </c>
      <c r="E9" s="1448">
        <v>17.003699999999998</v>
      </c>
      <c r="F9" s="1448"/>
      <c r="G9" s="123"/>
      <c r="H9" s="123"/>
      <c r="I9" s="75">
        <f>E9*C9</f>
        <v>17.003699999999998</v>
      </c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I9</f>
        <v>17.003699999999998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H10+I7</f>
        <v>17.003699999999998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f>I11</f>
        <v>17.003699999999998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24" customHeight="1">
      <c r="A16" s="64" t="s">
        <v>596</v>
      </c>
      <c r="B16" s="65" t="s">
        <v>597</v>
      </c>
      <c r="C16" s="110">
        <v>6.74</v>
      </c>
      <c r="D16" s="110" t="s">
        <v>8</v>
      </c>
      <c r="E16" s="1062">
        <v>1.5611999999999999</v>
      </c>
      <c r="F16" s="1062"/>
      <c r="G16" s="131"/>
      <c r="H16" s="131"/>
      <c r="I16" s="132">
        <f>E16*C16</f>
        <v>10.522487999999999</v>
      </c>
      <c r="J16" s="32"/>
      <c r="K16" s="32"/>
      <c r="L16" s="32"/>
      <c r="M16" s="32"/>
      <c r="N16" s="32"/>
      <c r="O16" s="32"/>
    </row>
    <row r="17" spans="1:17" ht="24" customHeight="1">
      <c r="A17" s="64" t="s">
        <v>600</v>
      </c>
      <c r="B17" s="65" t="s">
        <v>599</v>
      </c>
      <c r="C17" s="110">
        <v>13.48</v>
      </c>
      <c r="D17" s="110" t="s">
        <v>146</v>
      </c>
      <c r="E17" s="1052">
        <v>2.1288999999999998</v>
      </c>
      <c r="F17" s="1052"/>
      <c r="G17" s="131"/>
      <c r="H17" s="131"/>
      <c r="I17" s="132">
        <f>E17*C17</f>
        <v>28.697572000000001</v>
      </c>
      <c r="J17" s="32"/>
      <c r="K17" s="32"/>
      <c r="L17" s="32"/>
      <c r="M17" s="32"/>
      <c r="N17" s="32"/>
      <c r="O17" s="32"/>
    </row>
    <row r="18" spans="1:17" ht="15" customHeight="1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69">
        <f>I17+I16</f>
        <v>39.220100000000002</v>
      </c>
      <c r="J18" s="32"/>
      <c r="K18" s="32"/>
      <c r="L18" s="32"/>
      <c r="M18" s="32"/>
      <c r="N18" s="32"/>
      <c r="O18" s="32"/>
    </row>
    <row r="19" spans="1:17" ht="15" customHeight="1">
      <c r="A19" s="73" t="s">
        <v>102</v>
      </c>
      <c r="B19" s="74"/>
      <c r="C19" s="268" t="s">
        <v>79</v>
      </c>
      <c r="D19" s="268" t="s">
        <v>90</v>
      </c>
      <c r="E19" s="1042" t="s">
        <v>70</v>
      </c>
      <c r="F19" s="1042"/>
      <c r="G19" s="1042" t="s">
        <v>70</v>
      </c>
      <c r="H19" s="1042"/>
      <c r="I19" s="1058"/>
      <c r="J19" s="32"/>
      <c r="K19" s="32"/>
      <c r="L19" s="32"/>
      <c r="M19" s="32"/>
      <c r="N19" s="32"/>
      <c r="O19" s="32"/>
    </row>
    <row r="20" spans="1:17" ht="28.5">
      <c r="A20" s="85">
        <v>408067</v>
      </c>
      <c r="B20" s="83" t="s">
        <v>598</v>
      </c>
      <c r="C20" s="134">
        <v>23.06</v>
      </c>
      <c r="D20" s="90" t="s">
        <v>205</v>
      </c>
      <c r="E20" s="318"/>
      <c r="F20" s="318">
        <v>15.56</v>
      </c>
      <c r="G20" s="318"/>
      <c r="H20" s="131"/>
      <c r="I20" s="132">
        <f>F20*C20</f>
        <v>358.81360000000001</v>
      </c>
      <c r="J20" s="32"/>
      <c r="K20" s="32"/>
      <c r="L20" s="32"/>
      <c r="M20" s="32"/>
      <c r="N20" s="32"/>
      <c r="O20" s="32"/>
    </row>
    <row r="21" spans="1:17" ht="28.5">
      <c r="A21" s="85">
        <v>1107895</v>
      </c>
      <c r="B21" s="83" t="s">
        <v>583</v>
      </c>
      <c r="C21" s="134">
        <v>0.7</v>
      </c>
      <c r="D21" s="90" t="s">
        <v>10</v>
      </c>
      <c r="E21" s="318"/>
      <c r="F21" s="318">
        <v>278.27</v>
      </c>
      <c r="G21" s="318"/>
      <c r="H21" s="131"/>
      <c r="I21" s="132">
        <f>F21*C21</f>
        <v>194.78899999999999</v>
      </c>
      <c r="J21" s="32"/>
      <c r="K21" s="32"/>
      <c r="L21" s="32"/>
      <c r="M21" s="32"/>
      <c r="N21" s="32"/>
      <c r="O21" s="32"/>
    </row>
    <row r="22" spans="1:17" ht="28.5">
      <c r="A22" s="85">
        <v>1106057</v>
      </c>
      <c r="B22" s="83" t="s">
        <v>150</v>
      </c>
      <c r="C22" s="134">
        <v>0.125</v>
      </c>
      <c r="D22" s="90" t="s">
        <v>10</v>
      </c>
      <c r="E22" s="318"/>
      <c r="F22" s="318">
        <v>372.33</v>
      </c>
      <c r="G22" s="318"/>
      <c r="H22" s="131"/>
      <c r="I22" s="132">
        <f>F22*C22</f>
        <v>46.541249999999998</v>
      </c>
      <c r="J22" s="32"/>
      <c r="K22" s="32"/>
      <c r="L22" s="32"/>
      <c r="M22" s="32"/>
      <c r="N22" s="32"/>
      <c r="O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SUM(I20:I22)</f>
        <v>600.14390000000003</v>
      </c>
      <c r="J23" s="32"/>
      <c r="K23" s="32"/>
      <c r="L23" s="32"/>
      <c r="M23" s="32"/>
      <c r="N23" s="32"/>
      <c r="O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I23+I18+I12</f>
        <v>656.36770000000001</v>
      </c>
      <c r="J24" s="32"/>
      <c r="K24" s="32"/>
      <c r="L24" s="32"/>
      <c r="M24" s="32"/>
      <c r="N24" s="32"/>
      <c r="O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</row>
    <row r="26" spans="1:17" ht="30">
      <c r="A26" s="73" t="s">
        <v>600</v>
      </c>
      <c r="B26" s="317" t="s">
        <v>601</v>
      </c>
      <c r="C26" s="268">
        <v>5914655</v>
      </c>
      <c r="D26" s="268">
        <v>3.1900000000000001E-3</v>
      </c>
      <c r="E26" s="268" t="s">
        <v>57</v>
      </c>
      <c r="F26" s="123"/>
      <c r="G26" s="123">
        <v>31.25</v>
      </c>
      <c r="H26" s="123"/>
      <c r="I26" s="75">
        <f>G26*D26</f>
        <v>9.9687499999999998E-2</v>
      </c>
      <c r="J26" s="32"/>
      <c r="K26" s="32"/>
      <c r="L26" s="32"/>
      <c r="M26" s="32"/>
      <c r="N26" s="32"/>
      <c r="O26" s="32"/>
    </row>
    <row r="27" spans="1:17" ht="15" customHeight="1" thickBot="1">
      <c r="A27" s="71"/>
      <c r="B27" s="41"/>
      <c r="C27" s="1056" t="s">
        <v>107</v>
      </c>
      <c r="D27" s="1056"/>
      <c r="E27" s="1056"/>
      <c r="F27" s="1056"/>
      <c r="G27" s="1056"/>
      <c r="H27" s="126"/>
      <c r="I27" s="72">
        <f>I26</f>
        <v>9.9699999999999997E-2</v>
      </c>
      <c r="J27" s="32"/>
      <c r="K27" s="32"/>
      <c r="L27" s="32"/>
      <c r="M27" s="32"/>
      <c r="N27" s="32"/>
      <c r="O27" s="32"/>
    </row>
    <row r="28" spans="1:17" ht="15" customHeight="1" thickBot="1">
      <c r="A28" s="1031" t="s">
        <v>108</v>
      </c>
      <c r="B28" s="1032"/>
      <c r="C28" s="1035" t="s">
        <v>79</v>
      </c>
      <c r="D28" s="1035" t="s">
        <v>90</v>
      </c>
      <c r="E28" s="1059" t="s">
        <v>109</v>
      </c>
      <c r="F28" s="1059"/>
      <c r="G28" s="1059"/>
      <c r="H28" s="124"/>
      <c r="I28" s="1060" t="s">
        <v>70</v>
      </c>
      <c r="J28" s="32"/>
      <c r="K28" s="32"/>
      <c r="L28" s="32"/>
      <c r="M28" s="32"/>
      <c r="N28" s="32"/>
      <c r="O28" s="32"/>
    </row>
    <row r="29" spans="1:17" ht="24" customHeight="1">
      <c r="A29" s="1046"/>
      <c r="B29" s="1047"/>
      <c r="C29" s="1048"/>
      <c r="D29" s="1048"/>
      <c r="E29" s="133" t="s">
        <v>110</v>
      </c>
      <c r="F29" s="133" t="s">
        <v>111</v>
      </c>
      <c r="G29" s="133" t="s">
        <v>112</v>
      </c>
      <c r="H29" s="133"/>
      <c r="I29" s="1049"/>
      <c r="J29" s="32"/>
      <c r="K29" s="32"/>
      <c r="L29" s="32"/>
      <c r="M29" s="32"/>
      <c r="N29" s="32"/>
      <c r="O29" s="32"/>
    </row>
    <row r="30" spans="1:17" ht="30">
      <c r="A30" s="73" t="s">
        <v>600</v>
      </c>
      <c r="B30" s="317" t="s">
        <v>601</v>
      </c>
      <c r="C30" s="133">
        <v>3.1900000000000001E-3</v>
      </c>
      <c r="D30" s="133" t="s">
        <v>113</v>
      </c>
      <c r="E30" s="133"/>
      <c r="F30" s="133"/>
      <c r="G30" s="133">
        <v>4.4000000000000004</v>
      </c>
      <c r="H30" s="133"/>
      <c r="I30" s="340">
        <f>G30*C30</f>
        <v>1.4036E-2</v>
      </c>
      <c r="J30" s="32"/>
      <c r="K30" s="32"/>
      <c r="L30" s="32"/>
      <c r="M30" s="32"/>
      <c r="N30" s="32"/>
      <c r="O30" s="32"/>
    </row>
    <row r="31" spans="1:17" s="24" customFormat="1" ht="15">
      <c r="A31" s="73"/>
      <c r="B31" s="74"/>
      <c r="C31" s="1042" t="s">
        <v>114</v>
      </c>
      <c r="D31" s="1042"/>
      <c r="E31" s="1042"/>
      <c r="F31" s="1042"/>
      <c r="G31" s="1042"/>
      <c r="H31" s="123"/>
      <c r="I31" s="112">
        <f>I30</f>
        <v>1.4E-2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042" t="s">
        <v>115</v>
      </c>
      <c r="F32" s="1042"/>
      <c r="G32" s="1042"/>
      <c r="H32" s="74"/>
      <c r="I32" s="117">
        <f>I24+I27+I31</f>
        <v>656.48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3"/>
      <c r="B33" s="74"/>
      <c r="C33" s="123"/>
      <c r="D33" s="123"/>
      <c r="E33" s="123"/>
      <c r="F33" s="123"/>
      <c r="G33" s="123" t="s">
        <v>151</v>
      </c>
      <c r="H33" s="74"/>
      <c r="I33" s="138"/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A34" s="76"/>
      <c r="B34"/>
      <c r="C34"/>
      <c r="D34"/>
      <c r="E34"/>
      <c r="F34"/>
      <c r="G34" s="123" t="s">
        <v>140</v>
      </c>
      <c r="H34"/>
      <c r="I34" s="120">
        <f>I32</f>
        <v>656.48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17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</row>
    <row r="37" spans="1:17" ht="15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25"/>
    </row>
    <row r="38" spans="1:17" ht="15" customHeight="1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7" ht="15" customHeight="1"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3" spans="1:17">
      <c r="O43" s="27"/>
    </row>
    <row r="44" spans="1:17">
      <c r="B44" s="28"/>
      <c r="C44" s="29"/>
      <c r="F44" s="30"/>
      <c r="G44" s="28"/>
    </row>
    <row r="51" spans="2:6">
      <c r="B51" s="28"/>
      <c r="C51" s="29"/>
      <c r="F51" s="30"/>
    </row>
    <row r="58" spans="2:6">
      <c r="B58" s="28"/>
      <c r="C58" s="29"/>
      <c r="F58" s="30"/>
    </row>
    <row r="65" spans="2:6">
      <c r="B65" s="28"/>
      <c r="F65" s="30"/>
    </row>
    <row r="72" spans="2:6">
      <c r="F72" s="30"/>
    </row>
  </sheetData>
  <mergeCells count="31">
    <mergeCell ref="C31:G31"/>
    <mergeCell ref="E32:G32"/>
    <mergeCell ref="E9:F9"/>
    <mergeCell ref="E16:F16"/>
    <mergeCell ref="E17:F17"/>
    <mergeCell ref="F25:G25"/>
    <mergeCell ref="E15:F15"/>
    <mergeCell ref="G15:I15"/>
    <mergeCell ref="C18:G18"/>
    <mergeCell ref="E19:F19"/>
    <mergeCell ref="G19:I19"/>
    <mergeCell ref="C23:G23"/>
    <mergeCell ref="C12:G12"/>
    <mergeCell ref="H25:I25"/>
    <mergeCell ref="C27:G27"/>
    <mergeCell ref="A28:B29"/>
    <mergeCell ref="C28:C29"/>
    <mergeCell ref="D28:D29"/>
    <mergeCell ref="E28:G28"/>
    <mergeCell ref="I28:I29"/>
    <mergeCell ref="E8:F8"/>
    <mergeCell ref="G8:I8"/>
    <mergeCell ref="C10:G10"/>
    <mergeCell ref="H10:I10"/>
    <mergeCell ref="C11:G11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81BB-C252-49DC-B412-01C8FE94E146}">
  <sheetPr codeName="Planilha95">
    <tabColor rgb="FF92D050"/>
    <pageSetUpPr fitToPage="1"/>
  </sheetPr>
  <dimension ref="A1:Q72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1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/>
      <c r="B4" s="1028" t="s">
        <v>602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4.25">
      <c r="A9" s="64" t="s">
        <v>127</v>
      </c>
      <c r="B9" s="65" t="s">
        <v>128</v>
      </c>
      <c r="C9" s="336">
        <v>5</v>
      </c>
      <c r="D9" s="110" t="s">
        <v>92</v>
      </c>
      <c r="E9" s="1062">
        <v>18.146100000000001</v>
      </c>
      <c r="F9" s="1062"/>
      <c r="G9" s="131"/>
      <c r="H9" s="131"/>
      <c r="I9" s="132">
        <f>E9*C9</f>
        <v>90.730500000000006</v>
      </c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I9</f>
        <v>90.730500000000006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H10+I7</f>
        <v>90.730500000000006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f>I11</f>
        <v>90.730500000000006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24" customHeight="1">
      <c r="A16" s="101" t="s">
        <v>603</v>
      </c>
      <c r="B16" s="84" t="s">
        <v>604</v>
      </c>
      <c r="C16" s="110">
        <v>5062.17</v>
      </c>
      <c r="D16" s="110" t="s">
        <v>205</v>
      </c>
      <c r="E16" s="1062">
        <v>4.9237000000000002</v>
      </c>
      <c r="F16" s="1062"/>
      <c r="G16" s="131"/>
      <c r="H16" s="131"/>
      <c r="I16" s="132">
        <f>E16*C16</f>
        <v>24924.606428999999</v>
      </c>
      <c r="J16" s="32"/>
      <c r="K16" s="32"/>
      <c r="L16" s="32"/>
      <c r="M16" s="32"/>
      <c r="N16" s="32"/>
      <c r="O16" s="32"/>
    </row>
    <row r="17" spans="1:17" ht="15" customHeight="1" thickBot="1">
      <c r="A17" s="341"/>
      <c r="B17" s="40"/>
      <c r="C17" s="1056" t="s">
        <v>101</v>
      </c>
      <c r="D17" s="1057"/>
      <c r="E17" s="1057"/>
      <c r="F17" s="1057"/>
      <c r="G17" s="1057"/>
      <c r="H17" s="40"/>
      <c r="I17" s="69">
        <f>I16</f>
        <v>24924.606400000001</v>
      </c>
      <c r="J17" s="32"/>
      <c r="K17" s="32"/>
      <c r="L17" s="32"/>
      <c r="M17" s="32"/>
      <c r="N17" s="32"/>
      <c r="O17" s="32"/>
    </row>
    <row r="18" spans="1:17" ht="15" customHeight="1">
      <c r="A18" s="73" t="s">
        <v>102</v>
      </c>
      <c r="B18" s="74"/>
      <c r="C18" s="268" t="s">
        <v>79</v>
      </c>
      <c r="D18" s="268" t="s">
        <v>90</v>
      </c>
      <c r="E18" s="1042" t="s">
        <v>70</v>
      </c>
      <c r="F18" s="1042"/>
      <c r="G18" s="1042" t="s">
        <v>70</v>
      </c>
      <c r="H18" s="1042"/>
      <c r="I18" s="1058"/>
      <c r="J18" s="32"/>
      <c r="K18" s="32"/>
      <c r="L18" s="32"/>
      <c r="M18" s="32"/>
      <c r="N18" s="32"/>
      <c r="O18" s="32"/>
    </row>
    <row r="19" spans="1:17" ht="28.5">
      <c r="A19" s="85">
        <v>407819</v>
      </c>
      <c r="B19" s="83" t="s">
        <v>424</v>
      </c>
      <c r="C19" s="134">
        <v>164.88</v>
      </c>
      <c r="D19" s="90" t="s">
        <v>205</v>
      </c>
      <c r="E19" s="318"/>
      <c r="F19" s="318">
        <v>16.78</v>
      </c>
      <c r="G19" s="318"/>
      <c r="H19" s="131"/>
      <c r="I19" s="132">
        <f>F19*C19</f>
        <v>2766.6864</v>
      </c>
      <c r="J19" s="32"/>
      <c r="K19" s="32"/>
      <c r="L19" s="32"/>
      <c r="M19" s="32"/>
      <c r="N19" s="32"/>
      <c r="O19" s="32"/>
    </row>
    <row r="20" spans="1:17" ht="28.5">
      <c r="A20" s="85">
        <v>1107895</v>
      </c>
      <c r="B20" s="83" t="s">
        <v>583</v>
      </c>
      <c r="C20" s="134">
        <v>1.1712</v>
      </c>
      <c r="D20" s="90" t="s">
        <v>10</v>
      </c>
      <c r="E20" s="318"/>
      <c r="F20" s="318">
        <v>278.27</v>
      </c>
      <c r="G20" s="318"/>
      <c r="H20" s="131"/>
      <c r="I20" s="132">
        <f>F20*C20</f>
        <v>325.90982400000001</v>
      </c>
      <c r="J20" s="32"/>
      <c r="K20" s="32"/>
      <c r="L20" s="32"/>
      <c r="M20" s="32"/>
      <c r="N20" s="32"/>
      <c r="O20" s="32"/>
    </row>
    <row r="21" spans="1:17" ht="28.5">
      <c r="A21" s="85">
        <v>1106057</v>
      </c>
      <c r="B21" s="83" t="s">
        <v>150</v>
      </c>
      <c r="C21" s="134">
        <v>0.1464</v>
      </c>
      <c r="D21" s="90" t="s">
        <v>10</v>
      </c>
      <c r="E21" s="318"/>
      <c r="F21" s="318">
        <v>372.33</v>
      </c>
      <c r="G21" s="318"/>
      <c r="H21" s="131"/>
      <c r="I21" s="132">
        <f>F21*C21</f>
        <v>54.509112000000002</v>
      </c>
      <c r="J21" s="32"/>
      <c r="K21" s="32"/>
      <c r="L21" s="32"/>
      <c r="M21" s="32"/>
      <c r="N21" s="32"/>
      <c r="O21" s="32"/>
    </row>
    <row r="22" spans="1:17" ht="42.75">
      <c r="A22" s="85">
        <v>3103302</v>
      </c>
      <c r="B22" s="83" t="s">
        <v>154</v>
      </c>
      <c r="C22" s="134">
        <v>5.76</v>
      </c>
      <c r="D22" s="90" t="s">
        <v>8</v>
      </c>
      <c r="E22" s="318"/>
      <c r="F22" s="318">
        <v>62.24</v>
      </c>
      <c r="G22" s="318"/>
      <c r="H22" s="131"/>
      <c r="I22" s="132">
        <f t="shared" ref="I22" si="0">F22*C22</f>
        <v>358.50240000000002</v>
      </c>
      <c r="J22" s="32"/>
      <c r="K22" s="32"/>
      <c r="L22" s="32"/>
      <c r="M22" s="32"/>
      <c r="N22" s="32"/>
      <c r="O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SUM(I19:I22)</f>
        <v>3505.6077</v>
      </c>
      <c r="J23" s="32"/>
      <c r="K23" s="32"/>
      <c r="L23" s="32"/>
      <c r="M23" s="32"/>
      <c r="N23" s="32"/>
      <c r="O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I23+I17+I12</f>
        <v>28520.944599999999</v>
      </c>
      <c r="J24" s="32"/>
      <c r="K24" s="32"/>
      <c r="L24" s="32"/>
      <c r="M24" s="32"/>
      <c r="N24" s="32"/>
      <c r="O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</row>
    <row r="26" spans="1:17" ht="14.25">
      <c r="A26" s="64" t="s">
        <v>603</v>
      </c>
      <c r="B26" s="83" t="s">
        <v>604</v>
      </c>
      <c r="C26" s="110">
        <v>5909116</v>
      </c>
      <c r="D26" s="110">
        <v>5.0621700000000001</v>
      </c>
      <c r="E26" s="110" t="s">
        <v>57</v>
      </c>
      <c r="F26" s="131"/>
      <c r="G26" s="131">
        <v>4.5</v>
      </c>
      <c r="H26" s="131"/>
      <c r="I26" s="132">
        <f>G26*D26</f>
        <v>22.779765000000001</v>
      </c>
      <c r="J26" s="32"/>
      <c r="K26" s="32"/>
      <c r="L26" s="32"/>
      <c r="M26" s="32"/>
      <c r="N26" s="32"/>
      <c r="O26" s="32"/>
    </row>
    <row r="27" spans="1:17" ht="15" customHeight="1" thickBot="1">
      <c r="A27" s="71"/>
      <c r="B27" s="41"/>
      <c r="C27" s="1056" t="s">
        <v>107</v>
      </c>
      <c r="D27" s="1056"/>
      <c r="E27" s="1056"/>
      <c r="F27" s="1056"/>
      <c r="G27" s="1056"/>
      <c r="H27" s="126"/>
      <c r="I27" s="72">
        <f>I26</f>
        <v>22.779800000000002</v>
      </c>
      <c r="J27" s="32"/>
      <c r="K27" s="32"/>
      <c r="L27" s="32"/>
      <c r="M27" s="32"/>
      <c r="N27" s="32"/>
      <c r="O27" s="32"/>
    </row>
    <row r="28" spans="1:17" ht="15" customHeight="1" thickBot="1">
      <c r="A28" s="1031" t="s">
        <v>108</v>
      </c>
      <c r="B28" s="1032"/>
      <c r="C28" s="1035" t="s">
        <v>79</v>
      </c>
      <c r="D28" s="1035" t="s">
        <v>90</v>
      </c>
      <c r="E28" s="1059" t="s">
        <v>109</v>
      </c>
      <c r="F28" s="1059"/>
      <c r="G28" s="1059"/>
      <c r="H28" s="124"/>
      <c r="I28" s="1060" t="s">
        <v>70</v>
      </c>
      <c r="J28" s="32"/>
      <c r="K28" s="32"/>
      <c r="L28" s="32"/>
      <c r="M28" s="32"/>
      <c r="N28" s="32"/>
      <c r="O28" s="32"/>
    </row>
    <row r="29" spans="1:17" ht="24" customHeight="1">
      <c r="A29" s="1046"/>
      <c r="B29" s="1047"/>
      <c r="C29" s="1048"/>
      <c r="D29" s="1048"/>
      <c r="E29" s="133" t="s">
        <v>110</v>
      </c>
      <c r="F29" s="133" t="s">
        <v>111</v>
      </c>
      <c r="G29" s="133" t="s">
        <v>112</v>
      </c>
      <c r="H29" s="133"/>
      <c r="I29" s="1049"/>
      <c r="J29" s="32"/>
      <c r="K29" s="32"/>
      <c r="L29" s="32"/>
      <c r="M29" s="32"/>
      <c r="N29" s="32"/>
      <c r="O29" s="32"/>
    </row>
    <row r="30" spans="1:17" ht="14.25">
      <c r="A30" s="64" t="s">
        <v>603</v>
      </c>
      <c r="B30" s="83" t="s">
        <v>604</v>
      </c>
      <c r="C30" s="90">
        <v>5.0621700000000001</v>
      </c>
      <c r="D30" s="90" t="s">
        <v>113</v>
      </c>
      <c r="E30" s="90"/>
      <c r="F30" s="90"/>
      <c r="G30" s="90">
        <v>130</v>
      </c>
      <c r="H30" s="90"/>
      <c r="I30" s="91">
        <f>G30*C30</f>
        <v>658.08209999999997</v>
      </c>
      <c r="J30" s="32"/>
      <c r="K30" s="32"/>
      <c r="L30" s="32"/>
      <c r="M30" s="32"/>
      <c r="N30" s="32"/>
      <c r="O30" s="32"/>
    </row>
    <row r="31" spans="1:17" s="24" customFormat="1" ht="15">
      <c r="A31" s="73"/>
      <c r="B31" s="74"/>
      <c r="C31" s="1042" t="s">
        <v>114</v>
      </c>
      <c r="D31" s="1042"/>
      <c r="E31" s="1042"/>
      <c r="F31" s="1042"/>
      <c r="G31" s="1042"/>
      <c r="H31" s="123"/>
      <c r="I31" s="112">
        <f>I30</f>
        <v>658.08209999999997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042" t="s">
        <v>115</v>
      </c>
      <c r="F32" s="1042"/>
      <c r="G32" s="1042"/>
      <c r="H32" s="74"/>
      <c r="I32" s="117">
        <f>I24+I27+I31</f>
        <v>29201.81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3"/>
      <c r="B33" s="74"/>
      <c r="C33" s="123"/>
      <c r="D33" s="123"/>
      <c r="E33" s="123"/>
      <c r="F33" s="123"/>
      <c r="G33" s="123" t="s">
        <v>151</v>
      </c>
      <c r="H33" s="74"/>
      <c r="I33" s="138"/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A34" s="76"/>
      <c r="B34"/>
      <c r="C34"/>
      <c r="D34"/>
      <c r="E34"/>
      <c r="F34"/>
      <c r="G34" s="123" t="s">
        <v>140</v>
      </c>
      <c r="H34"/>
      <c r="I34" s="120">
        <f>I32</f>
        <v>29201.81</v>
      </c>
      <c r="J34" s="32"/>
      <c r="K34" s="32"/>
      <c r="L34" s="32"/>
      <c r="M34" s="32"/>
      <c r="N34" s="32"/>
      <c r="O34" s="32"/>
      <c r="P34" s="32"/>
      <c r="Q34" s="32"/>
    </row>
    <row r="35" spans="1:17" ht="15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17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</row>
    <row r="37" spans="1:17" ht="15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25"/>
    </row>
    <row r="38" spans="1:17" ht="15" customHeight="1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7" ht="15" customHeight="1"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3" spans="1:17">
      <c r="O43" s="27"/>
    </row>
    <row r="44" spans="1:17">
      <c r="B44" s="28"/>
      <c r="C44" s="29"/>
      <c r="F44" s="30"/>
      <c r="G44" s="28"/>
    </row>
    <row r="51" spans="2:6">
      <c r="B51" s="28"/>
      <c r="C51" s="29"/>
      <c r="F51" s="30"/>
    </row>
    <row r="58" spans="2:6">
      <c r="B58" s="28"/>
      <c r="C58" s="29"/>
      <c r="F58" s="30"/>
    </row>
    <row r="65" spans="2:6">
      <c r="B65" s="28"/>
      <c r="F65" s="30"/>
    </row>
    <row r="72" spans="2:6">
      <c r="F72" s="30"/>
    </row>
  </sheetData>
  <mergeCells count="30">
    <mergeCell ref="E32:G32"/>
    <mergeCell ref="A28:B29"/>
    <mergeCell ref="C28:C29"/>
    <mergeCell ref="D28:D29"/>
    <mergeCell ref="E28:G28"/>
    <mergeCell ref="I28:I29"/>
    <mergeCell ref="C31:G31"/>
    <mergeCell ref="E18:F18"/>
    <mergeCell ref="G18:I18"/>
    <mergeCell ref="C23:G23"/>
    <mergeCell ref="F25:G25"/>
    <mergeCell ref="H25:I25"/>
    <mergeCell ref="C27:G27"/>
    <mergeCell ref="C12:G12"/>
    <mergeCell ref="E15:F15"/>
    <mergeCell ref="G15:I15"/>
    <mergeCell ref="E16:F16"/>
    <mergeCell ref="C17:G17"/>
    <mergeCell ref="C11:G11"/>
    <mergeCell ref="B4:G4"/>
    <mergeCell ref="H4:I4"/>
    <mergeCell ref="A5:B6"/>
    <mergeCell ref="C5:C6"/>
    <mergeCell ref="D5:E5"/>
    <mergeCell ref="F5:G5"/>
    <mergeCell ref="E8:F8"/>
    <mergeCell ref="G8:I8"/>
    <mergeCell ref="E9:F9"/>
    <mergeCell ref="C10:G10"/>
    <mergeCell ref="H10:I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7DC8D-1C61-4C8E-AE8C-898D5A0EE0FC}">
  <sheetPr codeName="Planilha96">
    <tabColor rgb="FF92D050"/>
    <pageSetUpPr fitToPage="1"/>
  </sheetPr>
  <dimension ref="A1:Q76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1457</v>
      </c>
      <c r="E3" s="48"/>
      <c r="G3" s="50" t="s">
        <v>76</v>
      </c>
      <c r="H3" s="51">
        <v>1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 t="s">
        <v>613</v>
      </c>
      <c r="B4" s="1028" t="s">
        <v>614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4.25">
      <c r="A9" s="64" t="s">
        <v>127</v>
      </c>
      <c r="B9" s="65" t="s">
        <v>128</v>
      </c>
      <c r="C9" s="336">
        <v>5</v>
      </c>
      <c r="D9" s="110" t="s">
        <v>92</v>
      </c>
      <c r="E9" s="1062">
        <v>18.146100000000001</v>
      </c>
      <c r="F9" s="1062"/>
      <c r="G9" s="131"/>
      <c r="H9" s="131"/>
      <c r="I9" s="132">
        <f>E9*C9</f>
        <v>90.730500000000006</v>
      </c>
      <c r="J9" s="32"/>
      <c r="K9" s="32"/>
      <c r="L9" s="32"/>
      <c r="M9" s="32"/>
      <c r="N9" s="32"/>
      <c r="O9" s="32"/>
    </row>
    <row r="10" spans="1:15" ht="15" customHeight="1">
      <c r="A10" s="64"/>
      <c r="B10" s="65"/>
      <c r="C10" s="1042" t="s">
        <v>93</v>
      </c>
      <c r="D10" s="1043"/>
      <c r="E10" s="1043"/>
      <c r="F10" s="1043"/>
      <c r="G10" s="1043"/>
      <c r="H10" s="1044">
        <f>I9</f>
        <v>90.730500000000006</v>
      </c>
      <c r="I10" s="1045"/>
      <c r="J10" s="32"/>
      <c r="K10" s="32"/>
      <c r="L10" s="32"/>
      <c r="M10" s="32"/>
      <c r="N10" s="32"/>
      <c r="O10" s="32"/>
    </row>
    <row r="11" spans="1:15" ht="24" customHeight="1" thickBot="1">
      <c r="A11" s="66"/>
      <c r="B11" s="40"/>
      <c r="C11" s="1056" t="s">
        <v>95</v>
      </c>
      <c r="D11" s="1057"/>
      <c r="E11" s="1057"/>
      <c r="F11" s="1057"/>
      <c r="G11" s="1057"/>
      <c r="H11" s="127"/>
      <c r="I11" s="98">
        <f>H10+I7</f>
        <v>90.730500000000006</v>
      </c>
      <c r="J11" s="32"/>
      <c r="K11" s="32"/>
      <c r="L11" s="32"/>
      <c r="M11" s="32"/>
      <c r="N11" s="32"/>
      <c r="O11" s="32"/>
    </row>
    <row r="12" spans="1:15" ht="24" customHeight="1">
      <c r="A12" s="64"/>
      <c r="B12" s="65"/>
      <c r="C12" s="1042" t="s">
        <v>96</v>
      </c>
      <c r="D12" s="1043"/>
      <c r="E12" s="1043"/>
      <c r="F12" s="1043"/>
      <c r="G12" s="1043"/>
      <c r="H12" s="131"/>
      <c r="I12" s="67">
        <f>I11</f>
        <v>90.730500000000006</v>
      </c>
      <c r="J12" s="32"/>
      <c r="K12" s="32"/>
      <c r="L12" s="32"/>
      <c r="M12" s="32"/>
      <c r="N12" s="32"/>
      <c r="O12" s="32"/>
    </row>
    <row r="13" spans="1:15" ht="15" customHeight="1">
      <c r="A13" s="64"/>
      <c r="B13" s="65"/>
      <c r="C13" s="131"/>
      <c r="D13" s="131"/>
      <c r="E13" s="131"/>
      <c r="F13" s="131"/>
      <c r="G13" s="123" t="s">
        <v>97</v>
      </c>
      <c r="H13" s="131"/>
      <c r="I13" s="67"/>
      <c r="J13" s="32"/>
      <c r="K13" s="32"/>
      <c r="L13" s="32"/>
      <c r="M13" s="32"/>
      <c r="N13" s="32"/>
      <c r="O13" s="32"/>
    </row>
    <row r="14" spans="1:15" ht="15" customHeight="1" thickBot="1">
      <c r="A14" s="66"/>
      <c r="B14" s="40"/>
      <c r="C14" s="127"/>
      <c r="D14" s="127"/>
      <c r="E14" s="127"/>
      <c r="F14" s="127"/>
      <c r="G14" s="126" t="s">
        <v>98</v>
      </c>
      <c r="H14" s="127"/>
      <c r="I14" s="68" t="s">
        <v>94</v>
      </c>
      <c r="J14" s="32"/>
      <c r="K14" s="32"/>
      <c r="L14" s="32"/>
      <c r="M14" s="32"/>
      <c r="N14" s="32"/>
      <c r="O14" s="32"/>
    </row>
    <row r="15" spans="1:15" ht="24" customHeight="1" thickBot="1">
      <c r="A15" s="57" t="s">
        <v>99</v>
      </c>
      <c r="B15" s="130"/>
      <c r="C15" s="129" t="s">
        <v>79</v>
      </c>
      <c r="D15" s="129" t="s">
        <v>90</v>
      </c>
      <c r="E15" s="1039" t="s">
        <v>100</v>
      </c>
      <c r="F15" s="1039"/>
      <c r="G15" s="1039" t="s">
        <v>70</v>
      </c>
      <c r="H15" s="1039"/>
      <c r="I15" s="1040"/>
      <c r="J15" s="32"/>
      <c r="K15" s="32"/>
      <c r="L15" s="32"/>
      <c r="M15" s="32"/>
      <c r="N15" s="32"/>
      <c r="O15" s="32"/>
    </row>
    <row r="16" spans="1:15" ht="24" customHeight="1">
      <c r="A16" s="101" t="s">
        <v>615</v>
      </c>
      <c r="B16" s="84" t="s">
        <v>616</v>
      </c>
      <c r="C16" s="336">
        <v>303</v>
      </c>
      <c r="D16" s="110" t="s">
        <v>299</v>
      </c>
      <c r="E16" s="1062">
        <v>3.5767000000000002</v>
      </c>
      <c r="F16" s="1062"/>
      <c r="G16" s="131"/>
      <c r="H16" s="131"/>
      <c r="I16" s="132">
        <f>E16*C16</f>
        <v>1083.7401</v>
      </c>
      <c r="J16" s="32"/>
      <c r="K16" s="32"/>
      <c r="L16" s="32"/>
      <c r="M16" s="32"/>
      <c r="N16" s="32"/>
      <c r="O16" s="32"/>
    </row>
    <row r="17" spans="1:15" ht="24" customHeight="1">
      <c r="A17" s="101" t="s">
        <v>618</v>
      </c>
      <c r="B17" s="84" t="s">
        <v>619</v>
      </c>
      <c r="C17" s="336">
        <v>101.85</v>
      </c>
      <c r="D17" s="110" t="s">
        <v>205</v>
      </c>
      <c r="E17" s="1052">
        <v>10.3377</v>
      </c>
      <c r="F17" s="1052"/>
      <c r="G17" s="131"/>
      <c r="H17" s="131"/>
      <c r="I17" s="132">
        <f>E17*C17</f>
        <v>1052.8947450000001</v>
      </c>
      <c r="J17" s="32"/>
      <c r="K17" s="32"/>
      <c r="L17" s="32"/>
      <c r="M17" s="32"/>
      <c r="N17" s="32"/>
      <c r="O17" s="32"/>
    </row>
    <row r="18" spans="1:15" ht="15" customHeight="1" thickBot="1">
      <c r="A18" s="341"/>
      <c r="B18" s="40"/>
      <c r="C18" s="1056" t="s">
        <v>101</v>
      </c>
      <c r="D18" s="1057"/>
      <c r="E18" s="1057"/>
      <c r="F18" s="1057"/>
      <c r="G18" s="1057"/>
      <c r="H18" s="40"/>
      <c r="I18" s="69">
        <f>I17+I16</f>
        <v>2136.6347999999998</v>
      </c>
      <c r="J18" s="32"/>
      <c r="K18" s="32"/>
      <c r="L18" s="32"/>
      <c r="M18" s="32"/>
      <c r="N18" s="32"/>
      <c r="O18" s="32"/>
    </row>
    <row r="19" spans="1:15" ht="15" customHeight="1">
      <c r="A19" s="73" t="s">
        <v>102</v>
      </c>
      <c r="B19" s="74"/>
      <c r="C19" s="268" t="s">
        <v>79</v>
      </c>
      <c r="D19" s="268" t="s">
        <v>90</v>
      </c>
      <c r="E19" s="1042" t="s">
        <v>70</v>
      </c>
      <c r="F19" s="1042"/>
      <c r="G19" s="1042" t="s">
        <v>70</v>
      </c>
      <c r="H19" s="1042"/>
      <c r="I19" s="1058"/>
      <c r="J19" s="32"/>
      <c r="K19" s="32"/>
      <c r="L19" s="32"/>
      <c r="M19" s="32"/>
      <c r="N19" s="32"/>
      <c r="O19" s="32"/>
    </row>
    <row r="20" spans="1:15" ht="28.5">
      <c r="A20" s="85">
        <v>407819</v>
      </c>
      <c r="B20" s="83" t="s">
        <v>424</v>
      </c>
      <c r="C20" s="134">
        <v>203</v>
      </c>
      <c r="D20" s="90" t="s">
        <v>205</v>
      </c>
      <c r="E20" s="318"/>
      <c r="F20" s="342">
        <v>16.78</v>
      </c>
      <c r="G20" s="318"/>
      <c r="H20" s="131"/>
      <c r="I20" s="132">
        <f>F20*C20</f>
        <v>3406.34</v>
      </c>
      <c r="J20" s="32"/>
      <c r="K20" s="32"/>
      <c r="L20" s="32"/>
      <c r="M20" s="32"/>
      <c r="N20" s="32"/>
      <c r="O20" s="32"/>
    </row>
    <row r="21" spans="1:15" ht="28.5">
      <c r="A21" s="85">
        <v>1107895</v>
      </c>
      <c r="B21" s="83" t="s">
        <v>583</v>
      </c>
      <c r="C21" s="134">
        <v>4.5599999999999996</v>
      </c>
      <c r="D21" s="90" t="s">
        <v>10</v>
      </c>
      <c r="E21" s="318"/>
      <c r="F21" s="342">
        <v>278.27</v>
      </c>
      <c r="G21" s="318"/>
      <c r="H21" s="131"/>
      <c r="I21" s="132">
        <f>F21*C21</f>
        <v>1268.9112</v>
      </c>
      <c r="J21" s="32"/>
      <c r="K21" s="32"/>
      <c r="L21" s="32"/>
      <c r="M21" s="32"/>
      <c r="N21" s="32"/>
      <c r="O21" s="32"/>
    </row>
    <row r="22" spans="1:15" ht="28.5">
      <c r="A22" s="85">
        <v>1106057</v>
      </c>
      <c r="B22" s="83" t="s">
        <v>150</v>
      </c>
      <c r="C22" s="134">
        <v>0.24</v>
      </c>
      <c r="D22" s="90" t="s">
        <v>10</v>
      </c>
      <c r="E22" s="318"/>
      <c r="F22" s="342">
        <v>372.33</v>
      </c>
      <c r="G22" s="318"/>
      <c r="H22" s="131"/>
      <c r="I22" s="132">
        <f>F22*C22</f>
        <v>89.359200000000001</v>
      </c>
      <c r="J22" s="32"/>
      <c r="K22" s="32"/>
      <c r="L22" s="32"/>
      <c r="M22" s="32"/>
      <c r="N22" s="32"/>
      <c r="O22" s="32"/>
    </row>
    <row r="23" spans="1:15" ht="42.75">
      <c r="A23" s="85">
        <v>3103302</v>
      </c>
      <c r="B23" s="83" t="s">
        <v>154</v>
      </c>
      <c r="C23" s="134">
        <v>4.96</v>
      </c>
      <c r="D23" s="90" t="s">
        <v>8</v>
      </c>
      <c r="E23" s="318"/>
      <c r="F23" s="342">
        <v>52.24</v>
      </c>
      <c r="G23" s="318"/>
      <c r="H23" s="131"/>
      <c r="I23" s="132">
        <f t="shared" ref="I23:I24" si="0">F23*C23</f>
        <v>259.11040000000003</v>
      </c>
      <c r="J23" s="32"/>
      <c r="K23" s="32"/>
      <c r="L23" s="32"/>
      <c r="M23" s="32"/>
      <c r="N23" s="32"/>
      <c r="O23" s="32"/>
    </row>
    <row r="24" spans="1:15" ht="14.25">
      <c r="A24" s="85" t="s">
        <v>351</v>
      </c>
      <c r="B24" s="83" t="s">
        <v>621</v>
      </c>
      <c r="C24" s="134">
        <v>1.45</v>
      </c>
      <c r="D24" s="90" t="s">
        <v>10</v>
      </c>
      <c r="E24" s="318"/>
      <c r="F24" s="342">
        <v>5000</v>
      </c>
      <c r="G24" s="318"/>
      <c r="H24" s="131"/>
      <c r="I24" s="343">
        <f t="shared" si="0"/>
        <v>7250</v>
      </c>
      <c r="J24" s="32"/>
      <c r="K24" s="32"/>
      <c r="L24" s="32"/>
      <c r="M24" s="32"/>
      <c r="N24" s="32"/>
      <c r="O24" s="32"/>
    </row>
    <row r="25" spans="1:15" ht="24" customHeight="1" thickBot="1">
      <c r="A25" s="66"/>
      <c r="B25" s="40"/>
      <c r="C25" s="1056" t="s">
        <v>103</v>
      </c>
      <c r="D25" s="1057"/>
      <c r="E25" s="1057"/>
      <c r="F25" s="1057"/>
      <c r="G25" s="1057"/>
      <c r="H25" s="127"/>
      <c r="I25" s="105">
        <f>SUM(I20:I24)</f>
        <v>12273.720799999999</v>
      </c>
      <c r="J25" s="32"/>
      <c r="K25" s="32"/>
      <c r="L25" s="32"/>
      <c r="M25" s="32"/>
      <c r="N25" s="32"/>
      <c r="O25" s="32"/>
    </row>
    <row r="26" spans="1:15" ht="15" customHeight="1" thickBot="1">
      <c r="A26" s="57"/>
      <c r="B26" s="130"/>
      <c r="C26" s="125"/>
      <c r="D26" s="125"/>
      <c r="E26" s="125"/>
      <c r="F26" s="125"/>
      <c r="G26" s="125" t="s">
        <v>104</v>
      </c>
      <c r="H26" s="125"/>
      <c r="I26" s="70">
        <f>I25+I18+I12</f>
        <v>14501.0861</v>
      </c>
      <c r="J26" s="32"/>
      <c r="K26" s="32"/>
      <c r="L26" s="32"/>
      <c r="M26" s="32"/>
      <c r="N26" s="32"/>
      <c r="O26" s="32"/>
    </row>
    <row r="27" spans="1:15" ht="15" customHeight="1">
      <c r="A27" s="99" t="s">
        <v>105</v>
      </c>
      <c r="B27" s="100"/>
      <c r="C27" s="135" t="s">
        <v>106</v>
      </c>
      <c r="D27" s="135" t="s">
        <v>79</v>
      </c>
      <c r="E27" s="135" t="s">
        <v>90</v>
      </c>
      <c r="F27" s="1054" t="s">
        <v>70</v>
      </c>
      <c r="G27" s="1054"/>
      <c r="H27" s="1054" t="s">
        <v>70</v>
      </c>
      <c r="I27" s="1055"/>
      <c r="J27" s="32"/>
      <c r="K27" s="32"/>
      <c r="L27" s="32"/>
      <c r="M27" s="32"/>
      <c r="N27" s="32"/>
      <c r="O27" s="32"/>
    </row>
    <row r="28" spans="1:15" ht="28.5">
      <c r="A28" s="101" t="s">
        <v>615</v>
      </c>
      <c r="B28" s="83" t="s">
        <v>617</v>
      </c>
      <c r="C28" s="90">
        <v>5914655</v>
      </c>
      <c r="D28" s="134">
        <v>5.1840000000000002</v>
      </c>
      <c r="E28" s="90" t="s">
        <v>57</v>
      </c>
      <c r="F28" s="318"/>
      <c r="G28" s="318">
        <v>3.5767000000000002</v>
      </c>
      <c r="H28" s="318"/>
      <c r="I28" s="91">
        <f>G28*D28</f>
        <v>18.541612799999999</v>
      </c>
      <c r="J28" s="32"/>
      <c r="K28" s="32"/>
      <c r="L28" s="32"/>
      <c r="M28" s="32"/>
      <c r="N28" s="32"/>
      <c r="O28" s="32"/>
    </row>
    <row r="29" spans="1:15" ht="28.5">
      <c r="A29" s="101" t="s">
        <v>618</v>
      </c>
      <c r="B29" s="83" t="s">
        <v>620</v>
      </c>
      <c r="C29" s="90">
        <v>5914655</v>
      </c>
      <c r="D29" s="134">
        <v>0.1019</v>
      </c>
      <c r="E29" s="90" t="s">
        <v>57</v>
      </c>
      <c r="F29" s="318"/>
      <c r="G29" s="318">
        <v>10.3377</v>
      </c>
      <c r="H29" s="318"/>
      <c r="I29" s="91">
        <f>G29*D29</f>
        <v>1.05341163</v>
      </c>
      <c r="J29" s="32"/>
      <c r="K29" s="32"/>
      <c r="L29" s="32"/>
      <c r="M29" s="32"/>
      <c r="N29" s="32"/>
      <c r="O29" s="32"/>
    </row>
    <row r="30" spans="1:15" ht="15" customHeight="1" thickBot="1">
      <c r="A30" s="71"/>
      <c r="B30" s="41"/>
      <c r="C30" s="1056" t="s">
        <v>107</v>
      </c>
      <c r="D30" s="1056"/>
      <c r="E30" s="1056"/>
      <c r="F30" s="1056"/>
      <c r="G30" s="1056"/>
      <c r="H30" s="126"/>
      <c r="I30" s="72">
        <f>SUM(I28:I29)</f>
        <v>19.594999999999999</v>
      </c>
      <c r="J30" s="32"/>
      <c r="K30" s="32"/>
      <c r="L30" s="32"/>
      <c r="M30" s="32"/>
      <c r="N30" s="32"/>
      <c r="O30" s="32"/>
    </row>
    <row r="31" spans="1:15" ht="15" customHeight="1" thickBot="1">
      <c r="A31" s="1031" t="s">
        <v>108</v>
      </c>
      <c r="B31" s="1032"/>
      <c r="C31" s="1035" t="s">
        <v>79</v>
      </c>
      <c r="D31" s="1035" t="s">
        <v>90</v>
      </c>
      <c r="E31" s="1059" t="s">
        <v>109</v>
      </c>
      <c r="F31" s="1059"/>
      <c r="G31" s="1059"/>
      <c r="H31" s="124"/>
      <c r="I31" s="1060" t="s">
        <v>70</v>
      </c>
      <c r="J31" s="32"/>
      <c r="K31" s="32"/>
      <c r="L31" s="32"/>
      <c r="M31" s="32"/>
      <c r="N31" s="32"/>
      <c r="O31" s="32"/>
    </row>
    <row r="32" spans="1:15" ht="24" customHeight="1">
      <c r="A32" s="1046"/>
      <c r="B32" s="1047"/>
      <c r="C32" s="1048"/>
      <c r="D32" s="1048"/>
      <c r="E32" s="133" t="s">
        <v>110</v>
      </c>
      <c r="F32" s="133" t="s">
        <v>111</v>
      </c>
      <c r="G32" s="133" t="s">
        <v>112</v>
      </c>
      <c r="H32" s="133"/>
      <c r="I32" s="1049"/>
      <c r="J32" s="32"/>
      <c r="K32" s="32"/>
      <c r="L32" s="32"/>
      <c r="M32" s="32"/>
      <c r="N32" s="32"/>
      <c r="O32" s="32"/>
    </row>
    <row r="33" spans="1:17" ht="28.5">
      <c r="A33" s="101" t="s">
        <v>615</v>
      </c>
      <c r="B33" s="83" t="s">
        <v>617</v>
      </c>
      <c r="C33" s="111">
        <v>5.1840000000000002</v>
      </c>
      <c r="D33" s="90" t="s">
        <v>113</v>
      </c>
      <c r="E33" s="90"/>
      <c r="F33" s="90"/>
      <c r="G33" s="90">
        <v>4.4400000000000004</v>
      </c>
      <c r="H33" s="90"/>
      <c r="I33" s="91">
        <f>G33*C33</f>
        <v>23.016960000000001</v>
      </c>
      <c r="J33" s="32"/>
      <c r="K33" s="32"/>
      <c r="L33" s="32"/>
      <c r="M33" s="32"/>
      <c r="N33" s="32"/>
      <c r="O33" s="32"/>
    </row>
    <row r="34" spans="1:17" ht="28.5">
      <c r="A34" s="101" t="s">
        <v>618</v>
      </c>
      <c r="B34" s="83" t="s">
        <v>620</v>
      </c>
      <c r="C34" s="111">
        <v>0.1019</v>
      </c>
      <c r="D34" s="90"/>
      <c r="E34" s="90"/>
      <c r="F34" s="90"/>
      <c r="G34" s="90">
        <v>7.7</v>
      </c>
      <c r="H34" s="90"/>
      <c r="I34" s="91">
        <f>G34*C34</f>
        <v>0.78463000000000005</v>
      </c>
      <c r="J34" s="32"/>
      <c r="K34" s="32"/>
      <c r="L34" s="32"/>
      <c r="M34" s="32"/>
      <c r="N34" s="32"/>
      <c r="O34" s="32"/>
    </row>
    <row r="35" spans="1:17" s="24" customFormat="1" ht="15">
      <c r="A35" s="73"/>
      <c r="B35" s="74"/>
      <c r="C35" s="1042" t="s">
        <v>114</v>
      </c>
      <c r="D35" s="1042"/>
      <c r="E35" s="1042"/>
      <c r="F35" s="1042"/>
      <c r="G35" s="1042"/>
      <c r="H35" s="123"/>
      <c r="I35" s="112">
        <f>I33+I34</f>
        <v>23.801600000000001</v>
      </c>
      <c r="J35" s="32"/>
      <c r="K35" s="32"/>
      <c r="L35" s="32"/>
      <c r="M35" s="32"/>
      <c r="N35" s="32"/>
      <c r="O35" s="32"/>
      <c r="P35" s="32"/>
      <c r="Q35" s="32"/>
    </row>
    <row r="36" spans="1:17" ht="15" customHeight="1">
      <c r="A36" s="73"/>
      <c r="B36" s="74"/>
      <c r="C36" s="123"/>
      <c r="D36" s="123"/>
      <c r="E36" s="1042" t="s">
        <v>115</v>
      </c>
      <c r="F36" s="1042"/>
      <c r="G36" s="1042"/>
      <c r="H36" s="74"/>
      <c r="I36" s="117">
        <f>I26+I30+I35</f>
        <v>14544.48</v>
      </c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3"/>
      <c r="B37" s="74"/>
      <c r="C37" s="123"/>
      <c r="D37" s="123"/>
      <c r="E37" s="123"/>
      <c r="F37" s="123"/>
      <c r="G37" s="123" t="s">
        <v>151</v>
      </c>
      <c r="H37" s="74"/>
      <c r="I37" s="138"/>
      <c r="J37" s="32"/>
      <c r="K37" s="32"/>
      <c r="L37" s="32"/>
      <c r="M37" s="32"/>
      <c r="N37" s="32"/>
      <c r="O37" s="32"/>
      <c r="P37" s="32"/>
      <c r="Q37" s="32"/>
    </row>
    <row r="38" spans="1:17" ht="15" customHeight="1">
      <c r="A38" s="76"/>
      <c r="B38"/>
      <c r="C38"/>
      <c r="D38"/>
      <c r="E38"/>
      <c r="F38"/>
      <c r="G38" s="123" t="s">
        <v>140</v>
      </c>
      <c r="H38"/>
      <c r="I38" s="120">
        <f>I36</f>
        <v>14544.48</v>
      </c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7" ht="15" customHeight="1"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7" ht="15" customHeight="1"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25"/>
    </row>
    <row r="42" spans="1:17" ht="15" customHeight="1"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7" ht="15" customHeight="1"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7" spans="1:17">
      <c r="O47" s="27"/>
    </row>
    <row r="48" spans="1:17">
      <c r="B48" s="28"/>
      <c r="C48" s="29"/>
      <c r="F48" s="30"/>
      <c r="G48" s="28"/>
    </row>
    <row r="55" spans="2:6">
      <c r="B55" s="28"/>
      <c r="C55" s="29"/>
      <c r="F55" s="30"/>
    </row>
    <row r="62" spans="2:6">
      <c r="B62" s="28"/>
      <c r="C62" s="29"/>
      <c r="F62" s="30"/>
    </row>
    <row r="69" spans="2:6">
      <c r="B69" s="28"/>
      <c r="F69" s="30"/>
    </row>
    <row r="76" spans="2:6">
      <c r="F76" s="30"/>
    </row>
  </sheetData>
  <mergeCells count="31">
    <mergeCell ref="C11:G11"/>
    <mergeCell ref="B4:G4"/>
    <mergeCell ref="H4:I4"/>
    <mergeCell ref="A5:B6"/>
    <mergeCell ref="C5:C6"/>
    <mergeCell ref="D5:E5"/>
    <mergeCell ref="F5:G5"/>
    <mergeCell ref="E8:F8"/>
    <mergeCell ref="G8:I8"/>
    <mergeCell ref="E9:F9"/>
    <mergeCell ref="C10:G10"/>
    <mergeCell ref="H10:I10"/>
    <mergeCell ref="C12:G12"/>
    <mergeCell ref="E15:F15"/>
    <mergeCell ref="G15:I15"/>
    <mergeCell ref="E16:F16"/>
    <mergeCell ref="C18:G18"/>
    <mergeCell ref="A31:B32"/>
    <mergeCell ref="C31:C32"/>
    <mergeCell ref="D31:D32"/>
    <mergeCell ref="E31:G31"/>
    <mergeCell ref="I31:I32"/>
    <mergeCell ref="C35:G35"/>
    <mergeCell ref="E36:G36"/>
    <mergeCell ref="E17:F17"/>
    <mergeCell ref="C25:G25"/>
    <mergeCell ref="F27:G27"/>
    <mergeCell ref="E19:F19"/>
    <mergeCell ref="G19:I19"/>
    <mergeCell ref="H27:I27"/>
    <mergeCell ref="C30:G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CA623-EFB4-475D-A82F-CF82915D3DBF}">
  <sheetPr codeName="Planilha97">
    <tabColor rgb="FFFF0000"/>
    <pageSetUpPr fitToPage="1"/>
  </sheetPr>
  <dimension ref="A1:Q70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704" t="s">
        <v>73</v>
      </c>
      <c r="B2" s="705"/>
      <c r="C2" s="705"/>
      <c r="D2" s="705"/>
      <c r="E2" s="705" t="s">
        <v>116</v>
      </c>
      <c r="F2" s="706"/>
      <c r="G2" s="707"/>
      <c r="H2" s="705"/>
      <c r="I2" s="708"/>
      <c r="J2" s="32"/>
      <c r="K2" s="32"/>
      <c r="L2" s="32"/>
      <c r="M2" s="32"/>
      <c r="N2" s="32"/>
      <c r="O2" s="32"/>
    </row>
    <row r="3" spans="1:15" ht="13.5" customHeight="1">
      <c r="A3" s="709" t="s">
        <v>74</v>
      </c>
      <c r="B3" s="707"/>
      <c r="C3" s="707"/>
      <c r="D3" s="710" t="s">
        <v>915</v>
      </c>
      <c r="E3" s="707"/>
      <c r="F3" s="706"/>
      <c r="G3" s="711" t="s">
        <v>76</v>
      </c>
      <c r="H3" s="712">
        <v>25</v>
      </c>
      <c r="I3" s="713" t="s">
        <v>8</v>
      </c>
      <c r="J3" s="32"/>
      <c r="K3" s="32"/>
      <c r="L3" s="32"/>
      <c r="M3" s="32"/>
      <c r="N3" s="32"/>
      <c r="O3" s="32"/>
    </row>
    <row r="4" spans="1:15" ht="13.5" customHeight="1" thickBot="1">
      <c r="A4" s="714">
        <v>4915673</v>
      </c>
      <c r="B4" s="1436" t="s">
        <v>606</v>
      </c>
      <c r="C4" s="1436"/>
      <c r="D4" s="1436"/>
      <c r="E4" s="1436"/>
      <c r="F4" s="1436"/>
      <c r="G4" s="1436"/>
      <c r="H4" s="1437" t="s">
        <v>77</v>
      </c>
      <c r="I4" s="1438"/>
      <c r="J4" s="32"/>
      <c r="K4" s="32"/>
      <c r="L4" s="32"/>
      <c r="M4" s="32"/>
      <c r="N4" s="32"/>
      <c r="O4" s="32"/>
    </row>
    <row r="5" spans="1:15" ht="13.5" customHeight="1" thickBot="1">
      <c r="A5" s="1429" t="s">
        <v>78</v>
      </c>
      <c r="B5" s="1430"/>
      <c r="C5" s="1433" t="s">
        <v>79</v>
      </c>
      <c r="D5" s="1442" t="s">
        <v>80</v>
      </c>
      <c r="E5" s="1442"/>
      <c r="F5" s="1442" t="s">
        <v>81</v>
      </c>
      <c r="G5" s="1442"/>
      <c r="H5" s="717"/>
      <c r="I5" s="718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439"/>
      <c r="B6" s="1440"/>
      <c r="C6" s="1441"/>
      <c r="D6" s="719" t="s">
        <v>83</v>
      </c>
      <c r="E6" s="719" t="s">
        <v>84</v>
      </c>
      <c r="F6" s="719" t="s">
        <v>85</v>
      </c>
      <c r="G6" s="719" t="s">
        <v>86</v>
      </c>
      <c r="H6" s="719"/>
      <c r="I6" s="720" t="s">
        <v>87</v>
      </c>
      <c r="J6" s="32"/>
      <c r="K6" s="32"/>
      <c r="L6" s="32"/>
      <c r="M6" s="32"/>
      <c r="N6" s="32"/>
      <c r="O6" s="32"/>
    </row>
    <row r="7" spans="1:15" ht="28.5">
      <c r="A7" s="760" t="s">
        <v>476</v>
      </c>
      <c r="B7" s="761" t="s">
        <v>607</v>
      </c>
      <c r="C7" s="762">
        <v>1</v>
      </c>
      <c r="D7" s="762">
        <v>0.31</v>
      </c>
      <c r="E7" s="762">
        <v>0.69</v>
      </c>
      <c r="F7" s="762">
        <v>144.4272</v>
      </c>
      <c r="G7" s="762">
        <v>43.566099999999999</v>
      </c>
      <c r="H7" s="762"/>
      <c r="I7" s="763">
        <v>74.832999999999998</v>
      </c>
      <c r="J7" s="32"/>
      <c r="K7" s="773" t="s">
        <v>1529</v>
      </c>
      <c r="L7" s="32"/>
      <c r="M7" s="32"/>
      <c r="N7" s="32"/>
      <c r="O7" s="32"/>
    </row>
    <row r="8" spans="1:15" ht="15.75" thickBot="1">
      <c r="A8" s="721"/>
      <c r="B8" s="722"/>
      <c r="C8" s="723"/>
      <c r="D8" s="722"/>
      <c r="E8" s="724"/>
      <c r="F8" s="722"/>
      <c r="G8" s="725" t="s">
        <v>88</v>
      </c>
      <c r="H8" s="726"/>
      <c r="I8" s="727">
        <f>I7</f>
        <v>74.832999999999998</v>
      </c>
      <c r="J8" s="32"/>
      <c r="K8" s="32"/>
      <c r="L8" s="32"/>
      <c r="M8" s="32"/>
      <c r="N8" s="32"/>
      <c r="O8" s="32"/>
    </row>
    <row r="9" spans="1:15" ht="15.75" thickBot="1">
      <c r="A9" s="728" t="s">
        <v>89</v>
      </c>
      <c r="B9" s="729"/>
      <c r="C9" s="716" t="s">
        <v>79</v>
      </c>
      <c r="D9" s="716" t="s">
        <v>90</v>
      </c>
      <c r="E9" s="1442" t="s">
        <v>81</v>
      </c>
      <c r="F9" s="1443"/>
      <c r="G9" s="1444" t="s">
        <v>91</v>
      </c>
      <c r="H9" s="1444"/>
      <c r="I9" s="1445"/>
      <c r="J9" s="32"/>
      <c r="K9" s="32"/>
      <c r="L9" s="32"/>
      <c r="M9" s="32"/>
      <c r="N9" s="32"/>
      <c r="O9" s="32"/>
    </row>
    <row r="10" spans="1:15" ht="14.25">
      <c r="A10" s="721" t="s">
        <v>127</v>
      </c>
      <c r="B10" s="722" t="s">
        <v>128</v>
      </c>
      <c r="C10" s="732">
        <v>8</v>
      </c>
      <c r="D10" s="732" t="s">
        <v>92</v>
      </c>
      <c r="E10" s="1420">
        <v>16.732399999999998</v>
      </c>
      <c r="F10" s="1420"/>
      <c r="G10" s="726"/>
      <c r="H10" s="726"/>
      <c r="I10" s="727">
        <f>E10*C10</f>
        <v>133.85919999999999</v>
      </c>
      <c r="J10" s="32"/>
      <c r="K10" s="32"/>
      <c r="L10" s="32"/>
      <c r="M10" s="32"/>
      <c r="N10" s="32"/>
      <c r="O10" s="32"/>
    </row>
    <row r="11" spans="1:15" ht="15" customHeight="1">
      <c r="A11" s="721"/>
      <c r="B11" s="722"/>
      <c r="C11" s="1419" t="s">
        <v>93</v>
      </c>
      <c r="D11" s="1426"/>
      <c r="E11" s="1426"/>
      <c r="F11" s="1426"/>
      <c r="G11" s="1426"/>
      <c r="H11" s="1446">
        <f>I10</f>
        <v>133.85919999999999</v>
      </c>
      <c r="I11" s="1447"/>
      <c r="J11" s="32"/>
      <c r="K11" s="32"/>
      <c r="L11" s="32"/>
      <c r="M11" s="32"/>
      <c r="N11" s="32"/>
      <c r="O11" s="32"/>
    </row>
    <row r="12" spans="1:15" ht="24" customHeight="1" thickBot="1">
      <c r="A12" s="733"/>
      <c r="B12" s="734"/>
      <c r="C12" s="1424" t="s">
        <v>95</v>
      </c>
      <c r="D12" s="1425"/>
      <c r="E12" s="1425"/>
      <c r="F12" s="1425"/>
      <c r="G12" s="1425"/>
      <c r="H12" s="736"/>
      <c r="I12" s="737">
        <f>H11+I8</f>
        <v>208.69220000000001</v>
      </c>
      <c r="J12" s="32"/>
      <c r="K12" s="32"/>
      <c r="L12" s="32"/>
      <c r="M12" s="32"/>
      <c r="N12" s="32"/>
      <c r="O12" s="32"/>
    </row>
    <row r="13" spans="1:15" ht="24" customHeight="1">
      <c r="A13" s="721"/>
      <c r="B13" s="722"/>
      <c r="C13" s="1419" t="s">
        <v>96</v>
      </c>
      <c r="D13" s="1426"/>
      <c r="E13" s="1426"/>
      <c r="F13" s="1426"/>
      <c r="G13" s="1426"/>
      <c r="H13" s="726"/>
      <c r="I13" s="738">
        <v>8.3476999999999997</v>
      </c>
      <c r="J13" s="32"/>
      <c r="K13" s="32"/>
      <c r="L13" s="32"/>
      <c r="M13" s="32"/>
      <c r="N13" s="32"/>
      <c r="O13" s="32"/>
    </row>
    <row r="14" spans="1:15" ht="15" customHeight="1">
      <c r="A14" s="721"/>
      <c r="B14" s="722"/>
      <c r="C14" s="726"/>
      <c r="D14" s="726"/>
      <c r="E14" s="726"/>
      <c r="F14" s="726"/>
      <c r="G14" s="725" t="s">
        <v>97</v>
      </c>
      <c r="H14" s="726"/>
      <c r="I14" s="738"/>
      <c r="J14" s="32"/>
      <c r="K14" s="32"/>
      <c r="L14" s="32"/>
      <c r="M14" s="32"/>
      <c r="N14" s="32"/>
      <c r="O14" s="32"/>
    </row>
    <row r="15" spans="1:15" ht="15" customHeight="1" thickBot="1">
      <c r="A15" s="733"/>
      <c r="B15" s="734"/>
      <c r="C15" s="736"/>
      <c r="D15" s="736"/>
      <c r="E15" s="736"/>
      <c r="F15" s="736"/>
      <c r="G15" s="735" t="s">
        <v>98</v>
      </c>
      <c r="H15" s="736"/>
      <c r="I15" s="739" t="s">
        <v>94</v>
      </c>
      <c r="J15" s="32"/>
      <c r="K15" s="32"/>
      <c r="L15" s="32"/>
      <c r="M15" s="32"/>
      <c r="N15" s="32"/>
      <c r="O15" s="32"/>
    </row>
    <row r="16" spans="1:15" ht="24" customHeight="1">
      <c r="A16" s="740" t="s">
        <v>99</v>
      </c>
      <c r="B16" s="741"/>
      <c r="C16" s="717" t="s">
        <v>79</v>
      </c>
      <c r="D16" s="717" t="s">
        <v>90</v>
      </c>
      <c r="E16" s="1422" t="s">
        <v>100</v>
      </c>
      <c r="F16" s="1422"/>
      <c r="G16" s="1422" t="s">
        <v>70</v>
      </c>
      <c r="H16" s="1422"/>
      <c r="I16" s="1423"/>
      <c r="J16" s="32"/>
      <c r="K16" s="32"/>
      <c r="L16" s="32"/>
      <c r="M16" s="32"/>
      <c r="N16" s="32"/>
      <c r="O16" s="32"/>
    </row>
    <row r="17" spans="1:17" ht="24" customHeight="1">
      <c r="A17" s="721" t="s">
        <v>608</v>
      </c>
      <c r="B17" s="722" t="s">
        <v>609</v>
      </c>
      <c r="C17" s="732">
        <v>0.03</v>
      </c>
      <c r="D17" s="732" t="s">
        <v>205</v>
      </c>
      <c r="E17" s="1421">
        <v>0.2026</v>
      </c>
      <c r="F17" s="1421"/>
      <c r="G17" s="726"/>
      <c r="H17" s="726"/>
      <c r="I17" s="727">
        <f>E17*C17</f>
        <v>6.0780000000000001E-3</v>
      </c>
      <c r="J17" s="32"/>
      <c r="K17" s="32"/>
      <c r="L17" s="32"/>
      <c r="M17" s="32"/>
      <c r="N17" s="32"/>
      <c r="O17" s="32"/>
    </row>
    <row r="18" spans="1:17" ht="15" customHeight="1" thickBot="1">
      <c r="A18" s="733"/>
      <c r="B18" s="734"/>
      <c r="C18" s="1424" t="s">
        <v>101</v>
      </c>
      <c r="D18" s="1425"/>
      <c r="E18" s="1425"/>
      <c r="F18" s="1425"/>
      <c r="G18" s="1425"/>
      <c r="H18" s="734"/>
      <c r="I18" s="743">
        <f>I17</f>
        <v>6.1000000000000004E-3</v>
      </c>
      <c r="J18" s="32"/>
      <c r="K18" s="32"/>
      <c r="L18" s="32"/>
      <c r="M18" s="32"/>
      <c r="N18" s="32"/>
      <c r="O18" s="32"/>
    </row>
    <row r="19" spans="1:17" ht="15" customHeight="1">
      <c r="A19" s="754" t="s">
        <v>102</v>
      </c>
      <c r="B19" s="755"/>
      <c r="C19" s="747" t="s">
        <v>79</v>
      </c>
      <c r="D19" s="747" t="s">
        <v>90</v>
      </c>
      <c r="E19" s="1419" t="s">
        <v>70</v>
      </c>
      <c r="F19" s="1419"/>
      <c r="G19" s="1419" t="s">
        <v>70</v>
      </c>
      <c r="H19" s="1419"/>
      <c r="I19" s="1461"/>
      <c r="J19" s="32"/>
      <c r="K19" s="32"/>
      <c r="L19" s="32"/>
      <c r="M19" s="32"/>
      <c r="N19" s="32"/>
      <c r="O19" s="32"/>
    </row>
    <row r="20" spans="1:17" ht="14.25">
      <c r="A20" s="760">
        <v>4413995</v>
      </c>
      <c r="B20" s="746" t="s">
        <v>610</v>
      </c>
      <c r="C20" s="764">
        <v>1</v>
      </c>
      <c r="D20" s="762" t="s">
        <v>8</v>
      </c>
      <c r="E20" s="765"/>
      <c r="F20" s="765">
        <v>2.15</v>
      </c>
      <c r="G20" s="765"/>
      <c r="H20" s="726"/>
      <c r="I20" s="727">
        <f>F20*C20</f>
        <v>2.15</v>
      </c>
      <c r="J20" s="32"/>
      <c r="K20" s="32"/>
      <c r="L20" s="32"/>
      <c r="M20" s="32"/>
      <c r="N20" s="32"/>
      <c r="O20" s="32"/>
    </row>
    <row r="21" spans="1:17" ht="24" customHeight="1" thickBot="1">
      <c r="A21" s="733"/>
      <c r="B21" s="734"/>
      <c r="C21" s="1424" t="s">
        <v>103</v>
      </c>
      <c r="D21" s="1425"/>
      <c r="E21" s="1425"/>
      <c r="F21" s="1425"/>
      <c r="G21" s="1425"/>
      <c r="H21" s="736"/>
      <c r="I21" s="744">
        <f>SUM(I20:I20)</f>
        <v>2.15</v>
      </c>
      <c r="J21" s="32"/>
      <c r="K21" s="32"/>
      <c r="L21" s="32"/>
      <c r="M21" s="32"/>
      <c r="N21" s="32"/>
      <c r="O21" s="32"/>
    </row>
    <row r="22" spans="1:17" ht="15" customHeight="1" thickBot="1">
      <c r="A22" s="728"/>
      <c r="B22" s="729"/>
      <c r="C22" s="730"/>
      <c r="D22" s="730"/>
      <c r="E22" s="730"/>
      <c r="F22" s="730"/>
      <c r="G22" s="730" t="s">
        <v>104</v>
      </c>
      <c r="H22" s="730"/>
      <c r="I22" s="745">
        <f>I21+I18+I13</f>
        <v>10.5038</v>
      </c>
      <c r="J22" s="32"/>
      <c r="K22" s="32"/>
      <c r="L22" s="32"/>
      <c r="M22" s="32"/>
      <c r="N22" s="32"/>
      <c r="O22" s="32"/>
    </row>
    <row r="23" spans="1:17" ht="15" customHeight="1">
      <c r="A23" s="740" t="s">
        <v>105</v>
      </c>
      <c r="B23" s="741"/>
      <c r="C23" s="717" t="s">
        <v>106</v>
      </c>
      <c r="D23" s="717" t="s">
        <v>79</v>
      </c>
      <c r="E23" s="717" t="s">
        <v>90</v>
      </c>
      <c r="F23" s="1422" t="s">
        <v>70</v>
      </c>
      <c r="G23" s="1422"/>
      <c r="H23" s="1422" t="s">
        <v>70</v>
      </c>
      <c r="I23" s="1423"/>
      <c r="J23" s="32"/>
      <c r="K23" s="32"/>
      <c r="L23" s="32"/>
      <c r="M23" s="32"/>
      <c r="N23" s="32"/>
      <c r="O23" s="32"/>
    </row>
    <row r="24" spans="1:17" ht="28.5">
      <c r="A24" s="766">
        <v>4413995</v>
      </c>
      <c r="B24" s="746" t="s">
        <v>611</v>
      </c>
      <c r="C24" s="732">
        <v>5915474</v>
      </c>
      <c r="D24" s="732">
        <v>2.3E-2</v>
      </c>
      <c r="E24" s="732" t="s">
        <v>57</v>
      </c>
      <c r="F24" s="726"/>
      <c r="G24" s="726">
        <v>16.09</v>
      </c>
      <c r="H24" s="726"/>
      <c r="I24" s="767">
        <f>G24*D24</f>
        <v>0.37009999999999998</v>
      </c>
      <c r="J24" s="32"/>
      <c r="K24" s="32"/>
      <c r="L24" s="32"/>
      <c r="M24" s="32"/>
      <c r="N24" s="32"/>
      <c r="O24" s="32"/>
    </row>
    <row r="25" spans="1:17" ht="15" customHeight="1" thickBot="1">
      <c r="A25" s="749"/>
      <c r="B25" s="750"/>
      <c r="C25" s="1424" t="s">
        <v>107</v>
      </c>
      <c r="D25" s="1424"/>
      <c r="E25" s="1424"/>
      <c r="F25" s="1424"/>
      <c r="G25" s="1424"/>
      <c r="H25" s="735"/>
      <c r="I25" s="751">
        <f>I24</f>
        <v>0.37009999999999998</v>
      </c>
      <c r="J25" s="32"/>
      <c r="K25" s="32"/>
      <c r="L25" s="32"/>
      <c r="M25" s="32"/>
      <c r="N25" s="32"/>
      <c r="O25" s="32"/>
    </row>
    <row r="26" spans="1:17" ht="15" customHeight="1" thickBot="1">
      <c r="A26" s="1429" t="s">
        <v>108</v>
      </c>
      <c r="B26" s="1430"/>
      <c r="C26" s="1433" t="s">
        <v>79</v>
      </c>
      <c r="D26" s="1433" t="s">
        <v>90</v>
      </c>
      <c r="E26" s="1435" t="s">
        <v>109</v>
      </c>
      <c r="F26" s="1435"/>
      <c r="G26" s="1435"/>
      <c r="H26" s="715"/>
      <c r="I26" s="1427" t="s">
        <v>70</v>
      </c>
      <c r="J26" s="32"/>
      <c r="K26" s="32"/>
      <c r="L26" s="32"/>
      <c r="M26" s="32"/>
      <c r="N26" s="32"/>
      <c r="O26" s="32"/>
    </row>
    <row r="27" spans="1:17" ht="24" customHeight="1">
      <c r="A27" s="1431"/>
      <c r="B27" s="1432"/>
      <c r="C27" s="1434"/>
      <c r="D27" s="1434"/>
      <c r="E27" s="752" t="s">
        <v>110</v>
      </c>
      <c r="F27" s="752" t="s">
        <v>111</v>
      </c>
      <c r="G27" s="752" t="s">
        <v>112</v>
      </c>
      <c r="H27" s="752"/>
      <c r="I27" s="1428"/>
      <c r="J27" s="32"/>
      <c r="K27" s="32"/>
      <c r="L27" s="32"/>
      <c r="M27" s="32"/>
      <c r="N27" s="32"/>
      <c r="O27" s="32"/>
    </row>
    <row r="28" spans="1:17" ht="28.5">
      <c r="A28" s="760">
        <v>4413995</v>
      </c>
      <c r="B28" s="746" t="s">
        <v>611</v>
      </c>
      <c r="C28" s="732">
        <v>2.3E-2</v>
      </c>
      <c r="D28" s="762" t="s">
        <v>113</v>
      </c>
      <c r="E28" s="752"/>
      <c r="F28" s="752"/>
      <c r="G28" s="752">
        <v>4.4400000000000004</v>
      </c>
      <c r="H28" s="752"/>
      <c r="I28" s="768">
        <f>G28*C28</f>
        <v>0.10212</v>
      </c>
      <c r="J28" s="32"/>
      <c r="K28" s="32"/>
      <c r="L28" s="32"/>
      <c r="M28" s="32"/>
      <c r="N28" s="32"/>
      <c r="O28" s="32"/>
    </row>
    <row r="29" spans="1:17" s="24" customFormat="1" ht="15">
      <c r="A29" s="754"/>
      <c r="B29" s="755"/>
      <c r="C29" s="1419" t="s">
        <v>114</v>
      </c>
      <c r="D29" s="1419"/>
      <c r="E29" s="1419"/>
      <c r="F29" s="1419"/>
      <c r="G29" s="1419"/>
      <c r="H29" s="725"/>
      <c r="I29" s="756">
        <f>I28</f>
        <v>0.1021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754"/>
      <c r="B30" s="755"/>
      <c r="C30" s="725"/>
      <c r="D30" s="725"/>
      <c r="E30" s="1419" t="s">
        <v>115</v>
      </c>
      <c r="F30" s="1419"/>
      <c r="G30" s="1419"/>
      <c r="H30" s="755"/>
      <c r="I30" s="757">
        <f>I22+I25+I29</f>
        <v>10.98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54"/>
      <c r="B31" s="755"/>
      <c r="C31" s="725"/>
      <c r="D31" s="725"/>
      <c r="E31" s="725"/>
      <c r="F31" s="725"/>
      <c r="G31" s="725" t="s">
        <v>151</v>
      </c>
      <c r="H31" s="755"/>
      <c r="I31" s="769">
        <v>0.21079999999999999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70"/>
      <c r="B32" s="771"/>
      <c r="C32" s="771"/>
      <c r="D32" s="771"/>
      <c r="E32" s="771"/>
      <c r="F32" s="771"/>
      <c r="G32" s="725" t="s">
        <v>140</v>
      </c>
      <c r="H32" s="771"/>
      <c r="I32" s="772">
        <f>(I30*1.2108)</f>
        <v>13.29</v>
      </c>
      <c r="J32" s="32"/>
      <c r="K32" s="32"/>
      <c r="L32" s="32"/>
      <c r="M32" s="32"/>
      <c r="N32" s="32"/>
      <c r="O32" s="32"/>
      <c r="P32" s="32"/>
      <c r="Q32" s="32"/>
    </row>
    <row r="33" spans="1:16" ht="15" customHeight="1">
      <c r="A33" s="706"/>
      <c r="B33" s="758"/>
      <c r="C33" s="758"/>
      <c r="D33" s="758"/>
      <c r="E33" s="758"/>
      <c r="F33" s="758"/>
      <c r="G33" s="758"/>
      <c r="H33" s="758"/>
      <c r="I33" s="758"/>
      <c r="J33" s="32"/>
      <c r="K33" s="32"/>
      <c r="L33" s="32"/>
      <c r="M33" s="32"/>
      <c r="N33" s="32"/>
      <c r="O33" s="32"/>
    </row>
    <row r="34" spans="1:16" ht="15" customHeight="1">
      <c r="A34" s="706"/>
      <c r="B34" s="758"/>
      <c r="C34" s="758"/>
      <c r="D34" s="758"/>
      <c r="E34" s="758"/>
      <c r="F34" s="758"/>
      <c r="G34" s="758"/>
      <c r="H34" s="758"/>
      <c r="I34" s="758"/>
      <c r="J34" s="32"/>
      <c r="K34" s="32"/>
      <c r="L34" s="32"/>
      <c r="M34" s="32"/>
      <c r="N34" s="32"/>
      <c r="O34" s="32"/>
    </row>
    <row r="35" spans="1:16" ht="15" customHeight="1">
      <c r="A35" s="706"/>
      <c r="B35" s="758"/>
      <c r="C35" s="758"/>
      <c r="D35" s="758"/>
      <c r="E35" s="758"/>
      <c r="F35" s="758"/>
      <c r="G35" s="758"/>
      <c r="H35" s="758"/>
      <c r="I35" s="758"/>
      <c r="J35" s="32"/>
      <c r="K35" s="32"/>
      <c r="L35" s="32"/>
      <c r="M35" s="32"/>
      <c r="N35" s="32"/>
      <c r="O35" s="32"/>
      <c r="P35" s="25"/>
    </row>
    <row r="36" spans="1:16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</row>
    <row r="37" spans="1:16" ht="15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</row>
    <row r="41" spans="1:16">
      <c r="O41" s="27"/>
    </row>
    <row r="42" spans="1:16">
      <c r="B42" s="28"/>
      <c r="C42" s="29"/>
      <c r="F42" s="30"/>
      <c r="G42" s="28"/>
    </row>
    <row r="49" spans="2:6">
      <c r="B49" s="28"/>
      <c r="C49" s="29"/>
      <c r="F49" s="30"/>
    </row>
    <row r="56" spans="2:6">
      <c r="B56" s="28"/>
      <c r="C56" s="29"/>
      <c r="F56" s="30"/>
    </row>
    <row r="63" spans="2:6">
      <c r="B63" s="28"/>
      <c r="F63" s="30"/>
    </row>
    <row r="70" spans="6:6">
      <c r="F70" s="30"/>
    </row>
  </sheetData>
  <mergeCells count="30">
    <mergeCell ref="C29:G29"/>
    <mergeCell ref="E30:G30"/>
    <mergeCell ref="E10:F10"/>
    <mergeCell ref="E17:F17"/>
    <mergeCell ref="F23:G23"/>
    <mergeCell ref="E16:F16"/>
    <mergeCell ref="G16:I16"/>
    <mergeCell ref="C18:G18"/>
    <mergeCell ref="E19:F19"/>
    <mergeCell ref="G19:I19"/>
    <mergeCell ref="C21:G21"/>
    <mergeCell ref="C13:G13"/>
    <mergeCell ref="H23:I23"/>
    <mergeCell ref="C25:G25"/>
    <mergeCell ref="A26:B27"/>
    <mergeCell ref="C26:C27"/>
    <mergeCell ref="D26:D27"/>
    <mergeCell ref="E26:G26"/>
    <mergeCell ref="I26:I27"/>
    <mergeCell ref="E9:F9"/>
    <mergeCell ref="G9:I9"/>
    <mergeCell ref="C11:G11"/>
    <mergeCell ref="H11:I11"/>
    <mergeCell ref="C12:G12"/>
    <mergeCell ref="B4:G4"/>
    <mergeCell ref="H4:I4"/>
    <mergeCell ref="A5:B6"/>
    <mergeCell ref="C5:C6"/>
    <mergeCell ref="D5:E5"/>
    <mergeCell ref="F5:G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8" fitToHeight="0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88C79-720B-4A8F-AB60-18107D0D19B4}">
  <sheetPr codeName="Planilha98">
    <tabColor rgb="FF92D050"/>
    <pageSetUpPr fitToPage="1"/>
  </sheetPr>
  <dimension ref="A1:Q71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49" t="s">
        <v>915</v>
      </c>
      <c r="E3" s="48"/>
      <c r="G3" s="50" t="s">
        <v>76</v>
      </c>
      <c r="H3" s="51">
        <v>6.2249999999999996</v>
      </c>
      <c r="I3" s="52" t="s">
        <v>146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804023</v>
      </c>
      <c r="B4" s="1028" t="s">
        <v>635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28.5">
      <c r="A7" s="85" t="s">
        <v>394</v>
      </c>
      <c r="B7" s="115" t="s">
        <v>636</v>
      </c>
      <c r="C7" s="345">
        <v>1</v>
      </c>
      <c r="D7" s="90">
        <v>1</v>
      </c>
      <c r="E7" s="90">
        <v>0</v>
      </c>
      <c r="F7" s="90">
        <v>296.50240000000002</v>
      </c>
      <c r="G7" s="90">
        <v>103.40300000000001</v>
      </c>
      <c r="H7" s="90"/>
      <c r="I7" s="91">
        <f>C7*F7*D7</f>
        <v>296.50240000000002</v>
      </c>
      <c r="J7" s="32"/>
      <c r="K7" s="32"/>
      <c r="L7" s="32"/>
      <c r="M7" s="32"/>
      <c r="N7" s="32"/>
      <c r="O7" s="32"/>
    </row>
    <row r="8" spans="1:15" ht="15.75" thickBot="1">
      <c r="A8" s="64"/>
      <c r="B8" s="65"/>
      <c r="C8" s="84"/>
      <c r="D8" s="65"/>
      <c r="E8" s="87"/>
      <c r="F8" s="65"/>
      <c r="G8" s="123" t="s">
        <v>88</v>
      </c>
      <c r="H8" s="131"/>
      <c r="I8" s="132">
        <f>I7</f>
        <v>296.50240000000002</v>
      </c>
      <c r="J8" s="32"/>
      <c r="K8" s="32"/>
      <c r="L8" s="32"/>
      <c r="M8" s="32"/>
      <c r="N8" s="32"/>
      <c r="O8" s="32"/>
    </row>
    <row r="9" spans="1:15" ht="15.75" thickBot="1">
      <c r="A9" s="57" t="s">
        <v>89</v>
      </c>
      <c r="B9" s="130"/>
      <c r="C9" s="129" t="s">
        <v>79</v>
      </c>
      <c r="D9" s="129" t="s">
        <v>90</v>
      </c>
      <c r="E9" s="1037" t="s">
        <v>81</v>
      </c>
      <c r="F9" s="1038"/>
      <c r="G9" s="1039" t="s">
        <v>91</v>
      </c>
      <c r="H9" s="1039"/>
      <c r="I9" s="1040"/>
      <c r="J9" s="32"/>
      <c r="K9" s="32"/>
      <c r="L9" s="32"/>
      <c r="M9" s="32"/>
      <c r="N9" s="32"/>
      <c r="O9" s="32"/>
    </row>
    <row r="10" spans="1:15" ht="16.5" customHeight="1">
      <c r="A10" s="64" t="s">
        <v>127</v>
      </c>
      <c r="B10" s="65" t="s">
        <v>128</v>
      </c>
      <c r="C10" s="330">
        <v>3</v>
      </c>
      <c r="D10" s="110" t="s">
        <v>92</v>
      </c>
      <c r="E10" s="1052">
        <v>18.146100000000001</v>
      </c>
      <c r="F10" s="1052"/>
      <c r="G10" s="131"/>
      <c r="H10" s="131"/>
      <c r="I10" s="132">
        <f>E10*C10</f>
        <v>54.438299999999998</v>
      </c>
      <c r="J10" s="32"/>
      <c r="K10" s="32"/>
      <c r="L10" s="32"/>
      <c r="M10" s="32"/>
      <c r="N10" s="32"/>
      <c r="O10" s="32"/>
    </row>
    <row r="11" spans="1:15" ht="15" customHeight="1">
      <c r="A11" s="64"/>
      <c r="B11" s="65"/>
      <c r="C11" s="1042" t="s">
        <v>93</v>
      </c>
      <c r="D11" s="1043"/>
      <c r="E11" s="1043"/>
      <c r="F11" s="1043"/>
      <c r="G11" s="1043"/>
      <c r="H11" s="1044">
        <f>I10</f>
        <v>54.438299999999998</v>
      </c>
      <c r="I11" s="1045"/>
      <c r="J11" s="32"/>
      <c r="K11" s="32"/>
      <c r="L11" s="32"/>
      <c r="M11" s="32"/>
      <c r="N11" s="32"/>
      <c r="O11" s="32"/>
    </row>
    <row r="12" spans="1:15" ht="24" customHeight="1" thickBot="1">
      <c r="A12" s="66"/>
      <c r="B12" s="40"/>
      <c r="C12" s="1056" t="s">
        <v>95</v>
      </c>
      <c r="D12" s="1057"/>
      <c r="E12" s="1057"/>
      <c r="F12" s="1057"/>
      <c r="G12" s="1057"/>
      <c r="H12" s="127"/>
      <c r="I12" s="98">
        <f>H11+I8</f>
        <v>350.94069999999999</v>
      </c>
      <c r="J12" s="32"/>
      <c r="K12" s="32"/>
      <c r="L12" s="32"/>
      <c r="M12" s="32"/>
      <c r="N12" s="32"/>
      <c r="O12" s="32"/>
    </row>
    <row r="13" spans="1:15" ht="24" customHeight="1">
      <c r="A13" s="64"/>
      <c r="B13" s="65"/>
      <c r="C13" s="1042" t="s">
        <v>96</v>
      </c>
      <c r="D13" s="1043"/>
      <c r="E13" s="1043"/>
      <c r="F13" s="1043"/>
      <c r="G13" s="1043"/>
      <c r="H13" s="131"/>
      <c r="I13" s="265">
        <f>I12/H3</f>
        <v>56.375999999999998</v>
      </c>
      <c r="J13" s="32"/>
      <c r="K13" s="32"/>
      <c r="L13" s="32"/>
      <c r="M13" s="32"/>
      <c r="N13" s="32"/>
      <c r="O13" s="32"/>
    </row>
    <row r="14" spans="1:15" ht="15" customHeight="1">
      <c r="A14" s="64"/>
      <c r="B14" s="65"/>
      <c r="C14" s="131"/>
      <c r="D14" s="131"/>
      <c r="E14" s="131"/>
      <c r="F14" s="131"/>
      <c r="G14" s="123" t="s">
        <v>97</v>
      </c>
      <c r="H14" s="131"/>
      <c r="I14" s="265" t="s">
        <v>94</v>
      </c>
      <c r="J14" s="32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27"/>
      <c r="D15" s="127"/>
      <c r="E15" s="127"/>
      <c r="F15" s="127"/>
      <c r="G15" s="126" t="s">
        <v>98</v>
      </c>
      <c r="H15" s="127"/>
      <c r="I15" s="703" t="s">
        <v>94</v>
      </c>
      <c r="J15" s="32"/>
      <c r="K15" s="32"/>
      <c r="L15" s="32"/>
      <c r="M15" s="32"/>
      <c r="N15" s="32"/>
      <c r="O15" s="32"/>
    </row>
    <row r="16" spans="1:15" ht="24" customHeight="1">
      <c r="A16" s="99" t="s">
        <v>99</v>
      </c>
      <c r="B16" s="100"/>
      <c r="C16" s="135" t="s">
        <v>79</v>
      </c>
      <c r="D16" s="135" t="s">
        <v>90</v>
      </c>
      <c r="E16" s="1054" t="s">
        <v>100</v>
      </c>
      <c r="F16" s="1054"/>
      <c r="G16" s="1054" t="s">
        <v>70</v>
      </c>
      <c r="H16" s="1054"/>
      <c r="I16" s="1055"/>
      <c r="J16" s="32"/>
      <c r="K16" s="32"/>
      <c r="L16" s="32"/>
      <c r="M16" s="32"/>
      <c r="N16" s="32"/>
      <c r="O16" s="32"/>
    </row>
    <row r="17" spans="1:17" ht="24" customHeight="1">
      <c r="A17" s="64" t="s">
        <v>637</v>
      </c>
      <c r="B17" s="65" t="s">
        <v>638</v>
      </c>
      <c r="C17" s="110">
        <v>1</v>
      </c>
      <c r="D17" s="110" t="s">
        <v>146</v>
      </c>
      <c r="E17" s="1052">
        <v>156.36420000000001</v>
      </c>
      <c r="F17" s="1052"/>
      <c r="G17" s="131"/>
      <c r="H17" s="131"/>
      <c r="I17" s="132">
        <f>E17*C17</f>
        <v>156.36420000000001</v>
      </c>
      <c r="J17" s="32"/>
      <c r="K17" s="32"/>
      <c r="L17" s="32"/>
      <c r="M17" s="32"/>
      <c r="N17" s="32"/>
      <c r="O17" s="32"/>
    </row>
    <row r="18" spans="1:17" ht="15" customHeight="1" thickBot="1">
      <c r="A18" s="66"/>
      <c r="B18" s="40"/>
      <c r="C18" s="1056" t="s">
        <v>101</v>
      </c>
      <c r="D18" s="1057"/>
      <c r="E18" s="1057"/>
      <c r="F18" s="1057"/>
      <c r="G18" s="1057"/>
      <c r="H18" s="40"/>
      <c r="I18" s="69">
        <f>I17</f>
        <v>156.36420000000001</v>
      </c>
      <c r="J18" s="32"/>
      <c r="K18" s="32"/>
      <c r="L18" s="32"/>
      <c r="M18" s="32"/>
      <c r="N18" s="32"/>
      <c r="O18" s="32"/>
    </row>
    <row r="19" spans="1:17" ht="15" customHeight="1">
      <c r="A19" s="73" t="s">
        <v>102</v>
      </c>
      <c r="B19" s="74"/>
      <c r="C19" s="268" t="s">
        <v>79</v>
      </c>
      <c r="D19" s="268" t="s">
        <v>90</v>
      </c>
      <c r="E19" s="1042" t="s">
        <v>70</v>
      </c>
      <c r="F19" s="1042"/>
      <c r="G19" s="1042" t="s">
        <v>70</v>
      </c>
      <c r="H19" s="1042"/>
      <c r="I19" s="1058"/>
      <c r="J19" s="32"/>
      <c r="K19" s="32"/>
      <c r="L19" s="32"/>
      <c r="M19" s="32"/>
      <c r="N19" s="32"/>
      <c r="O19" s="32"/>
    </row>
    <row r="20" spans="1:17" ht="14.25">
      <c r="A20" s="85">
        <v>1109671</v>
      </c>
      <c r="B20" s="83" t="s">
        <v>398</v>
      </c>
      <c r="C20" s="88">
        <v>4.3E-3</v>
      </c>
      <c r="D20" s="90" t="s">
        <v>10</v>
      </c>
      <c r="E20" s="318"/>
      <c r="F20" s="318">
        <v>422.85</v>
      </c>
      <c r="G20" s="318"/>
      <c r="H20" s="131"/>
      <c r="I20" s="132">
        <f>F20*C20</f>
        <v>1.818255</v>
      </c>
      <c r="J20" s="32"/>
      <c r="K20" s="32"/>
      <c r="L20" s="32"/>
      <c r="M20" s="32"/>
      <c r="N20" s="32"/>
      <c r="O20" s="32"/>
    </row>
    <row r="21" spans="1:17" ht="42.75">
      <c r="A21" s="85">
        <v>1106165</v>
      </c>
      <c r="B21" s="83" t="s">
        <v>399</v>
      </c>
      <c r="C21" s="88">
        <v>0.22500000000000001</v>
      </c>
      <c r="D21" s="90" t="s">
        <v>10</v>
      </c>
      <c r="E21" s="318"/>
      <c r="F21" s="318">
        <v>327.64999999999998</v>
      </c>
      <c r="G21" s="318"/>
      <c r="H21" s="131"/>
      <c r="I21" s="132">
        <f t="shared" ref="I21:I22" si="0">F21*C21</f>
        <v>73.721249999999998</v>
      </c>
      <c r="J21" s="32"/>
      <c r="K21" s="32"/>
      <c r="L21" s="32"/>
      <c r="M21" s="32"/>
      <c r="N21" s="32"/>
      <c r="O21" s="32"/>
    </row>
    <row r="22" spans="1:17" ht="42.75">
      <c r="A22" s="85">
        <v>3103302</v>
      </c>
      <c r="B22" s="83" t="s">
        <v>154</v>
      </c>
      <c r="C22" s="88">
        <v>0.6</v>
      </c>
      <c r="D22" s="90" t="s">
        <v>8</v>
      </c>
      <c r="E22" s="318"/>
      <c r="F22" s="318">
        <v>62.24</v>
      </c>
      <c r="G22" s="318"/>
      <c r="H22" s="131"/>
      <c r="I22" s="132">
        <f t="shared" si="0"/>
        <v>37.344000000000001</v>
      </c>
      <c r="J22" s="32"/>
      <c r="K22" s="32"/>
      <c r="L22" s="32"/>
      <c r="M22" s="32"/>
      <c r="N22" s="32"/>
      <c r="O22" s="32"/>
    </row>
    <row r="23" spans="1:17" ht="24" customHeight="1" thickBot="1">
      <c r="A23" s="66"/>
      <c r="B23" s="40"/>
      <c r="C23" s="1056" t="s">
        <v>103</v>
      </c>
      <c r="D23" s="1057"/>
      <c r="E23" s="1057"/>
      <c r="F23" s="1057"/>
      <c r="G23" s="1057"/>
      <c r="H23" s="127"/>
      <c r="I23" s="105">
        <f>SUM(I20:I22)</f>
        <v>112.8835</v>
      </c>
      <c r="J23" s="32"/>
      <c r="K23" s="32"/>
      <c r="L23" s="32"/>
      <c r="M23" s="32"/>
      <c r="N23" s="32"/>
      <c r="O23" s="32"/>
    </row>
    <row r="24" spans="1:17" ht="15" customHeight="1" thickBot="1">
      <c r="A24" s="57"/>
      <c r="B24" s="130"/>
      <c r="C24" s="125"/>
      <c r="D24" s="125"/>
      <c r="E24" s="125"/>
      <c r="F24" s="125"/>
      <c r="G24" s="125" t="s">
        <v>104</v>
      </c>
      <c r="H24" s="125"/>
      <c r="I24" s="70">
        <f>I23+I18+I13</f>
        <v>325.62369999999999</v>
      </c>
      <c r="J24" s="32"/>
      <c r="K24" s="32"/>
      <c r="L24" s="32"/>
      <c r="M24" s="32"/>
      <c r="N24" s="32"/>
      <c r="O24" s="32"/>
    </row>
    <row r="25" spans="1:17" ht="15" customHeight="1">
      <c r="A25" s="99" t="s">
        <v>105</v>
      </c>
      <c r="B25" s="100"/>
      <c r="C25" s="135" t="s">
        <v>106</v>
      </c>
      <c r="D25" s="135" t="s">
        <v>79</v>
      </c>
      <c r="E25" s="135" t="s">
        <v>90</v>
      </c>
      <c r="F25" s="1054" t="s">
        <v>70</v>
      </c>
      <c r="G25" s="1054"/>
      <c r="H25" s="1054" t="s">
        <v>70</v>
      </c>
      <c r="I25" s="1055"/>
      <c r="J25" s="32"/>
      <c r="K25" s="32"/>
      <c r="L25" s="32"/>
      <c r="M25" s="32"/>
      <c r="N25" s="32"/>
      <c r="O25" s="32"/>
    </row>
    <row r="26" spans="1:17" ht="15" customHeight="1" thickBot="1">
      <c r="A26" s="71"/>
      <c r="B26" s="41"/>
      <c r="C26" s="1056" t="s">
        <v>107</v>
      </c>
      <c r="D26" s="1056"/>
      <c r="E26" s="1056"/>
      <c r="F26" s="1056"/>
      <c r="G26" s="1056"/>
      <c r="H26" s="126"/>
      <c r="I26" s="72">
        <v>0</v>
      </c>
      <c r="J26" s="32"/>
      <c r="K26" s="32"/>
      <c r="L26" s="32"/>
      <c r="M26" s="32"/>
      <c r="N26" s="32"/>
      <c r="O26" s="32"/>
    </row>
    <row r="27" spans="1:17" ht="15" customHeight="1" thickBot="1">
      <c r="A27" s="1031" t="s">
        <v>108</v>
      </c>
      <c r="B27" s="1032"/>
      <c r="C27" s="1035" t="s">
        <v>79</v>
      </c>
      <c r="D27" s="1035" t="s">
        <v>90</v>
      </c>
      <c r="E27" s="1059" t="s">
        <v>109</v>
      </c>
      <c r="F27" s="1059"/>
      <c r="G27" s="1059"/>
      <c r="H27" s="124"/>
      <c r="I27" s="1060" t="s">
        <v>70</v>
      </c>
      <c r="J27" s="32"/>
      <c r="K27" s="32"/>
      <c r="L27" s="32"/>
      <c r="M27" s="32"/>
      <c r="N27" s="32"/>
      <c r="O27" s="32"/>
    </row>
    <row r="28" spans="1:17" ht="24" customHeight="1">
      <c r="A28" s="1046"/>
      <c r="B28" s="1047"/>
      <c r="C28" s="1048"/>
      <c r="D28" s="1048"/>
      <c r="E28" s="133" t="s">
        <v>110</v>
      </c>
      <c r="F28" s="133" t="s">
        <v>111</v>
      </c>
      <c r="G28" s="133" t="s">
        <v>112</v>
      </c>
      <c r="H28" s="133"/>
      <c r="I28" s="1049"/>
      <c r="J28" s="32"/>
      <c r="K28" s="32"/>
      <c r="L28" s="32"/>
      <c r="M28" s="32"/>
      <c r="N28" s="32"/>
      <c r="O28" s="32"/>
    </row>
    <row r="29" spans="1:17" ht="28.5">
      <c r="A29" s="85" t="s">
        <v>637</v>
      </c>
      <c r="B29" s="83" t="s">
        <v>639</v>
      </c>
      <c r="C29" s="110">
        <v>0.35399999999999998</v>
      </c>
      <c r="D29" s="90" t="s">
        <v>113</v>
      </c>
      <c r="E29" s="133"/>
      <c r="F29" s="133"/>
      <c r="G29" s="133">
        <v>7.7</v>
      </c>
      <c r="H29" s="133"/>
      <c r="I29" s="340">
        <f>G29*C29</f>
        <v>2.7258</v>
      </c>
      <c r="J29" s="32"/>
      <c r="K29" s="32"/>
      <c r="L29" s="32"/>
      <c r="M29" s="32"/>
      <c r="N29" s="32"/>
      <c r="O29" s="32"/>
    </row>
    <row r="30" spans="1:17" s="24" customFormat="1" ht="15">
      <c r="A30" s="73"/>
      <c r="B30" s="74"/>
      <c r="C30" s="1042" t="s">
        <v>114</v>
      </c>
      <c r="D30" s="1042"/>
      <c r="E30" s="1042"/>
      <c r="F30" s="1042"/>
      <c r="G30" s="1042"/>
      <c r="H30" s="123"/>
      <c r="I30" s="112">
        <f>I29</f>
        <v>2.7258</v>
      </c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3"/>
      <c r="B31" s="74"/>
      <c r="C31" s="123"/>
      <c r="D31" s="123"/>
      <c r="E31" s="1042" t="s">
        <v>115</v>
      </c>
      <c r="F31" s="1042"/>
      <c r="G31" s="1042"/>
      <c r="H31" s="74"/>
      <c r="I31" s="117">
        <f>I24+I26+I30</f>
        <v>328.35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A32" s="73"/>
      <c r="B32" s="74"/>
      <c r="C32" s="123"/>
      <c r="D32" s="123"/>
      <c r="E32" s="123"/>
      <c r="F32" s="123"/>
      <c r="G32" s="123" t="s">
        <v>151</v>
      </c>
      <c r="H32" s="74"/>
      <c r="I32" s="138">
        <v>0</v>
      </c>
      <c r="J32" s="32"/>
      <c r="K32" s="32"/>
      <c r="L32" s="32"/>
      <c r="M32" s="32"/>
      <c r="N32" s="32"/>
      <c r="O32" s="32"/>
      <c r="P32" s="32"/>
      <c r="Q32" s="32"/>
    </row>
    <row r="33" spans="1:17" ht="15" customHeight="1">
      <c r="A33" s="76"/>
      <c r="B33"/>
      <c r="C33"/>
      <c r="D33"/>
      <c r="E33"/>
      <c r="F33"/>
      <c r="G33" s="123" t="s">
        <v>140</v>
      </c>
      <c r="H33"/>
      <c r="I33" s="120">
        <f>I31</f>
        <v>328.35</v>
      </c>
      <c r="J33" s="32"/>
      <c r="K33" s="32"/>
      <c r="L33" s="32"/>
      <c r="M33" s="32"/>
      <c r="N33" s="32"/>
      <c r="O33" s="32"/>
      <c r="P33" s="32"/>
      <c r="Q33" s="32"/>
    </row>
    <row r="34" spans="1:17" ht="15" customHeight="1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</row>
    <row r="35" spans="1:17" ht="15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1:17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25"/>
    </row>
    <row r="37" spans="1:17" ht="15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</row>
    <row r="38" spans="1:17" ht="15" customHeight="1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42" spans="1:17">
      <c r="O42" s="27"/>
    </row>
    <row r="43" spans="1:17">
      <c r="B43" s="28"/>
      <c r="C43" s="29"/>
      <c r="F43" s="30"/>
      <c r="G43" s="28"/>
    </row>
    <row r="50" spans="2:6">
      <c r="B50" s="28"/>
      <c r="C50" s="29"/>
      <c r="F50" s="30"/>
    </row>
    <row r="57" spans="2:6">
      <c r="B57" s="28"/>
      <c r="C57" s="29"/>
      <c r="F57" s="30"/>
    </row>
    <row r="64" spans="2:6">
      <c r="B64" s="28"/>
      <c r="F64" s="30"/>
    </row>
    <row r="71" spans="6:6">
      <c r="F71" s="30"/>
    </row>
  </sheetData>
  <mergeCells count="30">
    <mergeCell ref="B4:G4"/>
    <mergeCell ref="H4:I4"/>
    <mergeCell ref="A5:B6"/>
    <mergeCell ref="C5:C6"/>
    <mergeCell ref="D5:E5"/>
    <mergeCell ref="F5:G5"/>
    <mergeCell ref="E9:F9"/>
    <mergeCell ref="G9:I9"/>
    <mergeCell ref="C11:G11"/>
    <mergeCell ref="H11:I11"/>
    <mergeCell ref="A27:B28"/>
    <mergeCell ref="C27:C28"/>
    <mergeCell ref="D27:D28"/>
    <mergeCell ref="E27:G27"/>
    <mergeCell ref="I27:I28"/>
    <mergeCell ref="C30:G30"/>
    <mergeCell ref="E31:G31"/>
    <mergeCell ref="E10:F10"/>
    <mergeCell ref="C23:G23"/>
    <mergeCell ref="F25:G25"/>
    <mergeCell ref="C13:G13"/>
    <mergeCell ref="E16:F16"/>
    <mergeCell ref="G16:I16"/>
    <mergeCell ref="E17:F17"/>
    <mergeCell ref="C18:G18"/>
    <mergeCell ref="E19:F19"/>
    <mergeCell ref="G19:I19"/>
    <mergeCell ref="C12:G12"/>
    <mergeCell ref="H25:I25"/>
    <mergeCell ref="C26:G2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FC8C2-615B-45A4-8C25-A89DA9EFB53F}">
  <sheetPr codeName="Planilha99">
    <tabColor rgb="FF92D050"/>
    <pageSetUpPr fitToPage="1"/>
  </sheetPr>
  <dimension ref="A1:Q66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1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>
        <v>804377</v>
      </c>
      <c r="B4" s="1028" t="s">
        <v>640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</row>
    <row r="10" spans="1:15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98">
        <f>H9+I7</f>
        <v>0</v>
      </c>
      <c r="J10" s="32"/>
      <c r="K10" s="32"/>
      <c r="L10" s="32"/>
      <c r="M10" s="32"/>
      <c r="N10" s="32"/>
      <c r="O10" s="32"/>
    </row>
    <row r="11" spans="1:15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</row>
    <row r="12" spans="1:15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</row>
    <row r="13" spans="1:15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</row>
    <row r="14" spans="1:15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056" t="s">
        <v>101</v>
      </c>
      <c r="D15" s="1057"/>
      <c r="E15" s="1057"/>
      <c r="F15" s="1057"/>
      <c r="G15" s="1057"/>
      <c r="H15" s="40"/>
      <c r="I15" s="69">
        <v>0</v>
      </c>
      <c r="J15" s="32"/>
      <c r="K15" s="32"/>
      <c r="L15" s="32"/>
      <c r="M15" s="32"/>
      <c r="N15" s="32"/>
      <c r="O15" s="32"/>
    </row>
    <row r="16" spans="1:15" ht="15" customHeight="1">
      <c r="A16" s="73" t="s">
        <v>102</v>
      </c>
      <c r="B16" s="74"/>
      <c r="C16" s="268" t="s">
        <v>79</v>
      </c>
      <c r="D16" s="268" t="s">
        <v>90</v>
      </c>
      <c r="E16" s="1042" t="s">
        <v>70</v>
      </c>
      <c r="F16" s="1042"/>
      <c r="G16" s="1042" t="s">
        <v>70</v>
      </c>
      <c r="H16" s="1042"/>
      <c r="I16" s="1058"/>
      <c r="J16" s="32"/>
      <c r="K16" s="32"/>
      <c r="L16" s="32"/>
      <c r="M16" s="32"/>
      <c r="N16" s="32"/>
      <c r="O16" s="32"/>
    </row>
    <row r="17" spans="1:17" ht="28.5">
      <c r="A17" s="85">
        <v>1107892</v>
      </c>
      <c r="B17" s="83" t="s">
        <v>156</v>
      </c>
      <c r="C17" s="134">
        <v>1.153</v>
      </c>
      <c r="D17" s="90" t="s">
        <v>10</v>
      </c>
      <c r="E17" s="318"/>
      <c r="F17" s="318">
        <v>387.44</v>
      </c>
      <c r="G17" s="318"/>
      <c r="H17" s="131"/>
      <c r="I17" s="137">
        <f>F17*C17</f>
        <v>446.7183</v>
      </c>
      <c r="J17" s="32"/>
      <c r="K17" s="32"/>
      <c r="L17" s="32"/>
      <c r="M17" s="32"/>
      <c r="N17" s="32"/>
      <c r="O17" s="32"/>
    </row>
    <row r="18" spans="1:17" ht="42.75">
      <c r="A18" s="85">
        <v>3103302</v>
      </c>
      <c r="B18" s="83" t="s">
        <v>154</v>
      </c>
      <c r="C18" s="134">
        <v>7.45</v>
      </c>
      <c r="D18" s="90" t="s">
        <v>8</v>
      </c>
      <c r="E18" s="318"/>
      <c r="F18" s="318">
        <v>62.24</v>
      </c>
      <c r="G18" s="318"/>
      <c r="H18" s="131"/>
      <c r="I18" s="132">
        <f t="shared" ref="I18" si="0">F18*C18</f>
        <v>463.68799999999999</v>
      </c>
      <c r="J18" s="32"/>
      <c r="K18" s="32"/>
      <c r="L18" s="32"/>
      <c r="M18" s="32"/>
      <c r="N18" s="32"/>
      <c r="O18" s="32"/>
    </row>
    <row r="19" spans="1:17" ht="24" customHeight="1" thickBot="1">
      <c r="A19" s="66"/>
      <c r="B19" s="40"/>
      <c r="C19" s="1056" t="s">
        <v>103</v>
      </c>
      <c r="D19" s="1057"/>
      <c r="E19" s="1057"/>
      <c r="F19" s="1057"/>
      <c r="G19" s="1057"/>
      <c r="H19" s="127"/>
      <c r="I19" s="105">
        <f>SUM(I17:I18)</f>
        <v>910.40629999999999</v>
      </c>
      <c r="J19" s="32"/>
      <c r="K19" s="32"/>
      <c r="L19" s="32"/>
      <c r="M19" s="32"/>
      <c r="N19" s="32"/>
      <c r="O19" s="32"/>
    </row>
    <row r="20" spans="1:17" ht="15" customHeight="1" thickBot="1">
      <c r="A20" s="57"/>
      <c r="B20" s="130"/>
      <c r="C20" s="125"/>
      <c r="D20" s="125"/>
      <c r="E20" s="125"/>
      <c r="F20" s="125"/>
      <c r="G20" s="125" t="s">
        <v>104</v>
      </c>
      <c r="H20" s="125"/>
      <c r="I20" s="70">
        <f>I19+I15+I11</f>
        <v>910.40629999999999</v>
      </c>
      <c r="J20" s="32"/>
      <c r="K20" s="32"/>
      <c r="L20" s="32"/>
      <c r="M20" s="32"/>
      <c r="N20" s="32"/>
      <c r="O20" s="32"/>
    </row>
    <row r="21" spans="1:17" ht="15" customHeight="1">
      <c r="A21" s="99" t="s">
        <v>105</v>
      </c>
      <c r="B21" s="100"/>
      <c r="C21" s="135" t="s">
        <v>106</v>
      </c>
      <c r="D21" s="135" t="s">
        <v>79</v>
      </c>
      <c r="E21" s="135" t="s">
        <v>90</v>
      </c>
      <c r="F21" s="1054" t="s">
        <v>70</v>
      </c>
      <c r="G21" s="1054"/>
      <c r="H21" s="1054" t="s">
        <v>70</v>
      </c>
      <c r="I21" s="1055"/>
      <c r="J21" s="32"/>
      <c r="K21" s="32"/>
      <c r="L21" s="32"/>
      <c r="M21" s="32"/>
      <c r="N21" s="32"/>
      <c r="O21" s="32"/>
    </row>
    <row r="22" spans="1:17" ht="15" customHeight="1" thickBot="1">
      <c r="A22" s="71"/>
      <c r="B22" s="41"/>
      <c r="C22" s="1056" t="s">
        <v>107</v>
      </c>
      <c r="D22" s="1056"/>
      <c r="E22" s="1056"/>
      <c r="F22" s="1056"/>
      <c r="G22" s="1056"/>
      <c r="H22" s="126"/>
      <c r="I22" s="72">
        <v>0</v>
      </c>
      <c r="J22" s="32"/>
      <c r="K22" s="32"/>
      <c r="L22" s="32"/>
      <c r="M22" s="32"/>
      <c r="N22" s="32"/>
      <c r="O22" s="32"/>
    </row>
    <row r="23" spans="1:17" ht="15" customHeight="1" thickBot="1">
      <c r="A23" s="1031" t="s">
        <v>108</v>
      </c>
      <c r="B23" s="1032"/>
      <c r="C23" s="1035" t="s">
        <v>79</v>
      </c>
      <c r="D23" s="1035" t="s">
        <v>90</v>
      </c>
      <c r="E23" s="1059" t="s">
        <v>109</v>
      </c>
      <c r="F23" s="1059"/>
      <c r="G23" s="1059"/>
      <c r="H23" s="124"/>
      <c r="I23" s="1060" t="s">
        <v>70</v>
      </c>
      <c r="J23" s="32"/>
      <c r="K23" s="32"/>
      <c r="L23" s="32"/>
      <c r="M23" s="32"/>
      <c r="N23" s="32"/>
      <c r="O23" s="32"/>
    </row>
    <row r="24" spans="1:17" ht="24" customHeight="1">
      <c r="A24" s="1046"/>
      <c r="B24" s="1047"/>
      <c r="C24" s="1048"/>
      <c r="D24" s="1048"/>
      <c r="E24" s="133" t="s">
        <v>110</v>
      </c>
      <c r="F24" s="133" t="s">
        <v>111</v>
      </c>
      <c r="G24" s="133" t="s">
        <v>112</v>
      </c>
      <c r="H24" s="133"/>
      <c r="I24" s="1049"/>
      <c r="J24" s="32"/>
      <c r="K24" s="32"/>
      <c r="L24" s="32"/>
      <c r="M24" s="32"/>
      <c r="N24" s="32"/>
      <c r="O24" s="32"/>
    </row>
    <row r="25" spans="1:17" s="24" customFormat="1" ht="15">
      <c r="A25" s="73"/>
      <c r="B25" s="74"/>
      <c r="C25" s="1042" t="s">
        <v>114</v>
      </c>
      <c r="D25" s="1042"/>
      <c r="E25" s="1042"/>
      <c r="F25" s="1042"/>
      <c r="G25" s="1042"/>
      <c r="H25" s="123"/>
      <c r="I25" s="112">
        <v>0</v>
      </c>
      <c r="J25" s="32"/>
      <c r="K25" s="32"/>
      <c r="L25" s="32"/>
      <c r="M25" s="32"/>
      <c r="N25" s="32"/>
      <c r="O25" s="32"/>
      <c r="P25" s="32"/>
      <c r="Q25" s="32"/>
    </row>
    <row r="26" spans="1:17" ht="15" customHeight="1">
      <c r="A26" s="73"/>
      <c r="B26" s="74"/>
      <c r="C26" s="123"/>
      <c r="D26" s="123"/>
      <c r="E26" s="1042" t="s">
        <v>115</v>
      </c>
      <c r="F26" s="1042"/>
      <c r="G26" s="1042"/>
      <c r="H26" s="74"/>
      <c r="I26" s="117">
        <f>I20+I22+I25</f>
        <v>910.41</v>
      </c>
      <c r="J26" s="32"/>
      <c r="K26" s="32"/>
      <c r="L26" s="32"/>
      <c r="M26" s="32"/>
      <c r="N26" s="32"/>
      <c r="O26" s="32"/>
      <c r="P26" s="32"/>
      <c r="Q26" s="32"/>
    </row>
    <row r="27" spans="1:17" ht="15" customHeight="1">
      <c r="A27" s="73"/>
      <c r="B27" s="74"/>
      <c r="C27" s="123"/>
      <c r="D27" s="123"/>
      <c r="E27" s="123"/>
      <c r="F27" s="123"/>
      <c r="G27" s="123" t="s">
        <v>151</v>
      </c>
      <c r="H27" s="74"/>
      <c r="I27" s="138"/>
      <c r="J27" s="32"/>
      <c r="K27" s="32"/>
      <c r="L27" s="32"/>
      <c r="M27" s="32"/>
      <c r="N27" s="32"/>
      <c r="O27" s="32"/>
      <c r="P27" s="32"/>
      <c r="Q27" s="32"/>
    </row>
    <row r="28" spans="1:17" ht="15" customHeight="1">
      <c r="A28" s="76"/>
      <c r="B28"/>
      <c r="C28"/>
      <c r="D28"/>
      <c r="E28"/>
      <c r="F28"/>
      <c r="G28" s="123" t="s">
        <v>140</v>
      </c>
      <c r="H28"/>
      <c r="I28" s="120">
        <f>I26</f>
        <v>910.41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</row>
    <row r="30" spans="1:17" ht="15" customHeight="1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</row>
    <row r="31" spans="1:17" ht="15" customHeight="1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25"/>
    </row>
    <row r="32" spans="1:17" ht="15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</row>
    <row r="33" spans="2:15" ht="15" customHeight="1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</row>
    <row r="37" spans="2:15">
      <c r="O37" s="27"/>
    </row>
    <row r="38" spans="2:15">
      <c r="B38" s="28"/>
      <c r="C38" s="29"/>
      <c r="F38" s="30"/>
      <c r="G38" s="28"/>
    </row>
    <row r="45" spans="2:15">
      <c r="B45" s="28"/>
      <c r="C45" s="29"/>
      <c r="F45" s="30"/>
    </row>
    <row r="52" spans="2:6">
      <c r="B52" s="28"/>
      <c r="C52" s="29"/>
      <c r="F52" s="30"/>
    </row>
    <row r="59" spans="2:6">
      <c r="B59" s="28"/>
      <c r="F59" s="30"/>
    </row>
    <row r="66" spans="6:6">
      <c r="F66" s="30"/>
    </row>
  </sheetData>
  <mergeCells count="28">
    <mergeCell ref="E8:F8"/>
    <mergeCell ref="G8:I8"/>
    <mergeCell ref="C9:G9"/>
    <mergeCell ref="H9:I9"/>
    <mergeCell ref="B4:G4"/>
    <mergeCell ref="H4:I4"/>
    <mergeCell ref="A5:B6"/>
    <mergeCell ref="C5:C6"/>
    <mergeCell ref="D5:E5"/>
    <mergeCell ref="F5:G5"/>
    <mergeCell ref="C10:G10"/>
    <mergeCell ref="C11:G11"/>
    <mergeCell ref="E14:F14"/>
    <mergeCell ref="G14:I14"/>
    <mergeCell ref="C15:G15"/>
    <mergeCell ref="I23:I24"/>
    <mergeCell ref="C25:G25"/>
    <mergeCell ref="E16:F16"/>
    <mergeCell ref="G16:I16"/>
    <mergeCell ref="C19:G19"/>
    <mergeCell ref="F21:G21"/>
    <mergeCell ref="H21:I21"/>
    <mergeCell ref="C22:G22"/>
    <mergeCell ref="E26:G26"/>
    <mergeCell ref="A23:B24"/>
    <mergeCell ref="C23:C24"/>
    <mergeCell ref="D23:D24"/>
    <mergeCell ref="E23:G2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F0C3D-EC08-4D6F-8D0A-DDE819F352A3}">
  <sheetPr codeName="Planilha100">
    <tabColor rgb="FF92D050"/>
    <pageSetUpPr fitToPage="1"/>
  </sheetPr>
  <dimension ref="A1:Q77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1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 t="s">
        <v>641</v>
      </c>
      <c r="B4" s="1028" t="s">
        <v>655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" customHeight="1">
      <c r="A7" s="85" t="s">
        <v>642</v>
      </c>
      <c r="B7" s="84" t="s">
        <v>644</v>
      </c>
      <c r="C7" s="90">
        <v>1</v>
      </c>
      <c r="D7" s="110">
        <v>1</v>
      </c>
      <c r="E7" s="110">
        <v>0</v>
      </c>
      <c r="F7" s="110">
        <v>17.509499999999999</v>
      </c>
      <c r="G7" s="110">
        <v>3.8416000000000001</v>
      </c>
      <c r="H7" s="110"/>
      <c r="I7" s="132">
        <f>F7*C7</f>
        <v>17.509499999999999</v>
      </c>
      <c r="J7" s="32"/>
      <c r="K7" s="32"/>
      <c r="L7" s="32"/>
      <c r="M7" s="32"/>
      <c r="N7" s="32"/>
      <c r="O7" s="32"/>
    </row>
    <row r="8" spans="1:15" ht="15" customHeight="1">
      <c r="A8" s="85" t="s">
        <v>643</v>
      </c>
      <c r="B8" s="781" t="s">
        <v>1532</v>
      </c>
      <c r="C8" s="90">
        <v>1</v>
      </c>
      <c r="D8" s="110">
        <v>1</v>
      </c>
      <c r="E8" s="110">
        <v>0</v>
      </c>
      <c r="F8" s="110">
        <v>0.12939999999999999</v>
      </c>
      <c r="G8" s="110">
        <v>7.1400000000000005E-2</v>
      </c>
      <c r="H8" s="110"/>
      <c r="I8" s="132">
        <f>F8*C8</f>
        <v>0.12939999999999999</v>
      </c>
      <c r="J8" s="32"/>
      <c r="K8" s="32"/>
      <c r="L8" s="32"/>
      <c r="M8" s="32"/>
      <c r="N8" s="32"/>
      <c r="O8" s="32"/>
    </row>
    <row r="9" spans="1:15" ht="15.75" thickBot="1">
      <c r="A9" s="64"/>
      <c r="B9" s="65"/>
      <c r="C9" s="84"/>
      <c r="D9" s="65"/>
      <c r="E9" s="87"/>
      <c r="F9" s="65"/>
      <c r="G9" s="123" t="s">
        <v>88</v>
      </c>
      <c r="H9" s="131"/>
      <c r="I9" s="132">
        <f>SUM(I7:I8)</f>
        <v>17.6389</v>
      </c>
      <c r="J9" s="32"/>
      <c r="K9" s="32"/>
      <c r="L9" s="32"/>
      <c r="M9" s="32"/>
      <c r="N9" s="32"/>
      <c r="O9" s="32"/>
    </row>
    <row r="10" spans="1:15" ht="15.75" thickBot="1">
      <c r="A10" s="57" t="s">
        <v>89</v>
      </c>
      <c r="B10" s="130"/>
      <c r="C10" s="129" t="s">
        <v>79</v>
      </c>
      <c r="D10" s="129" t="s">
        <v>90</v>
      </c>
      <c r="E10" s="1037" t="s">
        <v>81</v>
      </c>
      <c r="F10" s="1038"/>
      <c r="G10" s="1039" t="s">
        <v>91</v>
      </c>
      <c r="H10" s="1039"/>
      <c r="I10" s="1040"/>
      <c r="J10" s="32"/>
      <c r="K10" s="32"/>
      <c r="L10" s="32"/>
      <c r="M10" s="32"/>
      <c r="N10" s="32"/>
      <c r="O10" s="32"/>
    </row>
    <row r="11" spans="1:15" ht="14.25">
      <c r="A11" s="64" t="s">
        <v>554</v>
      </c>
      <c r="B11" s="65" t="s">
        <v>555</v>
      </c>
      <c r="C11" s="330">
        <v>0.9</v>
      </c>
      <c r="D11" s="110" t="s">
        <v>92</v>
      </c>
      <c r="E11" s="1062">
        <v>20.430599999999998</v>
      </c>
      <c r="F11" s="1062"/>
      <c r="G11" s="131"/>
      <c r="H11" s="131"/>
      <c r="I11" s="132">
        <f>E11*C11</f>
        <v>18.387540000000001</v>
      </c>
      <c r="J11" s="32"/>
      <c r="K11" s="32"/>
      <c r="L11" s="32"/>
      <c r="M11" s="32"/>
      <c r="N11" s="32"/>
      <c r="O11" s="32"/>
    </row>
    <row r="12" spans="1:15" ht="14.25">
      <c r="A12" s="64" t="s">
        <v>152</v>
      </c>
      <c r="B12" s="65" t="s">
        <v>153</v>
      </c>
      <c r="C12" s="330">
        <v>0.9</v>
      </c>
      <c r="D12" s="110" t="s">
        <v>92</v>
      </c>
      <c r="E12" s="1052">
        <v>23.212199999999999</v>
      </c>
      <c r="F12" s="1052"/>
      <c r="G12" s="131"/>
      <c r="H12" s="131"/>
      <c r="I12" s="132">
        <f>E12*C12</f>
        <v>20.890979999999999</v>
      </c>
      <c r="J12" s="32"/>
      <c r="K12" s="32"/>
      <c r="L12" s="32"/>
      <c r="M12" s="32"/>
      <c r="N12" s="32"/>
      <c r="O12" s="32"/>
    </row>
    <row r="13" spans="1:15" ht="14.25">
      <c r="A13" s="64" t="s">
        <v>645</v>
      </c>
      <c r="B13" s="65" t="s">
        <v>254</v>
      </c>
      <c r="C13" s="330">
        <v>1.2</v>
      </c>
      <c r="D13" s="110" t="s">
        <v>92</v>
      </c>
      <c r="E13" s="1052">
        <v>39.064900000000002</v>
      </c>
      <c r="F13" s="1052"/>
      <c r="G13" s="131"/>
      <c r="H13" s="131"/>
      <c r="I13" s="132">
        <f>E13*C13</f>
        <v>46.877879999999998</v>
      </c>
      <c r="J13" s="32"/>
      <c r="K13" s="32"/>
      <c r="L13" s="32"/>
      <c r="M13" s="32"/>
      <c r="N13" s="32"/>
      <c r="O13" s="32"/>
    </row>
    <row r="14" spans="1:15" ht="15" customHeight="1">
      <c r="A14" s="64"/>
      <c r="B14" s="65"/>
      <c r="C14" s="1042" t="s">
        <v>93</v>
      </c>
      <c r="D14" s="1043"/>
      <c r="E14" s="1043"/>
      <c r="F14" s="1043"/>
      <c r="G14" s="1043"/>
      <c r="H14" s="1044">
        <f>SUM(I11:I13)</f>
        <v>86.156400000000005</v>
      </c>
      <c r="I14" s="1045"/>
      <c r="J14" s="32"/>
      <c r="K14" s="32"/>
      <c r="L14" s="32"/>
      <c r="M14" s="32"/>
      <c r="N14" s="32"/>
      <c r="O14" s="32"/>
    </row>
    <row r="15" spans="1:15" ht="24" customHeight="1" thickBot="1">
      <c r="A15" s="66"/>
      <c r="B15" s="40"/>
      <c r="C15" s="1056" t="s">
        <v>95</v>
      </c>
      <c r="D15" s="1057"/>
      <c r="E15" s="1057"/>
      <c r="F15" s="1057"/>
      <c r="G15" s="1057"/>
      <c r="H15" s="127"/>
      <c r="I15" s="98">
        <f>H14+I9</f>
        <v>103.7953</v>
      </c>
      <c r="J15" s="32"/>
      <c r="K15" s="32"/>
      <c r="L15" s="32"/>
      <c r="M15" s="32"/>
      <c r="N15" s="32"/>
      <c r="O15" s="32"/>
    </row>
    <row r="16" spans="1:15" ht="24" customHeight="1">
      <c r="A16" s="64"/>
      <c r="B16" s="65"/>
      <c r="C16" s="1042" t="s">
        <v>96</v>
      </c>
      <c r="D16" s="1043"/>
      <c r="E16" s="1043"/>
      <c r="F16" s="1043"/>
      <c r="G16" s="1043"/>
      <c r="H16" s="131"/>
      <c r="I16" s="67">
        <f>I15/H3</f>
        <v>103.7953</v>
      </c>
      <c r="J16" s="32"/>
      <c r="K16" s="32"/>
      <c r="L16" s="32"/>
      <c r="M16" s="32"/>
      <c r="N16" s="32"/>
      <c r="O16" s="32"/>
    </row>
    <row r="17" spans="1:15" ht="15" customHeight="1">
      <c r="A17" s="64"/>
      <c r="B17" s="65"/>
      <c r="C17" s="131"/>
      <c r="D17" s="131"/>
      <c r="E17" s="131"/>
      <c r="F17" s="131"/>
      <c r="G17" s="123" t="s">
        <v>97</v>
      </c>
      <c r="H17" s="131"/>
      <c r="I17" s="67"/>
      <c r="J17" s="32"/>
      <c r="K17" s="32"/>
      <c r="L17" s="32"/>
      <c r="M17" s="32"/>
      <c r="N17" s="32"/>
      <c r="O17" s="32"/>
    </row>
    <row r="18" spans="1:15" ht="15" customHeight="1" thickBot="1">
      <c r="A18" s="66"/>
      <c r="B18" s="40"/>
      <c r="C18" s="127"/>
      <c r="D18" s="127"/>
      <c r="E18" s="127"/>
      <c r="F18" s="127"/>
      <c r="G18" s="126" t="s">
        <v>98</v>
      </c>
      <c r="H18" s="127"/>
      <c r="I18" s="68" t="s">
        <v>94</v>
      </c>
      <c r="J18" s="32"/>
      <c r="K18" s="32"/>
      <c r="L18" s="32"/>
      <c r="M18" s="32"/>
      <c r="N18" s="32"/>
      <c r="O18" s="32"/>
    </row>
    <row r="19" spans="1:15" ht="24" customHeight="1">
      <c r="A19" s="99" t="s">
        <v>99</v>
      </c>
      <c r="B19" s="100"/>
      <c r="C19" s="135" t="s">
        <v>79</v>
      </c>
      <c r="D19" s="135" t="s">
        <v>90</v>
      </c>
      <c r="E19" s="1054" t="s">
        <v>100</v>
      </c>
      <c r="F19" s="1054"/>
      <c r="G19" s="1054" t="s">
        <v>70</v>
      </c>
      <c r="H19" s="1054"/>
      <c r="I19" s="1055"/>
      <c r="J19" s="32"/>
      <c r="K19" s="32"/>
      <c r="L19" s="32"/>
      <c r="M19" s="32"/>
      <c r="N19" s="32"/>
      <c r="O19" s="32"/>
    </row>
    <row r="20" spans="1:15" ht="24" customHeight="1">
      <c r="A20" s="101" t="s">
        <v>618</v>
      </c>
      <c r="B20" s="65" t="s">
        <v>619</v>
      </c>
      <c r="C20" s="110">
        <v>166.82</v>
      </c>
      <c r="D20" s="110" t="s">
        <v>205</v>
      </c>
      <c r="E20" s="131"/>
      <c r="F20" s="131">
        <v>10.3377</v>
      </c>
      <c r="G20" s="131"/>
      <c r="H20" s="131"/>
      <c r="I20" s="132">
        <f>F20*C20</f>
        <v>1724.535114</v>
      </c>
      <c r="J20" s="32"/>
      <c r="K20" s="32"/>
      <c r="L20" s="32"/>
      <c r="M20" s="32"/>
      <c r="N20" s="32"/>
      <c r="O20" s="32"/>
    </row>
    <row r="21" spans="1:15" ht="24" customHeight="1">
      <c r="A21" s="101" t="s">
        <v>646</v>
      </c>
      <c r="B21" s="65" t="s">
        <v>648</v>
      </c>
      <c r="C21" s="110">
        <v>3</v>
      </c>
      <c r="D21" s="110" t="s">
        <v>205</v>
      </c>
      <c r="E21" s="131"/>
      <c r="F21" s="131">
        <v>28.699000000000002</v>
      </c>
      <c r="G21" s="131"/>
      <c r="H21" s="131"/>
      <c r="I21" s="132">
        <f t="shared" ref="I21:I22" si="0">F21*C21</f>
        <v>86.096999999999994</v>
      </c>
      <c r="J21" s="32"/>
      <c r="K21" s="32"/>
      <c r="L21" s="32"/>
      <c r="M21" s="32"/>
      <c r="N21" s="32"/>
      <c r="O21" s="32"/>
    </row>
    <row r="22" spans="1:15" ht="28.5">
      <c r="A22" s="101" t="s">
        <v>647</v>
      </c>
      <c r="B22" s="83" t="s">
        <v>649</v>
      </c>
      <c r="C22" s="110">
        <v>62.7</v>
      </c>
      <c r="D22" s="110" t="s">
        <v>146</v>
      </c>
      <c r="E22" s="131"/>
      <c r="F22" s="131">
        <v>11.910399999999999</v>
      </c>
      <c r="G22" s="131"/>
      <c r="H22" s="131"/>
      <c r="I22" s="132">
        <f t="shared" si="0"/>
        <v>746.78207999999995</v>
      </c>
      <c r="J22" s="32"/>
      <c r="K22" s="32"/>
      <c r="L22" s="32"/>
      <c r="M22" s="32"/>
      <c r="N22" s="32"/>
      <c r="O22" s="32"/>
    </row>
    <row r="23" spans="1:15" ht="15" customHeight="1" thickBot="1">
      <c r="A23" s="66"/>
      <c r="B23" s="40"/>
      <c r="C23" s="1056" t="s">
        <v>101</v>
      </c>
      <c r="D23" s="1057"/>
      <c r="E23" s="1057"/>
      <c r="F23" s="1057"/>
      <c r="G23" s="1057"/>
      <c r="H23" s="40"/>
      <c r="I23" s="69">
        <f>SUM(I20:I22)</f>
        <v>2557.4142000000002</v>
      </c>
      <c r="J23" s="32"/>
      <c r="K23" s="32"/>
      <c r="L23" s="32"/>
      <c r="M23" s="32"/>
      <c r="N23" s="32"/>
      <c r="O23" s="32"/>
    </row>
    <row r="24" spans="1:15" ht="15" customHeight="1">
      <c r="A24" s="73" t="s">
        <v>102</v>
      </c>
      <c r="B24" s="74"/>
      <c r="C24" s="268" t="s">
        <v>79</v>
      </c>
      <c r="D24" s="268" t="s">
        <v>90</v>
      </c>
      <c r="E24" s="1042" t="s">
        <v>70</v>
      </c>
      <c r="F24" s="1042"/>
      <c r="G24" s="1042" t="s">
        <v>70</v>
      </c>
      <c r="H24" s="1042"/>
      <c r="I24" s="1058"/>
      <c r="J24" s="32"/>
      <c r="K24" s="32"/>
      <c r="L24" s="32"/>
      <c r="M24" s="32"/>
      <c r="N24" s="32"/>
      <c r="O24" s="32"/>
    </row>
    <row r="25" spans="1:15" ht="15" customHeight="1">
      <c r="A25" s="64">
        <v>4805755</v>
      </c>
      <c r="B25" s="65" t="s">
        <v>348</v>
      </c>
      <c r="C25" s="330">
        <v>5</v>
      </c>
      <c r="D25" s="268"/>
      <c r="E25" s="123"/>
      <c r="F25" s="290">
        <v>27.22</v>
      </c>
      <c r="G25" s="123"/>
      <c r="H25" s="123"/>
      <c r="I25" s="132">
        <f t="shared" ref="I25:I26" si="1">F25*C25</f>
        <v>136.1</v>
      </c>
      <c r="J25" s="32"/>
      <c r="K25" s="32"/>
      <c r="L25" s="32"/>
      <c r="M25" s="32"/>
      <c r="N25" s="32"/>
      <c r="O25" s="32"/>
    </row>
    <row r="26" spans="1:15" ht="29.25">
      <c r="A26" s="64">
        <v>407819</v>
      </c>
      <c r="B26" s="83" t="s">
        <v>424</v>
      </c>
      <c r="C26" s="110">
        <v>62.7</v>
      </c>
      <c r="D26" s="268"/>
      <c r="E26" s="123"/>
      <c r="F26" s="290">
        <v>16.78</v>
      </c>
      <c r="G26" s="123"/>
      <c r="H26" s="123"/>
      <c r="I26" s="132">
        <f t="shared" si="1"/>
        <v>1052.106</v>
      </c>
      <c r="J26" s="32"/>
      <c r="K26" s="32"/>
      <c r="L26" s="32"/>
      <c r="M26" s="32"/>
      <c r="N26" s="32"/>
      <c r="O26" s="32"/>
    </row>
    <row r="27" spans="1:15" ht="28.5">
      <c r="A27" s="85">
        <v>1107892</v>
      </c>
      <c r="B27" s="83" t="s">
        <v>156</v>
      </c>
      <c r="C27" s="134">
        <v>4.8</v>
      </c>
      <c r="D27" s="90" t="s">
        <v>10</v>
      </c>
      <c r="E27" s="318"/>
      <c r="F27" s="289">
        <v>387.44</v>
      </c>
      <c r="G27" s="318"/>
      <c r="H27" s="131"/>
      <c r="I27" s="132">
        <f>F27*C27</f>
        <v>1859.712</v>
      </c>
      <c r="J27" s="32"/>
      <c r="K27" s="32"/>
      <c r="L27" s="32"/>
      <c r="M27" s="32"/>
      <c r="N27" s="32"/>
      <c r="O27" s="32"/>
    </row>
    <row r="28" spans="1:15" ht="28.5">
      <c r="A28" s="85">
        <v>4805751</v>
      </c>
      <c r="B28" s="83" t="s">
        <v>208</v>
      </c>
      <c r="C28" s="134">
        <v>18</v>
      </c>
      <c r="D28" s="90"/>
      <c r="E28" s="318"/>
      <c r="F28" s="289">
        <v>46.44</v>
      </c>
      <c r="G28" s="318"/>
      <c r="H28" s="131"/>
      <c r="I28" s="132">
        <f t="shared" ref="I28:I29" si="2">F28*C28</f>
        <v>835.92</v>
      </c>
      <c r="J28" s="32"/>
      <c r="K28" s="32"/>
      <c r="L28" s="32"/>
      <c r="M28" s="32"/>
      <c r="N28" s="32"/>
      <c r="O28" s="32"/>
    </row>
    <row r="29" spans="1:15" ht="42.75">
      <c r="A29" s="85">
        <v>3103302</v>
      </c>
      <c r="B29" s="83" t="s">
        <v>154</v>
      </c>
      <c r="C29" s="134">
        <v>6</v>
      </c>
      <c r="D29" s="90" t="s">
        <v>8</v>
      </c>
      <c r="E29" s="318"/>
      <c r="F29" s="289">
        <v>62.24</v>
      </c>
      <c r="G29" s="318"/>
      <c r="H29" s="131"/>
      <c r="I29" s="132">
        <f t="shared" si="2"/>
        <v>373.44</v>
      </c>
      <c r="J29" s="32"/>
      <c r="K29" s="32"/>
      <c r="L29" s="32"/>
      <c r="M29" s="32"/>
      <c r="N29" s="32"/>
      <c r="O29" s="32"/>
    </row>
    <row r="30" spans="1:15" ht="24" customHeight="1" thickBot="1">
      <c r="A30" s="66"/>
      <c r="B30" s="40"/>
      <c r="C30" s="1056" t="s">
        <v>103</v>
      </c>
      <c r="D30" s="1057"/>
      <c r="E30" s="1057"/>
      <c r="F30" s="1057"/>
      <c r="G30" s="1057"/>
      <c r="H30" s="127"/>
      <c r="I30" s="105">
        <f>SUM(I25:I29)</f>
        <v>4257.2780000000002</v>
      </c>
      <c r="J30" s="32"/>
      <c r="K30" s="32"/>
      <c r="L30" s="32"/>
      <c r="M30" s="32"/>
      <c r="N30" s="32"/>
      <c r="O30" s="32"/>
    </row>
    <row r="31" spans="1:15" ht="15" customHeight="1" thickBot="1">
      <c r="A31" s="57"/>
      <c r="B31" s="130"/>
      <c r="C31" s="125"/>
      <c r="D31" s="125"/>
      <c r="E31" s="125"/>
      <c r="F31" s="125"/>
      <c r="G31" s="125" t="s">
        <v>104</v>
      </c>
      <c r="H31" s="125"/>
      <c r="I31" s="70">
        <f>I30+I23+I16</f>
        <v>6918.4875000000002</v>
      </c>
      <c r="J31" s="32"/>
      <c r="K31" s="32"/>
      <c r="L31" s="32"/>
      <c r="M31" s="32"/>
      <c r="N31" s="32"/>
      <c r="O31" s="32"/>
    </row>
    <row r="32" spans="1:15" ht="15" customHeight="1">
      <c r="A32" s="99" t="s">
        <v>105</v>
      </c>
      <c r="B32" s="100"/>
      <c r="C32" s="135" t="s">
        <v>106</v>
      </c>
      <c r="D32" s="135" t="s">
        <v>79</v>
      </c>
      <c r="E32" s="135" t="s">
        <v>90</v>
      </c>
      <c r="F32" s="1054" t="s">
        <v>70</v>
      </c>
      <c r="G32" s="1054"/>
      <c r="H32" s="1054" t="s">
        <v>70</v>
      </c>
      <c r="I32" s="1055"/>
      <c r="J32" s="32"/>
      <c r="K32" s="32"/>
      <c r="L32" s="32"/>
      <c r="M32" s="32"/>
      <c r="N32" s="32"/>
      <c r="O32" s="32"/>
    </row>
    <row r="33" spans="1:17" ht="15" customHeight="1" thickBot="1">
      <c r="A33" s="71"/>
      <c r="B33" s="41"/>
      <c r="C33" s="1056" t="s">
        <v>107</v>
      </c>
      <c r="D33" s="1056"/>
      <c r="E33" s="1056"/>
      <c r="F33" s="1056"/>
      <c r="G33" s="1056"/>
      <c r="H33" s="126"/>
      <c r="I33" s="72">
        <v>0</v>
      </c>
      <c r="J33" s="32"/>
      <c r="K33" s="32"/>
      <c r="L33" s="32"/>
      <c r="M33" s="32"/>
      <c r="N33" s="32"/>
      <c r="O33" s="32"/>
    </row>
    <row r="34" spans="1:17" ht="15" customHeight="1" thickBot="1">
      <c r="A34" s="1031" t="s">
        <v>108</v>
      </c>
      <c r="B34" s="1032"/>
      <c r="C34" s="1035" t="s">
        <v>79</v>
      </c>
      <c r="D34" s="1035" t="s">
        <v>90</v>
      </c>
      <c r="E34" s="1059" t="s">
        <v>109</v>
      </c>
      <c r="F34" s="1059"/>
      <c r="G34" s="1059"/>
      <c r="H34" s="124"/>
      <c r="I34" s="1060" t="s">
        <v>70</v>
      </c>
      <c r="J34" s="32"/>
      <c r="K34" s="32"/>
      <c r="L34" s="32"/>
      <c r="M34" s="32"/>
      <c r="N34" s="32"/>
      <c r="O34" s="32"/>
    </row>
    <row r="35" spans="1:17" ht="24" customHeight="1">
      <c r="A35" s="1046"/>
      <c r="B35" s="1047"/>
      <c r="C35" s="1048"/>
      <c r="D35" s="1048"/>
      <c r="E35" s="133" t="s">
        <v>110</v>
      </c>
      <c r="F35" s="133" t="s">
        <v>111</v>
      </c>
      <c r="G35" s="133" t="s">
        <v>112</v>
      </c>
      <c r="H35" s="133"/>
      <c r="I35" s="1049"/>
      <c r="J35" s="32"/>
      <c r="K35" s="32"/>
      <c r="L35" s="32"/>
      <c r="M35" s="32"/>
      <c r="N35" s="32"/>
      <c r="O35" s="32"/>
    </row>
    <row r="36" spans="1:17" s="24" customFormat="1" ht="15">
      <c r="A36" s="73"/>
      <c r="B36" s="74"/>
      <c r="C36" s="1042" t="s">
        <v>114</v>
      </c>
      <c r="D36" s="1042"/>
      <c r="E36" s="1042"/>
      <c r="F36" s="1042"/>
      <c r="G36" s="1042"/>
      <c r="H36" s="123"/>
      <c r="I36" s="112">
        <v>0</v>
      </c>
      <c r="J36" s="32"/>
      <c r="K36" s="32"/>
      <c r="L36" s="32"/>
      <c r="M36" s="32"/>
      <c r="N36" s="32"/>
      <c r="O36" s="32"/>
      <c r="P36" s="32"/>
      <c r="Q36" s="32"/>
    </row>
    <row r="37" spans="1:17" ht="15" customHeight="1">
      <c r="A37" s="73"/>
      <c r="B37" s="74"/>
      <c r="C37" s="123"/>
      <c r="D37" s="123"/>
      <c r="E37" s="1042" t="s">
        <v>115</v>
      </c>
      <c r="F37" s="1042"/>
      <c r="G37" s="1042"/>
      <c r="H37" s="74"/>
      <c r="I37" s="117">
        <f>I31+I33+I36</f>
        <v>6918.49</v>
      </c>
      <c r="J37" s="32"/>
      <c r="K37" s="32"/>
      <c r="L37" s="32"/>
      <c r="M37" s="32"/>
      <c r="N37" s="32"/>
      <c r="O37" s="32"/>
      <c r="P37" s="32"/>
      <c r="Q37" s="32"/>
    </row>
    <row r="38" spans="1:17" ht="15" customHeight="1">
      <c r="A38" s="73"/>
      <c r="B38" s="74"/>
      <c r="C38" s="123"/>
      <c r="D38" s="123"/>
      <c r="E38" s="123"/>
      <c r="F38" s="123"/>
      <c r="G38" s="123" t="s">
        <v>151</v>
      </c>
      <c r="H38" s="74"/>
      <c r="I38" s="138"/>
      <c r="J38" s="32"/>
      <c r="K38" s="32"/>
      <c r="L38" s="32"/>
      <c r="M38" s="32"/>
      <c r="N38" s="32"/>
      <c r="O38" s="32"/>
      <c r="P38" s="32"/>
      <c r="Q38" s="32"/>
    </row>
    <row r="39" spans="1:17" ht="15" customHeight="1">
      <c r="A39" s="76"/>
      <c r="B39"/>
      <c r="C39"/>
      <c r="D39"/>
      <c r="E39"/>
      <c r="F39"/>
      <c r="G39" s="123" t="s">
        <v>140</v>
      </c>
      <c r="H39"/>
      <c r="I39" s="120">
        <f>I37</f>
        <v>6918.49</v>
      </c>
      <c r="J39" s="32"/>
      <c r="K39" s="32"/>
      <c r="L39" s="32"/>
      <c r="M39" s="32"/>
      <c r="N39" s="32"/>
      <c r="O39" s="32"/>
      <c r="P39" s="32"/>
      <c r="Q39" s="32"/>
    </row>
    <row r="40" spans="1:17" ht="15" customHeight="1"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7" ht="15" customHeight="1"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7" ht="15" customHeight="1"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25"/>
    </row>
    <row r="43" spans="1:17" ht="15" customHeight="1"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7" ht="15" customHeight="1"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8" spans="1:17">
      <c r="O48" s="27"/>
    </row>
    <row r="49" spans="2:7">
      <c r="B49" s="28"/>
      <c r="C49" s="29"/>
      <c r="F49" s="30"/>
      <c r="G49" s="28"/>
    </row>
    <row r="56" spans="2:7">
      <c r="B56" s="28"/>
      <c r="C56" s="29"/>
      <c r="F56" s="30"/>
    </row>
    <row r="63" spans="2:7">
      <c r="B63" s="28"/>
      <c r="C63" s="29"/>
      <c r="F63" s="30"/>
    </row>
    <row r="70" spans="2:6">
      <c r="B70" s="28"/>
      <c r="F70" s="30"/>
    </row>
    <row r="77" spans="2:6">
      <c r="F77" s="30"/>
    </row>
  </sheetData>
  <mergeCells count="31">
    <mergeCell ref="B4:G4"/>
    <mergeCell ref="H4:I4"/>
    <mergeCell ref="A5:B6"/>
    <mergeCell ref="C5:C6"/>
    <mergeCell ref="D5:E5"/>
    <mergeCell ref="F5:G5"/>
    <mergeCell ref="E10:F10"/>
    <mergeCell ref="G10:I10"/>
    <mergeCell ref="C14:G14"/>
    <mergeCell ref="H14:I14"/>
    <mergeCell ref="C15:G15"/>
    <mergeCell ref="A34:B35"/>
    <mergeCell ref="C34:C35"/>
    <mergeCell ref="D34:D35"/>
    <mergeCell ref="E34:G34"/>
    <mergeCell ref="I34:I35"/>
    <mergeCell ref="C36:G36"/>
    <mergeCell ref="E37:G37"/>
    <mergeCell ref="E11:F11"/>
    <mergeCell ref="E12:F12"/>
    <mergeCell ref="E13:F13"/>
    <mergeCell ref="F32:G32"/>
    <mergeCell ref="E19:F19"/>
    <mergeCell ref="G19:I19"/>
    <mergeCell ref="C23:G23"/>
    <mergeCell ref="E24:F24"/>
    <mergeCell ref="G24:I24"/>
    <mergeCell ref="C30:G30"/>
    <mergeCell ref="C16:G16"/>
    <mergeCell ref="H32:I32"/>
    <mergeCell ref="C33:G3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0B9A5-2111-403B-9562-B2082DDF22DE}">
  <sheetPr codeName="Planilha101">
    <tabColor rgb="FF92D050"/>
    <pageSetUpPr fitToPage="1"/>
  </sheetPr>
  <dimension ref="A1:Q69"/>
  <sheetViews>
    <sheetView workbookViewId="0"/>
  </sheetViews>
  <sheetFormatPr defaultColWidth="9.140625" defaultRowHeight="12.75"/>
  <cols>
    <col min="1" max="1" width="10.28515625" style="23" bestFit="1" customWidth="1"/>
    <col min="2" max="2" width="52.140625" style="23" bestFit="1" customWidth="1"/>
    <col min="3" max="3" width="12.7109375" style="26" bestFit="1" customWidth="1"/>
    <col min="4" max="5" width="13.140625" style="23" bestFit="1" customWidth="1"/>
    <col min="6" max="6" width="11" style="23" bestFit="1" customWidth="1"/>
    <col min="7" max="7" width="38.85546875" style="23" bestFit="1" customWidth="1"/>
    <col min="8" max="8" width="12.140625" style="23" bestFit="1" customWidth="1"/>
    <col min="9" max="9" width="15.7109375" style="23" bestFit="1" customWidth="1"/>
    <col min="10" max="10" width="6.28515625" style="23" customWidth="1"/>
    <col min="11" max="11" width="5.42578125" style="23" bestFit="1" customWidth="1"/>
    <col min="12" max="12" width="3" style="23" customWidth="1"/>
    <col min="13" max="13" width="1.85546875" style="23" customWidth="1"/>
    <col min="14" max="14" width="6" style="23" customWidth="1"/>
    <col min="15" max="15" width="9.5703125" style="23" bestFit="1" customWidth="1"/>
    <col min="16" max="16384" width="9.140625" style="23"/>
  </cols>
  <sheetData>
    <row r="1" spans="1:15" ht="23.25" thickBot="1">
      <c r="A1" s="113" t="s">
        <v>71</v>
      </c>
      <c r="B1" s="42"/>
      <c r="C1" s="42"/>
      <c r="D1" s="42"/>
      <c r="E1" s="42"/>
      <c r="F1" s="42"/>
      <c r="G1" s="42"/>
      <c r="H1" s="42"/>
      <c r="I1" s="43" t="s">
        <v>72</v>
      </c>
      <c r="J1" s="34"/>
      <c r="K1" s="34"/>
      <c r="L1" s="34"/>
      <c r="M1" s="34"/>
      <c r="N1" s="32"/>
      <c r="O1" s="32"/>
    </row>
    <row r="2" spans="1:15" ht="19.5" customHeight="1" thickTop="1">
      <c r="A2" s="44" t="s">
        <v>73</v>
      </c>
      <c r="B2" s="45"/>
      <c r="C2" s="45"/>
      <c r="D2" s="45"/>
      <c r="E2" s="45" t="s">
        <v>116</v>
      </c>
      <c r="G2" s="48"/>
      <c r="H2" s="45"/>
      <c r="I2" s="46"/>
      <c r="J2" s="32"/>
      <c r="K2" s="32"/>
      <c r="L2" s="32"/>
      <c r="M2" s="32"/>
      <c r="N2" s="32"/>
      <c r="O2" s="32"/>
    </row>
    <row r="3" spans="1:15" ht="13.5" customHeight="1">
      <c r="A3" s="47" t="s">
        <v>74</v>
      </c>
      <c r="B3" s="48"/>
      <c r="C3" s="48"/>
      <c r="D3" s="507" t="s">
        <v>1457</v>
      </c>
      <c r="E3" s="48"/>
      <c r="G3" s="50" t="s">
        <v>76</v>
      </c>
      <c r="H3" s="51">
        <v>1</v>
      </c>
      <c r="I3" s="52" t="s">
        <v>299</v>
      </c>
      <c r="J3" s="32"/>
      <c r="K3" s="32"/>
      <c r="L3" s="32"/>
      <c r="M3" s="32"/>
      <c r="N3" s="32"/>
      <c r="O3" s="32"/>
    </row>
    <row r="4" spans="1:15" ht="13.5" customHeight="1" thickBot="1">
      <c r="A4" s="53" t="s">
        <v>650</v>
      </c>
      <c r="B4" s="1028" t="s">
        <v>656</v>
      </c>
      <c r="C4" s="1028"/>
      <c r="D4" s="1028"/>
      <c r="E4" s="1028"/>
      <c r="F4" s="1028"/>
      <c r="G4" s="1028"/>
      <c r="H4" s="1029" t="s">
        <v>77</v>
      </c>
      <c r="I4" s="1030"/>
      <c r="J4" s="32"/>
      <c r="K4" s="32"/>
      <c r="L4" s="32"/>
      <c r="M4" s="32"/>
      <c r="N4" s="32"/>
      <c r="O4" s="32"/>
    </row>
    <row r="5" spans="1:15" ht="13.5" customHeight="1" thickBot="1">
      <c r="A5" s="1031" t="s">
        <v>78</v>
      </c>
      <c r="B5" s="1032"/>
      <c r="C5" s="1035" t="s">
        <v>79</v>
      </c>
      <c r="D5" s="1037" t="s">
        <v>80</v>
      </c>
      <c r="E5" s="1037"/>
      <c r="F5" s="1037" t="s">
        <v>81</v>
      </c>
      <c r="G5" s="1037"/>
      <c r="H5" s="135"/>
      <c r="I5" s="86" t="s">
        <v>82</v>
      </c>
      <c r="J5" s="32"/>
      <c r="K5" s="32"/>
      <c r="L5" s="32"/>
      <c r="M5" s="32"/>
      <c r="N5" s="32"/>
      <c r="O5" s="32"/>
    </row>
    <row r="6" spans="1:15" ht="15" customHeight="1" thickBot="1">
      <c r="A6" s="1033"/>
      <c r="B6" s="1034"/>
      <c r="C6" s="1036"/>
      <c r="D6" s="38" t="s">
        <v>83</v>
      </c>
      <c r="E6" s="38" t="s">
        <v>84</v>
      </c>
      <c r="F6" s="38" t="s">
        <v>85</v>
      </c>
      <c r="G6" s="38" t="s">
        <v>86</v>
      </c>
      <c r="H6" s="38"/>
      <c r="I6" s="54" t="s">
        <v>87</v>
      </c>
      <c r="J6" s="32"/>
      <c r="K6" s="32"/>
      <c r="L6" s="32"/>
      <c r="M6" s="32"/>
      <c r="N6" s="32"/>
      <c r="O6" s="32"/>
    </row>
    <row r="7" spans="1:15" ht="15.75" thickBot="1">
      <c r="A7" s="64"/>
      <c r="B7" s="65"/>
      <c r="C7" s="84"/>
      <c r="D7" s="65"/>
      <c r="E7" s="87"/>
      <c r="F7" s="65"/>
      <c r="G7" s="123" t="s">
        <v>88</v>
      </c>
      <c r="H7" s="131"/>
      <c r="I7" s="132">
        <v>0</v>
      </c>
      <c r="J7" s="32"/>
      <c r="K7" s="32"/>
      <c r="L7" s="32"/>
      <c r="M7" s="32"/>
      <c r="N7" s="32"/>
      <c r="O7" s="32"/>
    </row>
    <row r="8" spans="1:15" ht="15.75" thickBot="1">
      <c r="A8" s="57" t="s">
        <v>89</v>
      </c>
      <c r="B8" s="130"/>
      <c r="C8" s="129" t="s">
        <v>79</v>
      </c>
      <c r="D8" s="129" t="s">
        <v>90</v>
      </c>
      <c r="E8" s="1037" t="s">
        <v>81</v>
      </c>
      <c r="F8" s="1038"/>
      <c r="G8" s="1039" t="s">
        <v>91</v>
      </c>
      <c r="H8" s="1039"/>
      <c r="I8" s="1040"/>
      <c r="J8" s="32"/>
      <c r="K8" s="32"/>
      <c r="L8" s="32"/>
      <c r="M8" s="32"/>
      <c r="N8" s="32"/>
      <c r="O8" s="32"/>
    </row>
    <row r="9" spans="1:15" ht="15" customHeight="1">
      <c r="A9" s="64"/>
      <c r="B9" s="65"/>
      <c r="C9" s="1042" t="s">
        <v>93</v>
      </c>
      <c r="D9" s="1043"/>
      <c r="E9" s="1043"/>
      <c r="F9" s="1043"/>
      <c r="G9" s="1043"/>
      <c r="H9" s="1044">
        <v>0</v>
      </c>
      <c r="I9" s="1045"/>
      <c r="J9" s="32"/>
      <c r="K9" s="32"/>
      <c r="L9" s="32"/>
      <c r="M9" s="32"/>
      <c r="N9" s="32"/>
      <c r="O9" s="32"/>
    </row>
    <row r="10" spans="1:15" ht="24" customHeight="1" thickBot="1">
      <c r="A10" s="66"/>
      <c r="B10" s="40"/>
      <c r="C10" s="1056" t="s">
        <v>95</v>
      </c>
      <c r="D10" s="1057"/>
      <c r="E10" s="1057"/>
      <c r="F10" s="1057"/>
      <c r="G10" s="1057"/>
      <c r="H10" s="127"/>
      <c r="I10" s="98">
        <f>H9+I7</f>
        <v>0</v>
      </c>
      <c r="J10" s="32"/>
      <c r="K10" s="32"/>
      <c r="L10" s="32"/>
      <c r="M10" s="32"/>
      <c r="N10" s="32"/>
      <c r="O10" s="32"/>
    </row>
    <row r="11" spans="1:15" ht="24" customHeight="1">
      <c r="A11" s="64"/>
      <c r="B11" s="65"/>
      <c r="C11" s="1042" t="s">
        <v>96</v>
      </c>
      <c r="D11" s="1043"/>
      <c r="E11" s="1043"/>
      <c r="F11" s="1043"/>
      <c r="G11" s="1043"/>
      <c r="H11" s="131"/>
      <c r="I11" s="67">
        <v>0</v>
      </c>
      <c r="J11" s="32"/>
      <c r="K11" s="32"/>
      <c r="L11" s="32"/>
      <c r="M11" s="32"/>
      <c r="N11" s="32"/>
      <c r="O11" s="32"/>
    </row>
    <row r="12" spans="1:15" ht="15" customHeight="1">
      <c r="A12" s="64"/>
      <c r="B12" s="65"/>
      <c r="C12" s="131"/>
      <c r="D12" s="131"/>
      <c r="E12" s="131"/>
      <c r="F12" s="131"/>
      <c r="G12" s="123" t="s">
        <v>97</v>
      </c>
      <c r="H12" s="131"/>
      <c r="I12" s="67"/>
      <c r="J12" s="32"/>
      <c r="K12" s="32"/>
      <c r="L12" s="32"/>
      <c r="M12" s="32"/>
      <c r="N12" s="32"/>
      <c r="O12" s="32"/>
    </row>
    <row r="13" spans="1:15" ht="15" customHeight="1" thickBot="1">
      <c r="A13" s="66"/>
      <c r="B13" s="40"/>
      <c r="C13" s="127"/>
      <c r="D13" s="127"/>
      <c r="E13" s="127"/>
      <c r="F13" s="127"/>
      <c r="G13" s="126" t="s">
        <v>98</v>
      </c>
      <c r="H13" s="127"/>
      <c r="I13" s="68" t="s">
        <v>94</v>
      </c>
      <c r="J13" s="32"/>
      <c r="K13" s="32"/>
      <c r="L13" s="32"/>
      <c r="M13" s="32"/>
      <c r="N13" s="32"/>
      <c r="O13" s="32"/>
    </row>
    <row r="14" spans="1:15" ht="24" customHeight="1">
      <c r="A14" s="99" t="s">
        <v>99</v>
      </c>
      <c r="B14" s="100"/>
      <c r="C14" s="135" t="s">
        <v>79</v>
      </c>
      <c r="D14" s="135" t="s">
        <v>90</v>
      </c>
      <c r="E14" s="1054" t="s">
        <v>100</v>
      </c>
      <c r="F14" s="1054"/>
      <c r="G14" s="1054" t="s">
        <v>70</v>
      </c>
      <c r="H14" s="1054"/>
      <c r="I14" s="1055"/>
      <c r="J14" s="32"/>
      <c r="K14" s="32"/>
      <c r="L14" s="32"/>
      <c r="M14" s="32"/>
      <c r="N14" s="32"/>
      <c r="O14" s="32"/>
    </row>
    <row r="15" spans="1:15" ht="15" customHeight="1" thickBot="1">
      <c r="A15" s="66"/>
      <c r="B15" s="40"/>
      <c r="C15" s="1056" t="s">
        <v>101</v>
      </c>
      <c r="D15" s="1057"/>
      <c r="E15" s="1057"/>
      <c r="F15" s="1057"/>
      <c r="G15" s="1057"/>
      <c r="H15" s="40"/>
      <c r="I15" s="69">
        <v>0</v>
      </c>
      <c r="J15" s="32"/>
      <c r="K15" s="32"/>
      <c r="L15" s="32"/>
      <c r="M15" s="32"/>
      <c r="N15" s="32"/>
      <c r="O15" s="32"/>
    </row>
    <row r="16" spans="1:15" ht="15" customHeight="1">
      <c r="A16" s="73" t="s">
        <v>102</v>
      </c>
      <c r="B16" s="74"/>
      <c r="C16" s="268" t="s">
        <v>79</v>
      </c>
      <c r="D16" s="268" t="s">
        <v>90</v>
      </c>
      <c r="E16" s="1042" t="s">
        <v>70</v>
      </c>
      <c r="F16" s="1042"/>
      <c r="G16" s="1042" t="s">
        <v>70</v>
      </c>
      <c r="H16" s="1042"/>
      <c r="I16" s="1058"/>
      <c r="J16" s="32"/>
      <c r="K16" s="32"/>
      <c r="L16" s="32"/>
      <c r="M16" s="32"/>
      <c r="N16" s="32"/>
      <c r="O16" s="32"/>
    </row>
    <row r="17" spans="1:17" ht="15" customHeight="1">
      <c r="A17" s="64">
        <v>4805755</v>
      </c>
      <c r="B17" s="65" t="s">
        <v>348</v>
      </c>
      <c r="C17" s="330">
        <v>5</v>
      </c>
      <c r="D17" s="110" t="s">
        <v>10</v>
      </c>
      <c r="E17" s="123"/>
      <c r="F17" s="290">
        <v>27.22</v>
      </c>
      <c r="G17" s="123"/>
      <c r="H17" s="123"/>
      <c r="I17" s="132">
        <f t="shared" ref="I17:I18" si="0">F17*C17</f>
        <v>136.1</v>
      </c>
      <c r="J17" s="32"/>
      <c r="K17" s="32"/>
      <c r="L17" s="32"/>
      <c r="M17" s="32"/>
      <c r="N17" s="32"/>
      <c r="O17" s="32"/>
    </row>
    <row r="18" spans="1:17" ht="29.25">
      <c r="A18" s="64">
        <v>407819</v>
      </c>
      <c r="B18" s="83" t="s">
        <v>424</v>
      </c>
      <c r="C18" s="110">
        <v>92.512</v>
      </c>
      <c r="D18" s="110" t="s">
        <v>205</v>
      </c>
      <c r="E18" s="123"/>
      <c r="F18" s="290">
        <v>16.78</v>
      </c>
      <c r="G18" s="123"/>
      <c r="H18" s="123"/>
      <c r="I18" s="132">
        <f t="shared" si="0"/>
        <v>1552.3513600000001</v>
      </c>
      <c r="J18" s="32"/>
      <c r="K18" s="32"/>
      <c r="L18" s="32"/>
      <c r="M18" s="32"/>
      <c r="N18" s="32"/>
      <c r="O18" s="32"/>
    </row>
    <row r="19" spans="1:17" ht="28.5">
      <c r="A19" s="85">
        <v>1107895</v>
      </c>
      <c r="B19" s="83" t="s">
        <v>360</v>
      </c>
      <c r="C19" s="134">
        <v>5.4</v>
      </c>
      <c r="D19" s="90" t="s">
        <v>10</v>
      </c>
      <c r="E19" s="318"/>
      <c r="F19" s="289">
        <v>278.27</v>
      </c>
      <c r="G19" s="318"/>
      <c r="H19" s="131"/>
      <c r="I19" s="132">
        <f>F19*C19</f>
        <v>1502.6579999999999</v>
      </c>
      <c r="J19" s="32"/>
      <c r="K19" s="32"/>
      <c r="L19" s="32"/>
      <c r="M19" s="32"/>
      <c r="N19" s="32"/>
      <c r="O19" s="32"/>
    </row>
    <row r="20" spans="1:17" ht="28.5">
      <c r="A20" s="85">
        <v>4805751</v>
      </c>
      <c r="B20" s="83" t="s">
        <v>208</v>
      </c>
      <c r="C20" s="134">
        <v>13.5</v>
      </c>
      <c r="D20" s="90" t="s">
        <v>10</v>
      </c>
      <c r="E20" s="318"/>
      <c r="F20" s="289">
        <v>46.44</v>
      </c>
      <c r="G20" s="318"/>
      <c r="H20" s="131"/>
      <c r="I20" s="132">
        <f t="shared" ref="I20:I21" si="1">F20*C20</f>
        <v>626.94000000000005</v>
      </c>
      <c r="J20" s="32"/>
      <c r="K20" s="32"/>
      <c r="L20" s="32"/>
      <c r="M20" s="32"/>
      <c r="N20" s="32"/>
      <c r="O20" s="32"/>
    </row>
    <row r="21" spans="1:17" ht="42.75">
      <c r="A21" s="85">
        <v>3103302</v>
      </c>
      <c r="B21" s="83" t="s">
        <v>154</v>
      </c>
      <c r="C21" s="134">
        <v>37.200000000000003</v>
      </c>
      <c r="D21" s="90" t="s">
        <v>8</v>
      </c>
      <c r="E21" s="318"/>
      <c r="F21" s="289">
        <v>62.24</v>
      </c>
      <c r="G21" s="318"/>
      <c r="H21" s="131"/>
      <c r="I21" s="132">
        <f t="shared" si="1"/>
        <v>2315.328</v>
      </c>
      <c r="J21" s="32"/>
      <c r="K21" s="32"/>
      <c r="L21" s="32"/>
      <c r="M21" s="32"/>
      <c r="N21" s="32"/>
      <c r="O21" s="32"/>
    </row>
    <row r="22" spans="1:17" ht="24" customHeight="1" thickBot="1">
      <c r="A22" s="66"/>
      <c r="B22" s="40"/>
      <c r="C22" s="1056" t="s">
        <v>103</v>
      </c>
      <c r="D22" s="1057"/>
      <c r="E22" s="1057"/>
      <c r="F22" s="1057"/>
      <c r="G22" s="1057"/>
      <c r="H22" s="127"/>
      <c r="I22" s="105">
        <f>SUM(I17:I21)</f>
        <v>6133.3774000000003</v>
      </c>
      <c r="J22" s="32"/>
      <c r="K22" s="32"/>
      <c r="L22" s="32"/>
      <c r="M22" s="32"/>
      <c r="N22" s="32"/>
      <c r="O22" s="32"/>
    </row>
    <row r="23" spans="1:17" ht="15" customHeight="1" thickBot="1">
      <c r="A23" s="57"/>
      <c r="B23" s="130"/>
      <c r="C23" s="125"/>
      <c r="D23" s="125"/>
      <c r="E23" s="125"/>
      <c r="F23" s="125"/>
      <c r="G23" s="125" t="s">
        <v>104</v>
      </c>
      <c r="H23" s="125"/>
      <c r="I23" s="70">
        <f>I22+I15+I11</f>
        <v>6133.3774000000003</v>
      </c>
      <c r="J23" s="32"/>
      <c r="K23" s="32"/>
      <c r="L23" s="32"/>
      <c r="M23" s="32"/>
      <c r="N23" s="32"/>
      <c r="O23" s="32"/>
    </row>
    <row r="24" spans="1:17" ht="15" customHeight="1">
      <c r="A24" s="99" t="s">
        <v>105</v>
      </c>
      <c r="B24" s="100"/>
      <c r="C24" s="135" t="s">
        <v>106</v>
      </c>
      <c r="D24" s="135" t="s">
        <v>79</v>
      </c>
      <c r="E24" s="135" t="s">
        <v>90</v>
      </c>
      <c r="F24" s="1054" t="s">
        <v>70</v>
      </c>
      <c r="G24" s="1054"/>
      <c r="H24" s="1054" t="s">
        <v>70</v>
      </c>
      <c r="I24" s="1055"/>
      <c r="J24" s="32"/>
      <c r="K24" s="32"/>
      <c r="L24" s="32"/>
      <c r="M24" s="32"/>
      <c r="N24" s="32"/>
      <c r="O24" s="32"/>
    </row>
    <row r="25" spans="1:17" ht="15" customHeight="1" thickBot="1">
      <c r="A25" s="71"/>
      <c r="B25" s="41"/>
      <c r="C25" s="1056" t="s">
        <v>107</v>
      </c>
      <c r="D25" s="1056"/>
      <c r="E25" s="1056"/>
      <c r="F25" s="1056"/>
      <c r="G25" s="1056"/>
      <c r="H25" s="126"/>
      <c r="I25" s="72">
        <v>0</v>
      </c>
      <c r="J25" s="32"/>
      <c r="K25" s="32"/>
      <c r="L25" s="32"/>
      <c r="M25" s="32"/>
      <c r="N25" s="32"/>
      <c r="O25" s="32"/>
    </row>
    <row r="26" spans="1:17" ht="15" customHeight="1" thickBot="1">
      <c r="A26" s="1031" t="s">
        <v>108</v>
      </c>
      <c r="B26" s="1032"/>
      <c r="C26" s="1035" t="s">
        <v>79</v>
      </c>
      <c r="D26" s="1035" t="s">
        <v>90</v>
      </c>
      <c r="E26" s="1059" t="s">
        <v>109</v>
      </c>
      <c r="F26" s="1059"/>
      <c r="G26" s="1059"/>
      <c r="H26" s="124"/>
      <c r="I26" s="1060" t="s">
        <v>70</v>
      </c>
      <c r="J26" s="32"/>
      <c r="K26" s="32"/>
      <c r="L26" s="32"/>
      <c r="M26" s="32"/>
      <c r="N26" s="32"/>
      <c r="O26" s="32"/>
    </row>
    <row r="27" spans="1:17" ht="24" customHeight="1">
      <c r="A27" s="1046"/>
      <c r="B27" s="1047"/>
      <c r="C27" s="1048"/>
      <c r="D27" s="1048"/>
      <c r="E27" s="133" t="s">
        <v>110</v>
      </c>
      <c r="F27" s="133" t="s">
        <v>111</v>
      </c>
      <c r="G27" s="133" t="s">
        <v>112</v>
      </c>
      <c r="H27" s="133"/>
      <c r="I27" s="1049"/>
      <c r="J27" s="32"/>
      <c r="K27" s="32"/>
      <c r="L27" s="32"/>
      <c r="M27" s="32"/>
      <c r="N27" s="32"/>
      <c r="O27" s="32"/>
    </row>
    <row r="28" spans="1:17" s="24" customFormat="1" ht="15">
      <c r="A28" s="73"/>
      <c r="B28" s="74"/>
      <c r="C28" s="1042" t="s">
        <v>114</v>
      </c>
      <c r="D28" s="1042"/>
      <c r="E28" s="1042"/>
      <c r="F28" s="1042"/>
      <c r="G28" s="1042"/>
      <c r="H28" s="123"/>
      <c r="I28" s="112">
        <v>0</v>
      </c>
      <c r="J28" s="32"/>
      <c r="K28" s="32"/>
      <c r="L28" s="32"/>
      <c r="M28" s="32"/>
      <c r="N28" s="32"/>
      <c r="O28" s="32"/>
      <c r="P28" s="32"/>
      <c r="Q28" s="32"/>
    </row>
    <row r="29" spans="1:17" ht="15" customHeight="1">
      <c r="A29" s="73"/>
      <c r="B29" s="74"/>
      <c r="C29" s="123"/>
      <c r="D29" s="123"/>
      <c r="E29" s="1042" t="s">
        <v>115</v>
      </c>
      <c r="F29" s="1042"/>
      <c r="G29" s="1042"/>
      <c r="H29" s="74"/>
      <c r="I29" s="117">
        <f>I23+I25+I28</f>
        <v>6133.38</v>
      </c>
      <c r="J29" s="32"/>
      <c r="K29" s="32"/>
      <c r="L29" s="32"/>
      <c r="M29" s="32"/>
      <c r="N29" s="32"/>
      <c r="O29" s="32"/>
      <c r="P29" s="32"/>
      <c r="Q29" s="32"/>
    </row>
    <row r="30" spans="1:17" ht="15" customHeight="1">
      <c r="A30" s="73"/>
      <c r="B30" s="74"/>
      <c r="C30" s="123"/>
      <c r="D30" s="123"/>
      <c r="E30" s="123"/>
      <c r="F30" s="123"/>
      <c r="G30" s="123" t="s">
        <v>151</v>
      </c>
      <c r="H30" s="74"/>
      <c r="I30" s="138"/>
      <c r="J30" s="32"/>
      <c r="K30" s="32"/>
      <c r="L30" s="32"/>
      <c r="M30" s="32"/>
      <c r="N30" s="32"/>
      <c r="O30" s="32"/>
      <c r="P30" s="32"/>
      <c r="Q30" s="32"/>
    </row>
    <row r="31" spans="1:17" ht="15" customHeight="1">
      <c r="A31" s="76"/>
      <c r="B31"/>
      <c r="C31"/>
      <c r="D31"/>
      <c r="E31"/>
      <c r="F31"/>
      <c r="G31" s="123" t="s">
        <v>140</v>
      </c>
      <c r="H31"/>
      <c r="I31" s="120">
        <f>I29</f>
        <v>6133.38</v>
      </c>
      <c r="J31" s="32"/>
      <c r="K31" s="32"/>
      <c r="L31" s="32"/>
      <c r="M31" s="32"/>
      <c r="N31" s="32"/>
      <c r="O31" s="32"/>
      <c r="P31" s="32"/>
      <c r="Q31" s="32"/>
    </row>
    <row r="32" spans="1:17" ht="15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</row>
    <row r="33" spans="2:16" ht="15" customHeight="1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</row>
    <row r="34" spans="2:16" ht="15" customHeight="1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25"/>
    </row>
    <row r="35" spans="2:16" ht="15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</row>
    <row r="36" spans="2:16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</row>
    <row r="40" spans="2:16">
      <c r="O40" s="27"/>
    </row>
    <row r="41" spans="2:16">
      <c r="B41" s="28"/>
      <c r="C41" s="29"/>
      <c r="F41" s="30"/>
      <c r="G41" s="28"/>
    </row>
    <row r="48" spans="2:16">
      <c r="B48" s="28"/>
      <c r="C48" s="29"/>
      <c r="F48" s="30"/>
    </row>
    <row r="55" spans="2:6">
      <c r="B55" s="28"/>
      <c r="C55" s="29"/>
      <c r="F55" s="30"/>
    </row>
    <row r="62" spans="2:6">
      <c r="B62" s="28"/>
      <c r="F62" s="30"/>
    </row>
    <row r="69" spans="6:6">
      <c r="F69" s="30"/>
    </row>
  </sheetData>
  <mergeCells count="28">
    <mergeCell ref="B4:G4"/>
    <mergeCell ref="H4:I4"/>
    <mergeCell ref="A5:B6"/>
    <mergeCell ref="C5:C6"/>
    <mergeCell ref="D5:E5"/>
    <mergeCell ref="F5:G5"/>
    <mergeCell ref="E16:F16"/>
    <mergeCell ref="G16:I16"/>
    <mergeCell ref="E8:F8"/>
    <mergeCell ref="G8:I8"/>
    <mergeCell ref="C9:G9"/>
    <mergeCell ref="H9:I9"/>
    <mergeCell ref="C10:G10"/>
    <mergeCell ref="C11:G11"/>
    <mergeCell ref="E14:F14"/>
    <mergeCell ref="G14:I14"/>
    <mergeCell ref="C15:G15"/>
    <mergeCell ref="A26:B27"/>
    <mergeCell ref="C26:C27"/>
    <mergeCell ref="D26:D27"/>
    <mergeCell ref="E26:G26"/>
    <mergeCell ref="I26:I27"/>
    <mergeCell ref="C28:G28"/>
    <mergeCell ref="E29:G29"/>
    <mergeCell ref="C22:G22"/>
    <mergeCell ref="F24:G24"/>
    <mergeCell ref="H24:I24"/>
    <mergeCell ref="C25:G2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128</vt:i4>
      </vt:variant>
      <vt:variant>
        <vt:lpstr>Intervalos Nomeados</vt:lpstr>
      </vt:variant>
      <vt:variant>
        <vt:i4>124</vt:i4>
      </vt:variant>
    </vt:vector>
  </HeadingPairs>
  <TitlesOfParts>
    <vt:vector size="252" baseType="lpstr">
      <vt:lpstr>BDI sem desoneração</vt:lpstr>
      <vt:lpstr>Orçamento</vt:lpstr>
      <vt:lpstr>Cronograma</vt:lpstr>
      <vt:lpstr>1-3205864</vt:lpstr>
      <vt:lpstr>1-1505860</vt:lpstr>
      <vt:lpstr>1-2306016</vt:lpstr>
      <vt:lpstr>2-4011233</vt:lpstr>
      <vt:lpstr>2-4011353</vt:lpstr>
      <vt:lpstr>2-4011351</vt:lpstr>
      <vt:lpstr>2-2003947</vt:lpstr>
      <vt:lpstr>2-C001</vt:lpstr>
      <vt:lpstr>3-1600989</vt:lpstr>
      <vt:lpstr>3-Dnit 35</vt:lpstr>
      <vt:lpstr>3-6817829</vt:lpstr>
      <vt:lpstr>3-2003622</vt:lpstr>
      <vt:lpstr>3 -2003473</vt:lpstr>
      <vt:lpstr>03-40615</vt:lpstr>
      <vt:lpstr>3-0804015</vt:lpstr>
      <vt:lpstr>3-0804031</vt:lpstr>
      <vt:lpstr>Comp. Trincheira 1, 2 e 3</vt:lpstr>
      <vt:lpstr>3-1106165</vt:lpstr>
      <vt:lpstr>COMP. GRELHA TRINCHEIRA</vt:lpstr>
      <vt:lpstr>03-43068</vt:lpstr>
      <vt:lpstr>3-DNIT-01</vt:lpstr>
      <vt:lpstr>3-DNIT-02</vt:lpstr>
      <vt:lpstr>3-DNIT-03</vt:lpstr>
      <vt:lpstr>3-DNIT-04</vt:lpstr>
      <vt:lpstr>3-DNIT-05</vt:lpstr>
      <vt:lpstr>3-DNIT-06</vt:lpstr>
      <vt:lpstr>3-DNIT-07</vt:lpstr>
      <vt:lpstr>3-DNIT-08</vt:lpstr>
      <vt:lpstr>3-DNIT-09</vt:lpstr>
      <vt:lpstr>3-DNIT-10</vt:lpstr>
      <vt:lpstr>3-DNIT-11</vt:lpstr>
      <vt:lpstr>3-DNIT-12</vt:lpstr>
      <vt:lpstr>3-DNIT-13</vt:lpstr>
      <vt:lpstr>3-DNIT-14</vt:lpstr>
      <vt:lpstr>3-DNIT-15</vt:lpstr>
      <vt:lpstr>3-DNIT-16</vt:lpstr>
      <vt:lpstr>3-DNIT-17</vt:lpstr>
      <vt:lpstr>3-DNIT-18</vt:lpstr>
      <vt:lpstr>3-DNIT-19</vt:lpstr>
      <vt:lpstr>03 -2003716</vt:lpstr>
      <vt:lpstr>3-DNIT-20</vt:lpstr>
      <vt:lpstr>3-DNIT-21</vt:lpstr>
      <vt:lpstr>03-42257</vt:lpstr>
      <vt:lpstr>03 -1107892</vt:lpstr>
      <vt:lpstr>03 -4915712</vt:lpstr>
      <vt:lpstr>3-43067</vt:lpstr>
      <vt:lpstr>03 -909620</vt:lpstr>
      <vt:lpstr>3-0804039</vt:lpstr>
      <vt:lpstr>3-0804199</vt:lpstr>
      <vt:lpstr>3-2306068</vt:lpstr>
      <vt:lpstr>04-40146</vt:lpstr>
      <vt:lpstr>04-40145</vt:lpstr>
      <vt:lpstr>04-41222</vt:lpstr>
      <vt:lpstr>4-5219546</vt:lpstr>
      <vt:lpstr>4-5213464</vt:lpstr>
      <vt:lpstr>4-5213465</vt:lpstr>
      <vt:lpstr>4-5213466</vt:lpstr>
      <vt:lpstr>05 - 4413942</vt:lpstr>
      <vt:lpstr>05 - 4413905</vt:lpstr>
      <vt:lpstr>05 - 4413949</vt:lpstr>
      <vt:lpstr>05 - 3713608</vt:lpstr>
      <vt:lpstr>05 - 4415673</vt:lpstr>
      <vt:lpstr>05 - 3106121</vt:lpstr>
      <vt:lpstr>08-41500</vt:lpstr>
      <vt:lpstr>08-41109</vt:lpstr>
      <vt:lpstr>08-020713</vt:lpstr>
      <vt:lpstr>08-020712</vt:lpstr>
      <vt:lpstr>08-020711</vt:lpstr>
      <vt:lpstr>08-41555</vt:lpstr>
      <vt:lpstr>08-020708</vt:lpstr>
      <vt:lpstr>08-41580</vt:lpstr>
      <vt:lpstr>08-41578</vt:lpstr>
      <vt:lpstr>08-41678</vt:lpstr>
      <vt:lpstr>08-41579</vt:lpstr>
      <vt:lpstr>07-5914622</vt:lpstr>
      <vt:lpstr>09-5501700</vt:lpstr>
      <vt:lpstr>09-5501701</vt:lpstr>
      <vt:lpstr>09-41580</vt:lpstr>
      <vt:lpstr>09-41678</vt:lpstr>
      <vt:lpstr>09-1600966</vt:lpstr>
      <vt:lpstr>09-3713608</vt:lpstr>
      <vt:lpstr>09-0804385</vt:lpstr>
      <vt:lpstr>09-2003455</vt:lpstr>
      <vt:lpstr>09-2003461</vt:lpstr>
      <vt:lpstr>09-2003947</vt:lpstr>
      <vt:lpstr>09-2003815</vt:lpstr>
      <vt:lpstr>09- DNIT 22</vt:lpstr>
      <vt:lpstr>09-41401</vt:lpstr>
      <vt:lpstr>09- DNIT 23</vt:lpstr>
      <vt:lpstr>09- DNIT 24</vt:lpstr>
      <vt:lpstr>09- DNIT 25</vt:lpstr>
      <vt:lpstr>09-4915673</vt:lpstr>
      <vt:lpstr>10-0804023</vt:lpstr>
      <vt:lpstr>10-0804377</vt:lpstr>
      <vt:lpstr>10- DNIT 26</vt:lpstr>
      <vt:lpstr>10- DNIT 27</vt:lpstr>
      <vt:lpstr>10- DNIT 34</vt:lpstr>
      <vt:lpstr>09- DNIT 29</vt:lpstr>
      <vt:lpstr>09- DNIT 30</vt:lpstr>
      <vt:lpstr>09- DNIT 31</vt:lpstr>
      <vt:lpstr>11- 2003463</vt:lpstr>
      <vt:lpstr>11- DNIT 32</vt:lpstr>
      <vt:lpstr>11- DNIT 33</vt:lpstr>
      <vt:lpstr>11-5901640</vt:lpstr>
      <vt:lpstr>12-43089</vt:lpstr>
      <vt:lpstr>12- 4413946</vt:lpstr>
      <vt:lpstr>12-4413989</vt:lpstr>
      <vt:lpstr>12-4413952</vt:lpstr>
      <vt:lpstr>12-40946</vt:lpstr>
      <vt:lpstr>12-41240</vt:lpstr>
      <vt:lpstr>12-40915</vt:lpstr>
      <vt:lpstr>12-210301</vt:lpstr>
      <vt:lpstr>12-1106109</vt:lpstr>
      <vt:lpstr>12-3806415</vt:lpstr>
      <vt:lpstr>12-1108056</vt:lpstr>
      <vt:lpstr>12-1106281</vt:lpstr>
      <vt:lpstr>Comp. Banco</vt:lpstr>
      <vt:lpstr>COMP. BANCO DE MADEIRA</vt:lpstr>
      <vt:lpstr>COMP. ELETRICO</vt:lpstr>
      <vt:lpstr>COMP. ELETRICO (2)</vt:lpstr>
      <vt:lpstr>COMP.DRE</vt:lpstr>
      <vt:lpstr>COMP. DRE 02</vt:lpstr>
      <vt:lpstr>100390</vt:lpstr>
      <vt:lpstr>CANTEIRO FIXO</vt:lpstr>
      <vt:lpstr>CANTEIRO MENSAL</vt:lpstr>
      <vt:lpstr>'03 -1107892'!Area_de_impressao</vt:lpstr>
      <vt:lpstr>'03 -2003716'!Area_de_impressao</vt:lpstr>
      <vt:lpstr>'03 -4915712'!Area_de_impressao</vt:lpstr>
      <vt:lpstr>'03 -909620'!Area_de_impressao</vt:lpstr>
      <vt:lpstr>'03-40615'!Area_de_impressao</vt:lpstr>
      <vt:lpstr>'03-42257'!Area_de_impressao</vt:lpstr>
      <vt:lpstr>'03-43068'!Area_de_impressao</vt:lpstr>
      <vt:lpstr>'04-40145'!Area_de_impressao</vt:lpstr>
      <vt:lpstr>'04-40146'!Area_de_impressao</vt:lpstr>
      <vt:lpstr>'04-41222'!Area_de_impressao</vt:lpstr>
      <vt:lpstr>'05 - 3106121'!Area_de_impressao</vt:lpstr>
      <vt:lpstr>'05 - 3713608'!Area_de_impressao</vt:lpstr>
      <vt:lpstr>'05 - 4413905'!Area_de_impressao</vt:lpstr>
      <vt:lpstr>'05 - 4413942'!Area_de_impressao</vt:lpstr>
      <vt:lpstr>'05 - 4413949'!Area_de_impressao</vt:lpstr>
      <vt:lpstr>'05 - 4415673'!Area_de_impressao</vt:lpstr>
      <vt:lpstr>'07-5914622'!Area_de_impressao</vt:lpstr>
      <vt:lpstr>'08-020708'!Area_de_impressao</vt:lpstr>
      <vt:lpstr>'08-020711'!Area_de_impressao</vt:lpstr>
      <vt:lpstr>'08-020712'!Area_de_impressao</vt:lpstr>
      <vt:lpstr>'08-020713'!Area_de_impressao</vt:lpstr>
      <vt:lpstr>'08-41109'!Area_de_impressao</vt:lpstr>
      <vt:lpstr>'08-41500'!Area_de_impressao</vt:lpstr>
      <vt:lpstr>'08-41555'!Area_de_impressao</vt:lpstr>
      <vt:lpstr>'08-41578'!Area_de_impressao</vt:lpstr>
      <vt:lpstr>'08-41579'!Area_de_impressao</vt:lpstr>
      <vt:lpstr>'08-41580'!Area_de_impressao</vt:lpstr>
      <vt:lpstr>'08-41678'!Area_de_impressao</vt:lpstr>
      <vt:lpstr>'09- DNIT 22'!Area_de_impressao</vt:lpstr>
      <vt:lpstr>'09- DNIT 23'!Area_de_impressao</vt:lpstr>
      <vt:lpstr>'09- DNIT 24'!Area_de_impressao</vt:lpstr>
      <vt:lpstr>'09- DNIT 25'!Area_de_impressao</vt:lpstr>
      <vt:lpstr>'09- DNIT 29'!Area_de_impressao</vt:lpstr>
      <vt:lpstr>'09- DNIT 30'!Area_de_impressao</vt:lpstr>
      <vt:lpstr>'09- DNIT 31'!Area_de_impressao</vt:lpstr>
      <vt:lpstr>'09-0804385'!Area_de_impressao</vt:lpstr>
      <vt:lpstr>'09-1600966'!Area_de_impressao</vt:lpstr>
      <vt:lpstr>'09-2003455'!Area_de_impressao</vt:lpstr>
      <vt:lpstr>'09-2003461'!Area_de_impressao</vt:lpstr>
      <vt:lpstr>'09-2003815'!Area_de_impressao</vt:lpstr>
      <vt:lpstr>'09-2003947'!Area_de_impressao</vt:lpstr>
      <vt:lpstr>'09-3713608'!Area_de_impressao</vt:lpstr>
      <vt:lpstr>'09-41401'!Area_de_impressao</vt:lpstr>
      <vt:lpstr>'09-41580'!Area_de_impressao</vt:lpstr>
      <vt:lpstr>'09-41678'!Area_de_impressao</vt:lpstr>
      <vt:lpstr>'09-4915673'!Area_de_impressao</vt:lpstr>
      <vt:lpstr>'09-5501700'!Area_de_impressao</vt:lpstr>
      <vt:lpstr>'09-5501701'!Area_de_impressao</vt:lpstr>
      <vt:lpstr>'10- DNIT 26'!Area_de_impressao</vt:lpstr>
      <vt:lpstr>'10- DNIT 27'!Area_de_impressao</vt:lpstr>
      <vt:lpstr>'10- DNIT 34'!Area_de_impressao</vt:lpstr>
      <vt:lpstr>'100390'!Area_de_impressao</vt:lpstr>
      <vt:lpstr>'10-0804023'!Area_de_impressao</vt:lpstr>
      <vt:lpstr>'10-0804377'!Area_de_impressao</vt:lpstr>
      <vt:lpstr>'11- 2003463'!Area_de_impressao</vt:lpstr>
      <vt:lpstr>'11- DNIT 32'!Area_de_impressao</vt:lpstr>
      <vt:lpstr>'11- DNIT 33'!Area_de_impressao</vt:lpstr>
      <vt:lpstr>'1-1505860'!Area_de_impressao</vt:lpstr>
      <vt:lpstr>'11-5901640'!Area_de_impressao</vt:lpstr>
      <vt:lpstr>'12- 4413946'!Area_de_impressao</vt:lpstr>
      <vt:lpstr>'12-1106109'!Area_de_impressao</vt:lpstr>
      <vt:lpstr>'12-1106281'!Area_de_impressao</vt:lpstr>
      <vt:lpstr>'12-1108056'!Area_de_impressao</vt:lpstr>
      <vt:lpstr>'12-210301'!Area_de_impressao</vt:lpstr>
      <vt:lpstr>'1-2306016'!Area_de_impressao</vt:lpstr>
      <vt:lpstr>'12-3806415'!Area_de_impressao</vt:lpstr>
      <vt:lpstr>'12-40915'!Area_de_impressao</vt:lpstr>
      <vt:lpstr>'12-40946'!Area_de_impressao</vt:lpstr>
      <vt:lpstr>'12-41240'!Area_de_impressao</vt:lpstr>
      <vt:lpstr>'12-43089'!Area_de_impressao</vt:lpstr>
      <vt:lpstr>'12-4413952'!Area_de_impressao</vt:lpstr>
      <vt:lpstr>'12-4413989'!Area_de_impressao</vt:lpstr>
      <vt:lpstr>'1-3205864'!Area_de_impressao</vt:lpstr>
      <vt:lpstr>'2-2003947'!Area_de_impressao</vt:lpstr>
      <vt:lpstr>'2-4011233'!Area_de_impressao</vt:lpstr>
      <vt:lpstr>'2-4011351'!Area_de_impressao</vt:lpstr>
      <vt:lpstr>'2-4011353'!Area_de_impressao</vt:lpstr>
      <vt:lpstr>'2-C001'!Area_de_impressao</vt:lpstr>
      <vt:lpstr>'3 -2003473'!Area_de_impressao</vt:lpstr>
      <vt:lpstr>'3-0804015'!Area_de_impressao</vt:lpstr>
      <vt:lpstr>'3-0804031'!Area_de_impressao</vt:lpstr>
      <vt:lpstr>'3-0804039'!Area_de_impressao</vt:lpstr>
      <vt:lpstr>'3-0804199'!Area_de_impressao</vt:lpstr>
      <vt:lpstr>'3-1106165'!Area_de_impressao</vt:lpstr>
      <vt:lpstr>'3-1600989'!Area_de_impressao</vt:lpstr>
      <vt:lpstr>'3-2003622'!Area_de_impressao</vt:lpstr>
      <vt:lpstr>'3-2306068'!Area_de_impressao</vt:lpstr>
      <vt:lpstr>'3-43067'!Area_de_impressao</vt:lpstr>
      <vt:lpstr>'3-6817829'!Area_de_impressao</vt:lpstr>
      <vt:lpstr>'3-Dnit 35'!Area_de_impressao</vt:lpstr>
      <vt:lpstr>'3-DNIT-01'!Area_de_impressao</vt:lpstr>
      <vt:lpstr>'3-DNIT-02'!Area_de_impressao</vt:lpstr>
      <vt:lpstr>'3-DNIT-03'!Area_de_impressao</vt:lpstr>
      <vt:lpstr>'3-DNIT-04'!Area_de_impressao</vt:lpstr>
      <vt:lpstr>'3-DNIT-05'!Area_de_impressao</vt:lpstr>
      <vt:lpstr>'3-DNIT-06'!Area_de_impressao</vt:lpstr>
      <vt:lpstr>'3-DNIT-07'!Area_de_impressao</vt:lpstr>
      <vt:lpstr>'3-DNIT-08'!Area_de_impressao</vt:lpstr>
      <vt:lpstr>'3-DNIT-09'!Area_de_impressao</vt:lpstr>
      <vt:lpstr>'3-DNIT-10'!Area_de_impressao</vt:lpstr>
      <vt:lpstr>'3-DNIT-11'!Area_de_impressao</vt:lpstr>
      <vt:lpstr>'3-DNIT-12'!Area_de_impressao</vt:lpstr>
      <vt:lpstr>'3-DNIT-13'!Area_de_impressao</vt:lpstr>
      <vt:lpstr>'3-DNIT-14'!Area_de_impressao</vt:lpstr>
      <vt:lpstr>'3-DNIT-15'!Area_de_impressao</vt:lpstr>
      <vt:lpstr>'3-DNIT-16'!Area_de_impressao</vt:lpstr>
      <vt:lpstr>'3-DNIT-17'!Area_de_impressao</vt:lpstr>
      <vt:lpstr>'3-DNIT-18'!Area_de_impressao</vt:lpstr>
      <vt:lpstr>'3-DNIT-19'!Area_de_impressao</vt:lpstr>
      <vt:lpstr>'3-DNIT-20'!Area_de_impressao</vt:lpstr>
      <vt:lpstr>'4-5213464'!Area_de_impressao</vt:lpstr>
      <vt:lpstr>'4-5213465'!Area_de_impressao</vt:lpstr>
      <vt:lpstr>'4-5213466'!Area_de_impressao</vt:lpstr>
      <vt:lpstr>'4-5219546'!Area_de_impressao</vt:lpstr>
      <vt:lpstr>'BDI sem desoneração'!Area_de_impressao</vt:lpstr>
      <vt:lpstr>'CANTEIRO FIXO'!Area_de_impressao</vt:lpstr>
      <vt:lpstr>'CANTEIRO MENSAL'!Area_de_impressao</vt:lpstr>
      <vt:lpstr>'COMP. DRE 02'!Area_de_impressao</vt:lpstr>
      <vt:lpstr>'COMP. ELETRICO'!Area_de_impressao</vt:lpstr>
      <vt:lpstr>'COMP. ELETRICO (2)'!Area_de_impressao</vt:lpstr>
      <vt:lpstr>COMP.DRE!Area_de_impressao</vt:lpstr>
      <vt:lpstr>Cronograma!Area_de_impressao</vt:lpstr>
      <vt:lpstr>Orçamento!Area_de_impressao</vt:lpstr>
      <vt:lpstr>Orçamento!Titulos_de_impressao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Nettie Alves Paulo de Moraes</cp:lastModifiedBy>
  <cp:lastPrinted>2022-11-29T12:14:34Z</cp:lastPrinted>
  <dcterms:created xsi:type="dcterms:W3CDTF">2019-05-26T19:06:19Z</dcterms:created>
  <dcterms:modified xsi:type="dcterms:W3CDTF">2023-01-18T17:21:59Z</dcterms:modified>
</cp:coreProperties>
</file>